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Z:\PRESUPUESTO 2021\EJECUCIONES MENSUALES 2021\NOVIEMBRE 2021\"/>
    </mc:Choice>
  </mc:AlternateContent>
  <xr:revisionPtr revIDLastSave="0" documentId="13_ncr:1_{E9792947-3F8D-47F4-8F09-04FCAA1EE135}" xr6:coauthVersionLast="47" xr6:coauthVersionMax="47" xr10:uidLastSave="{00000000-0000-0000-0000-000000000000}"/>
  <bookViews>
    <workbookView xWindow="-120" yWindow="-120" windowWidth="20730" windowHeight="11760" tabRatio="889" firstSheet="7" activeTab="10" xr2:uid="{00000000-000D-0000-FFFF-FFFF00000000}"/>
  </bookViews>
  <sheets>
    <sheet name="EJECUCION INGRESOS ENERO 2021" sheetId="5" r:id="rId1"/>
    <sheet name="EJECUCION  INGRESOS FEBRERO 202" sheetId="6" r:id="rId2"/>
    <sheet name="EJECUCION  INGRESOS MARZO 2021" sheetId="8" r:id="rId3"/>
    <sheet name="EJECUCION  INGRESOS 2021 ABRIL" sheetId="9" r:id="rId4"/>
    <sheet name="EJECUCION  INGRESOS 2021 MAYO" sheetId="10" r:id="rId5"/>
    <sheet name="EJECUCION  INGRESOS 2021 JUNIO" sheetId="11" r:id="rId6"/>
    <sheet name="EJECUCION  INGRESOS 2021 JULIO" sheetId="12" r:id="rId7"/>
    <sheet name="EJECUCION  INGRESOS 2021 AGOSTO" sheetId="13" r:id="rId8"/>
    <sheet name="EJECUCION  INGRESOS 2021 SEPTIE" sheetId="14" r:id="rId9"/>
    <sheet name="EJECUCION  INGRESOS 2021 OCTUBR" sheetId="15" r:id="rId10"/>
    <sheet name="EJECUCION  INGRESOS 2021 NOVIEM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6" l="1"/>
  <c r="G20" i="16" s="1"/>
  <c r="E22" i="16"/>
  <c r="F22" i="16" s="1"/>
  <c r="C21" i="16"/>
  <c r="F21" i="16" s="1"/>
  <c r="C20" i="16"/>
  <c r="F20" i="16" s="1"/>
  <c r="F19" i="16"/>
  <c r="D19" i="16"/>
  <c r="D18" i="16" s="1"/>
  <c r="D17" i="16" s="1"/>
  <c r="D16" i="16" s="1"/>
  <c r="E18" i="16"/>
  <c r="E17" i="16" s="1"/>
  <c r="E16" i="16" s="1"/>
  <c r="C18" i="16"/>
  <c r="F18" i="16" s="1"/>
  <c r="G14" i="16"/>
  <c r="G13" i="16" s="1"/>
  <c r="D14" i="16"/>
  <c r="D13" i="16" s="1"/>
  <c r="C14" i="16"/>
  <c r="C13" i="16"/>
  <c r="E10" i="16"/>
  <c r="E9" i="16" s="1"/>
  <c r="G9" i="16"/>
  <c r="D9" i="16"/>
  <c r="C9" i="16"/>
  <c r="C17" i="16" l="1"/>
  <c r="F17" i="16" s="1"/>
  <c r="F10" i="16"/>
  <c r="F9" i="16" s="1"/>
  <c r="C16" i="16"/>
  <c r="G18" i="16"/>
  <c r="G17" i="16" s="1"/>
  <c r="G16" i="16" s="1"/>
  <c r="G12" i="16" s="1"/>
  <c r="G11" i="16" s="1"/>
  <c r="D12" i="16"/>
  <c r="D11" i="16" s="1"/>
  <c r="D8" i="16" s="1"/>
  <c r="D23" i="16" l="1"/>
  <c r="F16" i="16"/>
  <c r="C12" i="16"/>
  <c r="G8" i="16"/>
  <c r="G23" i="16"/>
  <c r="C11" i="16" l="1"/>
  <c r="E22" i="15"/>
  <c r="F22" i="15" s="1"/>
  <c r="G21" i="15"/>
  <c r="G20" i="15" s="1"/>
  <c r="C21" i="15"/>
  <c r="F21" i="15" s="1"/>
  <c r="F19" i="15"/>
  <c r="D19" i="15"/>
  <c r="D18" i="15" s="1"/>
  <c r="D17" i="15" s="1"/>
  <c r="D16" i="15" s="1"/>
  <c r="G18" i="15"/>
  <c r="G17" i="15" s="1"/>
  <c r="G16" i="15" s="1"/>
  <c r="E18" i="15"/>
  <c r="E17" i="15" s="1"/>
  <c r="E16" i="15" s="1"/>
  <c r="C18" i="15"/>
  <c r="F18" i="15" s="1"/>
  <c r="C17" i="15"/>
  <c r="F17" i="15" s="1"/>
  <c r="C16" i="15"/>
  <c r="F16" i="15" s="1"/>
  <c r="G14" i="15"/>
  <c r="G13" i="15" s="1"/>
  <c r="D14" i="15"/>
  <c r="D13" i="15" s="1"/>
  <c r="C14" i="15"/>
  <c r="E10" i="15"/>
  <c r="F10" i="15" s="1"/>
  <c r="F9" i="15" s="1"/>
  <c r="G9" i="15"/>
  <c r="D9" i="15"/>
  <c r="C9" i="15"/>
  <c r="C20" i="15" l="1"/>
  <c r="F20" i="15" s="1"/>
  <c r="D12" i="15"/>
  <c r="D11" i="15" s="1"/>
  <c r="C8" i="16"/>
  <c r="C23" i="16"/>
  <c r="G12" i="15"/>
  <c r="G11" i="15" s="1"/>
  <c r="G23" i="15" s="1"/>
  <c r="D23" i="15"/>
  <c r="D8" i="15"/>
  <c r="C13" i="15"/>
  <c r="E9" i="15"/>
  <c r="G8" i="15" l="1"/>
  <c r="C12" i="15"/>
  <c r="C11" i="15" l="1"/>
  <c r="C8" i="15" l="1"/>
  <c r="C23" i="15"/>
  <c r="E22" i="14"/>
  <c r="F22" i="14" s="1"/>
  <c r="G21" i="14"/>
  <c r="G20" i="14" s="1"/>
  <c r="C21" i="14"/>
  <c r="F21" i="14" s="1"/>
  <c r="C20" i="14"/>
  <c r="F20" i="14" s="1"/>
  <c r="F19" i="14"/>
  <c r="D19" i="14"/>
  <c r="D18" i="14" s="1"/>
  <c r="D17" i="14" s="1"/>
  <c r="D16" i="14" s="1"/>
  <c r="G18" i="14"/>
  <c r="E18" i="14"/>
  <c r="C18" i="14"/>
  <c r="C17" i="14" s="1"/>
  <c r="G17" i="14"/>
  <c r="G16" i="14" s="1"/>
  <c r="E17" i="14"/>
  <c r="E16" i="14" s="1"/>
  <c r="G14" i="14"/>
  <c r="G13" i="14" s="1"/>
  <c r="D14" i="14"/>
  <c r="D13" i="14" s="1"/>
  <c r="C14" i="14"/>
  <c r="C13" i="14"/>
  <c r="E10" i="14"/>
  <c r="F10" i="14" s="1"/>
  <c r="F9" i="14" s="1"/>
  <c r="G9" i="14"/>
  <c r="E9" i="14"/>
  <c r="D9" i="14"/>
  <c r="C9" i="14"/>
  <c r="F17" i="14" l="1"/>
  <c r="C16" i="14"/>
  <c r="F16" i="14" s="1"/>
  <c r="G12" i="14"/>
  <c r="G11" i="14" s="1"/>
  <c r="G8" i="14"/>
  <c r="C12" i="14"/>
  <c r="D12" i="14"/>
  <c r="D11" i="14" s="1"/>
  <c r="D23" i="14" s="1"/>
  <c r="F18" i="14"/>
  <c r="G23" i="14"/>
  <c r="C11" i="14"/>
  <c r="E10" i="13"/>
  <c r="D8" i="14" l="1"/>
  <c r="C8" i="14"/>
  <c r="C23" i="14"/>
  <c r="E22" i="13" l="1"/>
  <c r="F22" i="13" s="1"/>
  <c r="G21" i="13"/>
  <c r="G20" i="13" s="1"/>
  <c r="F21" i="13"/>
  <c r="C21" i="13"/>
  <c r="C20" i="13"/>
  <c r="F20" i="13" s="1"/>
  <c r="F19" i="13"/>
  <c r="D19" i="13"/>
  <c r="D18" i="13" s="1"/>
  <c r="D17" i="13" s="1"/>
  <c r="D16" i="13" s="1"/>
  <c r="G18" i="13"/>
  <c r="G17" i="13" s="1"/>
  <c r="G16" i="13" s="1"/>
  <c r="E18" i="13"/>
  <c r="E17" i="13" s="1"/>
  <c r="E16" i="13" s="1"/>
  <c r="C18" i="13"/>
  <c r="F18" i="13" s="1"/>
  <c r="G14" i="13"/>
  <c r="G13" i="13" s="1"/>
  <c r="D14" i="13"/>
  <c r="D13" i="13" s="1"/>
  <c r="C14" i="13"/>
  <c r="C13" i="13"/>
  <c r="E9" i="13"/>
  <c r="G9" i="13"/>
  <c r="D9" i="13"/>
  <c r="C9" i="13"/>
  <c r="D12" i="13" l="1"/>
  <c r="D11" i="13" s="1"/>
  <c r="D23" i="13" s="1"/>
  <c r="D8" i="13"/>
  <c r="F10" i="13"/>
  <c r="G12" i="13"/>
  <c r="G11" i="13" s="1"/>
  <c r="G8" i="13" s="1"/>
  <c r="C17" i="13"/>
  <c r="F9" i="13" l="1"/>
  <c r="G23" i="13"/>
  <c r="C16" i="13"/>
  <c r="F17" i="13"/>
  <c r="E22" i="12"/>
  <c r="F22" i="12" s="1"/>
  <c r="G21" i="12"/>
  <c r="G20" i="12" s="1"/>
  <c r="C21" i="12"/>
  <c r="F21" i="12" s="1"/>
  <c r="F19" i="12"/>
  <c r="D19" i="12"/>
  <c r="D18" i="12" s="1"/>
  <c r="D17" i="12" s="1"/>
  <c r="D16" i="12" s="1"/>
  <c r="G18" i="12"/>
  <c r="G17" i="12" s="1"/>
  <c r="G16" i="12" s="1"/>
  <c r="E18" i="12"/>
  <c r="E17" i="12" s="1"/>
  <c r="E16" i="12" s="1"/>
  <c r="C18" i="12"/>
  <c r="C17" i="12"/>
  <c r="F17" i="12" s="1"/>
  <c r="C16" i="12"/>
  <c r="F16" i="12" s="1"/>
  <c r="E15" i="12"/>
  <c r="G14" i="12"/>
  <c r="G13" i="12" s="1"/>
  <c r="D14" i="12"/>
  <c r="C14" i="12"/>
  <c r="C13" i="12" s="1"/>
  <c r="D13" i="12"/>
  <c r="E10" i="12"/>
  <c r="E9" i="12" s="1"/>
  <c r="G9" i="12"/>
  <c r="D9" i="12"/>
  <c r="C9" i="12"/>
  <c r="E15" i="16" l="1"/>
  <c r="E15" i="15"/>
  <c r="E15" i="14"/>
  <c r="E15" i="13"/>
  <c r="D12" i="12"/>
  <c r="D11" i="12" s="1"/>
  <c r="D8" i="12" s="1"/>
  <c r="F15" i="12"/>
  <c r="F18" i="12"/>
  <c r="E14" i="12"/>
  <c r="F14" i="12" s="1"/>
  <c r="F16" i="13"/>
  <c r="C12" i="13"/>
  <c r="G12" i="12"/>
  <c r="G11" i="12" s="1"/>
  <c r="G23" i="12" s="1"/>
  <c r="D23" i="12"/>
  <c r="C12" i="12"/>
  <c r="C20" i="12"/>
  <c r="F20" i="12" s="1"/>
  <c r="F10" i="12"/>
  <c r="F9" i="12" s="1"/>
  <c r="F15" i="13" l="1"/>
  <c r="E14" i="13"/>
  <c r="F15" i="14"/>
  <c r="E14" i="14"/>
  <c r="F15" i="15"/>
  <c r="E14" i="15"/>
  <c r="E13" i="12"/>
  <c r="E12" i="12" s="1"/>
  <c r="E11" i="12" s="1"/>
  <c r="E23" i="12" s="1"/>
  <c r="F15" i="16"/>
  <c r="E14" i="16"/>
  <c r="C11" i="13"/>
  <c r="E8" i="12"/>
  <c r="F13" i="12"/>
  <c r="G8" i="12"/>
  <c r="F12" i="12"/>
  <c r="C11" i="12"/>
  <c r="F11" i="12" s="1"/>
  <c r="G18" i="11"/>
  <c r="E13" i="13" l="1"/>
  <c r="F14" i="13"/>
  <c r="E13" i="15"/>
  <c r="F14" i="15"/>
  <c r="E13" i="14"/>
  <c r="F14" i="14"/>
  <c r="E13" i="16"/>
  <c r="F14" i="16"/>
  <c r="C8" i="13"/>
  <c r="C23" i="13"/>
  <c r="C8" i="12"/>
  <c r="C23" i="12"/>
  <c r="F13" i="13" l="1"/>
  <c r="E12" i="13"/>
  <c r="F13" i="14"/>
  <c r="E12" i="14"/>
  <c r="E12" i="15"/>
  <c r="F13" i="15"/>
  <c r="E12" i="16"/>
  <c r="F13" i="16"/>
  <c r="F23" i="12"/>
  <c r="F8" i="12"/>
  <c r="E22" i="11"/>
  <c r="F22" i="11" s="1"/>
  <c r="G21" i="11"/>
  <c r="G20" i="11" s="1"/>
  <c r="C21" i="11"/>
  <c r="C20" i="11" s="1"/>
  <c r="F20" i="11" s="1"/>
  <c r="F19" i="11"/>
  <c r="D19" i="11"/>
  <c r="E18" i="11"/>
  <c r="E17" i="11" s="1"/>
  <c r="E16" i="11" s="1"/>
  <c r="D18" i="11"/>
  <c r="D17" i="11" s="1"/>
  <c r="D16" i="11" s="1"/>
  <c r="C18" i="11"/>
  <c r="C17" i="11" s="1"/>
  <c r="G17" i="11"/>
  <c r="G16" i="11" s="1"/>
  <c r="E15" i="11"/>
  <c r="E14" i="11" s="1"/>
  <c r="E13" i="11" s="1"/>
  <c r="G14" i="11"/>
  <c r="G13" i="11" s="1"/>
  <c r="D14" i="11"/>
  <c r="C14" i="11"/>
  <c r="F14" i="11" s="1"/>
  <c r="D13" i="11"/>
  <c r="D12" i="11" s="1"/>
  <c r="D11" i="11" s="1"/>
  <c r="D8" i="11" s="1"/>
  <c r="C13" i="11"/>
  <c r="E10" i="11"/>
  <c r="F10" i="11" s="1"/>
  <c r="F9" i="11" s="1"/>
  <c r="G9" i="11"/>
  <c r="E9" i="11"/>
  <c r="D9" i="11"/>
  <c r="C9" i="11"/>
  <c r="F13" i="11" l="1"/>
  <c r="E12" i="11"/>
  <c r="E11" i="11" s="1"/>
  <c r="F17" i="11"/>
  <c r="C16" i="11"/>
  <c r="F16" i="11" s="1"/>
  <c r="C12" i="11"/>
  <c r="F21" i="11"/>
  <c r="E11" i="15"/>
  <c r="F12" i="15"/>
  <c r="D23" i="11"/>
  <c r="E11" i="13"/>
  <c r="F12" i="13"/>
  <c r="E8" i="11"/>
  <c r="F15" i="11"/>
  <c r="E11" i="14"/>
  <c r="F12" i="14"/>
  <c r="F18" i="11"/>
  <c r="E11" i="16"/>
  <c r="F12" i="16"/>
  <c r="G12" i="11"/>
  <c r="G11" i="11" s="1"/>
  <c r="G8" i="11" s="1"/>
  <c r="E23" i="11"/>
  <c r="E23" i="13" l="1"/>
  <c r="E8" i="13"/>
  <c r="F11" i="13"/>
  <c r="C11" i="11"/>
  <c r="F12" i="11"/>
  <c r="E23" i="16"/>
  <c r="E8" i="16"/>
  <c r="F11" i="16"/>
  <c r="E8" i="15"/>
  <c r="E23" i="15"/>
  <c r="F11" i="15"/>
  <c r="E8" i="14"/>
  <c r="E23" i="14"/>
  <c r="F11" i="14"/>
  <c r="G23" i="11"/>
  <c r="G21" i="10"/>
  <c r="G20" i="10" s="1"/>
  <c r="E22" i="10"/>
  <c r="F22" i="10" s="1"/>
  <c r="C21" i="10"/>
  <c r="F21" i="10" s="1"/>
  <c r="F19" i="10"/>
  <c r="D19" i="10"/>
  <c r="G18" i="10"/>
  <c r="E18" i="10"/>
  <c r="E17" i="10" s="1"/>
  <c r="E16" i="10" s="1"/>
  <c r="D18" i="10"/>
  <c r="D17" i="10" s="1"/>
  <c r="D16" i="10" s="1"/>
  <c r="D12" i="10" s="1"/>
  <c r="D11" i="10" s="1"/>
  <c r="C18" i="10"/>
  <c r="C17" i="10" s="1"/>
  <c r="G17" i="10"/>
  <c r="G16" i="10" s="1"/>
  <c r="G14" i="10"/>
  <c r="E15" i="10"/>
  <c r="F15" i="10" s="1"/>
  <c r="E14" i="10"/>
  <c r="E13" i="10" s="1"/>
  <c r="D14" i="10"/>
  <c r="D13" i="10" s="1"/>
  <c r="C14" i="10"/>
  <c r="C13" i="10"/>
  <c r="E10" i="10"/>
  <c r="F10" i="10" s="1"/>
  <c r="F9" i="10" s="1"/>
  <c r="G9" i="10"/>
  <c r="E9" i="10"/>
  <c r="D9" i="10"/>
  <c r="C9" i="10"/>
  <c r="F17" i="10" l="1"/>
  <c r="C16" i="10"/>
  <c r="F16" i="10" s="1"/>
  <c r="D8" i="10"/>
  <c r="C8" i="11"/>
  <c r="C23" i="11"/>
  <c r="F11" i="11"/>
  <c r="F23" i="16"/>
  <c r="F8" i="16"/>
  <c r="F8" i="13"/>
  <c r="F23" i="13"/>
  <c r="C12" i="10"/>
  <c r="F8" i="14"/>
  <c r="F23" i="14"/>
  <c r="F13" i="10"/>
  <c r="C20" i="10"/>
  <c r="F20" i="10" s="1"/>
  <c r="F8" i="15"/>
  <c r="F23" i="15"/>
  <c r="G13" i="10"/>
  <c r="G12" i="10" s="1"/>
  <c r="G11" i="10" s="1"/>
  <c r="G8" i="10" s="1"/>
  <c r="E12" i="10"/>
  <c r="E11" i="10" s="1"/>
  <c r="E8" i="10" s="1"/>
  <c r="C11" i="10"/>
  <c r="F11" i="10" s="1"/>
  <c r="F8" i="10" s="1"/>
  <c r="E23" i="10"/>
  <c r="F18" i="10"/>
  <c r="F14" i="10"/>
  <c r="D23" i="10"/>
  <c r="G25" i="5"/>
  <c r="F23" i="11" l="1"/>
  <c r="F8" i="11"/>
  <c r="G23" i="10"/>
  <c r="C23" i="10"/>
  <c r="F12" i="10"/>
  <c r="C8" i="10"/>
  <c r="F23" i="10"/>
  <c r="E22" i="9" l="1"/>
  <c r="F22" i="9" s="1"/>
  <c r="G21" i="9"/>
  <c r="G20" i="9" s="1"/>
  <c r="C21" i="9"/>
  <c r="F21" i="9" s="1"/>
  <c r="C20" i="9"/>
  <c r="F20" i="9" s="1"/>
  <c r="F19" i="9"/>
  <c r="D19" i="9"/>
  <c r="D18" i="9" s="1"/>
  <c r="D17" i="9" s="1"/>
  <c r="D16" i="9" s="1"/>
  <c r="G18" i="9"/>
  <c r="E18" i="9"/>
  <c r="C18" i="9"/>
  <c r="G17" i="9"/>
  <c r="E17" i="9"/>
  <c r="E16" i="9" s="1"/>
  <c r="C17" i="9"/>
  <c r="C16" i="9" s="1"/>
  <c r="F16" i="9" s="1"/>
  <c r="E15" i="9"/>
  <c r="F15" i="9" s="1"/>
  <c r="G14" i="9"/>
  <c r="E14" i="9"/>
  <c r="E13" i="9" s="1"/>
  <c r="E12" i="9" s="1"/>
  <c r="E11" i="9" s="1"/>
  <c r="D14" i="9"/>
  <c r="C14" i="9"/>
  <c r="C13" i="9" s="1"/>
  <c r="D13" i="9"/>
  <c r="E10" i="9"/>
  <c r="F10" i="9" s="1"/>
  <c r="F9" i="9" s="1"/>
  <c r="G9" i="9"/>
  <c r="E9" i="9"/>
  <c r="D9" i="9"/>
  <c r="C9" i="9"/>
  <c r="F17" i="9" l="1"/>
  <c r="F14" i="9"/>
  <c r="F18" i="9"/>
  <c r="G13" i="9"/>
  <c r="G16" i="9"/>
  <c r="E23" i="9"/>
  <c r="D12" i="9"/>
  <c r="D11" i="9" s="1"/>
  <c r="D8" i="9" s="1"/>
  <c r="F13" i="9"/>
  <c r="C12" i="9"/>
  <c r="E8" i="9"/>
  <c r="G12" i="9" l="1"/>
  <c r="G11" i="9" s="1"/>
  <c r="D23" i="9"/>
  <c r="F12" i="9"/>
  <c r="C11" i="9"/>
  <c r="H22" i="5"/>
  <c r="H15" i="5"/>
  <c r="H10" i="5"/>
  <c r="C8" i="9" l="1"/>
  <c r="F11" i="9"/>
  <c r="C23" i="9"/>
  <c r="G8" i="9"/>
  <c r="G23" i="9"/>
  <c r="E22" i="8"/>
  <c r="F22" i="8" s="1"/>
  <c r="G21" i="8"/>
  <c r="C21" i="8"/>
  <c r="F21" i="8" s="1"/>
  <c r="F19" i="8"/>
  <c r="D19" i="8"/>
  <c r="D18" i="8" s="1"/>
  <c r="D17" i="8" s="1"/>
  <c r="D16" i="8" s="1"/>
  <c r="D12" i="8" s="1"/>
  <c r="D11" i="8" s="1"/>
  <c r="D8" i="8" s="1"/>
  <c r="G18" i="8"/>
  <c r="E18" i="8"/>
  <c r="C18" i="8"/>
  <c r="C17" i="8" s="1"/>
  <c r="E17" i="8"/>
  <c r="E16" i="8"/>
  <c r="E15" i="8"/>
  <c r="F15" i="8" s="1"/>
  <c r="G14" i="8"/>
  <c r="D14" i="8"/>
  <c r="C14" i="8"/>
  <c r="C13" i="8" s="1"/>
  <c r="D13" i="8"/>
  <c r="E10" i="8"/>
  <c r="F10" i="8" s="1"/>
  <c r="F9" i="8" s="1"/>
  <c r="G9" i="8"/>
  <c r="E9" i="8"/>
  <c r="D9" i="8"/>
  <c r="C9" i="8"/>
  <c r="F23" i="9" l="1"/>
  <c r="F8" i="9"/>
  <c r="F18" i="8"/>
  <c r="E14" i="8"/>
  <c r="E13" i="8" s="1"/>
  <c r="E12" i="8" s="1"/>
  <c r="E11" i="8" s="1"/>
  <c r="E8" i="8" s="1"/>
  <c r="G13" i="8"/>
  <c r="G20" i="8"/>
  <c r="F17" i="8"/>
  <c r="C16" i="8"/>
  <c r="F16" i="8" s="1"/>
  <c r="C20" i="8"/>
  <c r="F20" i="8" s="1"/>
  <c r="F14" i="8"/>
  <c r="E23" i="8"/>
  <c r="G17" i="8"/>
  <c r="G16" i="8"/>
  <c r="F13" i="8"/>
  <c r="D23" i="8"/>
  <c r="C12" i="8" l="1"/>
  <c r="C11" i="8" s="1"/>
  <c r="G12" i="8"/>
  <c r="F12" i="8"/>
  <c r="G11" i="8" l="1"/>
  <c r="C8" i="8"/>
  <c r="F11" i="8"/>
  <c r="C23" i="8"/>
  <c r="G8" i="8" l="1"/>
  <c r="G23" i="8"/>
  <c r="F8" i="8"/>
  <c r="F23" i="8"/>
  <c r="E22" i="6" l="1"/>
  <c r="F22" i="6" s="1"/>
  <c r="G21" i="6"/>
  <c r="G20" i="6" s="1"/>
  <c r="C21" i="6"/>
  <c r="F21" i="6" s="1"/>
  <c r="C20" i="6"/>
  <c r="F20" i="6" s="1"/>
  <c r="F19" i="6"/>
  <c r="D19" i="6"/>
  <c r="D18" i="6" s="1"/>
  <c r="D17" i="6" s="1"/>
  <c r="D16" i="6" s="1"/>
  <c r="G18" i="6"/>
  <c r="E18" i="6"/>
  <c r="E17" i="6" s="1"/>
  <c r="E16" i="6" s="1"/>
  <c r="C18" i="6"/>
  <c r="C17" i="6" s="1"/>
  <c r="F17" i="6" s="1"/>
  <c r="E15" i="6"/>
  <c r="E14" i="6" s="1"/>
  <c r="E13" i="6" s="1"/>
  <c r="G14" i="6"/>
  <c r="G13" i="6" s="1"/>
  <c r="D14" i="6"/>
  <c r="D13" i="6" s="1"/>
  <c r="C14" i="6"/>
  <c r="E10" i="6"/>
  <c r="F10" i="6" s="1"/>
  <c r="F9" i="6" s="1"/>
  <c r="G9" i="6"/>
  <c r="D9" i="6"/>
  <c r="C9" i="6"/>
  <c r="F15" i="6" l="1"/>
  <c r="F14" i="6"/>
  <c r="F18" i="6"/>
  <c r="D12" i="6"/>
  <c r="D11" i="6" s="1"/>
  <c r="D8" i="6" s="1"/>
  <c r="E12" i="6"/>
  <c r="E11" i="6" s="1"/>
  <c r="E9" i="6"/>
  <c r="C16" i="6"/>
  <c r="F16" i="6" s="1"/>
  <c r="G17" i="6"/>
  <c r="C13" i="6"/>
  <c r="G16" i="6" l="1"/>
  <c r="F13" i="6"/>
  <c r="C12" i="6"/>
  <c r="E23" i="6"/>
  <c r="E8" i="6"/>
  <c r="D23" i="6"/>
  <c r="G12" i="6" l="1"/>
  <c r="F12" i="6"/>
  <c r="C11" i="6"/>
  <c r="G11" i="6" l="1"/>
  <c r="F11" i="6"/>
  <c r="C23" i="6"/>
  <c r="C8" i="6"/>
  <c r="G8" i="6" l="1"/>
  <c r="G23" i="6"/>
  <c r="F23" i="6"/>
  <c r="F8" i="6"/>
  <c r="G14" i="5" l="1"/>
  <c r="G9" i="5"/>
  <c r="G18" i="5"/>
  <c r="G17" i="5" s="1"/>
  <c r="G16" i="5" s="1"/>
  <c r="E22" i="5"/>
  <c r="E15" i="5"/>
  <c r="E14" i="5" s="1"/>
  <c r="E13" i="5" s="1"/>
  <c r="D9" i="5"/>
  <c r="E10" i="5"/>
  <c r="E9" i="5" s="1"/>
  <c r="E18" i="5"/>
  <c r="E17" i="5" s="1"/>
  <c r="E16" i="5" s="1"/>
  <c r="D14" i="5"/>
  <c r="D13" i="5" s="1"/>
  <c r="C9" i="5"/>
  <c r="G13" i="5" l="1"/>
  <c r="H14" i="5"/>
  <c r="E12" i="5"/>
  <c r="E11" i="5" s="1"/>
  <c r="E8" i="5" s="1"/>
  <c r="G21" i="5"/>
  <c r="H21" i="5" s="1"/>
  <c r="G12" i="5" l="1"/>
  <c r="H13" i="5"/>
  <c r="C18" i="5"/>
  <c r="H18" i="5"/>
  <c r="E23" i="5"/>
  <c r="F22" i="5"/>
  <c r="C21" i="5"/>
  <c r="C20" i="5" s="1"/>
  <c r="F20" i="5" s="1"/>
  <c r="F19" i="5"/>
  <c r="D19" i="5"/>
  <c r="D18" i="5" s="1"/>
  <c r="D17" i="5" s="1"/>
  <c r="D16" i="5" s="1"/>
  <c r="D12" i="5" s="1"/>
  <c r="D11" i="5" s="1"/>
  <c r="D8" i="5" s="1"/>
  <c r="F15" i="5"/>
  <c r="C14" i="5"/>
  <c r="C13" i="5" s="1"/>
  <c r="G11" i="5" l="1"/>
  <c r="H12" i="5"/>
  <c r="D23" i="5"/>
  <c r="H18" i="6"/>
  <c r="H18" i="8" s="1"/>
  <c r="F18" i="5"/>
  <c r="I18" i="5" s="1"/>
  <c r="C17" i="5"/>
  <c r="C16" i="5" s="1"/>
  <c r="F16" i="5" s="1"/>
  <c r="F13" i="5"/>
  <c r="L18" i="5"/>
  <c r="F14" i="5"/>
  <c r="F21" i="5"/>
  <c r="H11" i="5" l="1"/>
  <c r="I18" i="8"/>
  <c r="J18" i="8"/>
  <c r="L18" i="8"/>
  <c r="J18" i="6"/>
  <c r="L18" i="6"/>
  <c r="I18" i="6"/>
  <c r="C12" i="5"/>
  <c r="F12" i="5" s="1"/>
  <c r="J18" i="5"/>
  <c r="F17" i="5"/>
  <c r="C11" i="5" l="1"/>
  <c r="F11" i="5" s="1"/>
  <c r="G20" i="5" l="1"/>
  <c r="H20" i="5" l="1"/>
  <c r="G8" i="5"/>
  <c r="G23" i="5"/>
  <c r="H14" i="6" l="1"/>
  <c r="H16" i="5"/>
  <c r="H14" i="9" l="1"/>
  <c r="H14" i="8"/>
  <c r="H15" i="6"/>
  <c r="H22" i="6"/>
  <c r="H22" i="8" s="1"/>
  <c r="H22" i="9" s="1"/>
  <c r="H13" i="6"/>
  <c r="H13" i="8" s="1"/>
  <c r="H16" i="6"/>
  <c r="H16" i="8" s="1"/>
  <c r="J14" i="6"/>
  <c r="K14" i="6" s="1"/>
  <c r="L14" i="6"/>
  <c r="I14" i="6"/>
  <c r="L14" i="8"/>
  <c r="I14" i="8"/>
  <c r="J14" i="8"/>
  <c r="K14" i="8" s="1"/>
  <c r="J16" i="5"/>
  <c r="J15" i="5"/>
  <c r="K15" i="5" s="1"/>
  <c r="I16" i="5"/>
  <c r="L22" i="5"/>
  <c r="I15" i="5"/>
  <c r="L15" i="5"/>
  <c r="H19" i="5"/>
  <c r="L22" i="9" l="1"/>
  <c r="H22" i="10"/>
  <c r="H21" i="9"/>
  <c r="I22" i="9"/>
  <c r="J22" i="9"/>
  <c r="K22" i="9" s="1"/>
  <c r="H15" i="8"/>
  <c r="L15" i="8" s="1"/>
  <c r="H15" i="9"/>
  <c r="L14" i="9"/>
  <c r="J14" i="9"/>
  <c r="K14" i="9" s="1"/>
  <c r="H13" i="9"/>
  <c r="I14" i="9"/>
  <c r="I13" i="6"/>
  <c r="L13" i="6"/>
  <c r="J13" i="6"/>
  <c r="K13" i="6" s="1"/>
  <c r="H19" i="6"/>
  <c r="H19" i="8" s="1"/>
  <c r="H19" i="9" s="1"/>
  <c r="I13" i="8"/>
  <c r="J13" i="8"/>
  <c r="K13" i="8" s="1"/>
  <c r="L13" i="8"/>
  <c r="L22" i="6"/>
  <c r="I22" i="6"/>
  <c r="J22" i="6"/>
  <c r="K22" i="6" s="1"/>
  <c r="I15" i="8"/>
  <c r="J15" i="8"/>
  <c r="K15" i="8" s="1"/>
  <c r="I16" i="6"/>
  <c r="J16" i="6"/>
  <c r="I22" i="8"/>
  <c r="L22" i="8"/>
  <c r="J22" i="8"/>
  <c r="K22" i="8" s="1"/>
  <c r="I16" i="8"/>
  <c r="J16" i="8"/>
  <c r="L15" i="6"/>
  <c r="J15" i="6"/>
  <c r="K15" i="6" s="1"/>
  <c r="I15" i="6"/>
  <c r="J19" i="5"/>
  <c r="I19" i="5"/>
  <c r="L19" i="5"/>
  <c r="H15" i="10" l="1"/>
  <c r="L15" i="9"/>
  <c r="I15" i="9"/>
  <c r="J15" i="9"/>
  <c r="K15" i="9" s="1"/>
  <c r="H20" i="9"/>
  <c r="L21" i="9"/>
  <c r="I21" i="9"/>
  <c r="J21" i="9"/>
  <c r="K21" i="9" s="1"/>
  <c r="H18" i="9"/>
  <c r="H19" i="10"/>
  <c r="L19" i="9"/>
  <c r="I19" i="9"/>
  <c r="J19" i="9"/>
  <c r="J13" i="9"/>
  <c r="K13" i="9" s="1"/>
  <c r="L13" i="9"/>
  <c r="I13" i="9"/>
  <c r="H22" i="11"/>
  <c r="L22" i="10"/>
  <c r="H21" i="10"/>
  <c r="J22" i="10"/>
  <c r="K22" i="10" s="1"/>
  <c r="I22" i="10"/>
  <c r="J19" i="6"/>
  <c r="L19" i="6"/>
  <c r="I19" i="6"/>
  <c r="L19" i="8"/>
  <c r="J19" i="8"/>
  <c r="I19" i="8"/>
  <c r="H20" i="10" l="1"/>
  <c r="J21" i="10"/>
  <c r="K21" i="10" s="1"/>
  <c r="I21" i="10"/>
  <c r="L21" i="10"/>
  <c r="H18" i="10"/>
  <c r="H19" i="11"/>
  <c r="I19" i="10"/>
  <c r="L19" i="10"/>
  <c r="J19" i="10"/>
  <c r="L20" i="9"/>
  <c r="J20" i="9"/>
  <c r="K20" i="9" s="1"/>
  <c r="I20" i="9"/>
  <c r="H22" i="12"/>
  <c r="J22" i="11"/>
  <c r="K22" i="11" s="1"/>
  <c r="H21" i="11"/>
  <c r="I22" i="11"/>
  <c r="L22" i="11"/>
  <c r="H17" i="9"/>
  <c r="L18" i="9"/>
  <c r="I18" i="9"/>
  <c r="J18" i="9"/>
  <c r="H15" i="11"/>
  <c r="H14" i="10"/>
  <c r="L15" i="10"/>
  <c r="J15" i="10"/>
  <c r="K15" i="10" s="1"/>
  <c r="I15" i="10"/>
  <c r="H21" i="6"/>
  <c r="H21" i="8" s="1"/>
  <c r="H22" i="13" l="1"/>
  <c r="J22" i="12"/>
  <c r="K22" i="12" s="1"/>
  <c r="L22" i="12"/>
  <c r="I22" i="12"/>
  <c r="H21" i="12"/>
  <c r="H15" i="12"/>
  <c r="L15" i="11"/>
  <c r="I15" i="11"/>
  <c r="H14" i="11"/>
  <c r="J15" i="11"/>
  <c r="K15" i="11" s="1"/>
  <c r="L18" i="10"/>
  <c r="H17" i="10"/>
  <c r="I18" i="10"/>
  <c r="J18" i="10"/>
  <c r="L14" i="10"/>
  <c r="H13" i="10"/>
  <c r="J14" i="10"/>
  <c r="K14" i="10" s="1"/>
  <c r="I14" i="10"/>
  <c r="I21" i="11"/>
  <c r="L21" i="11"/>
  <c r="J21" i="11"/>
  <c r="K21" i="11" s="1"/>
  <c r="H20" i="11"/>
  <c r="H19" i="12"/>
  <c r="L19" i="11"/>
  <c r="I19" i="11"/>
  <c r="H18" i="11"/>
  <c r="J19" i="11"/>
  <c r="H16" i="9"/>
  <c r="L17" i="9"/>
  <c r="J17" i="9"/>
  <c r="I17" i="9"/>
  <c r="J20" i="10"/>
  <c r="K20" i="10" s="1"/>
  <c r="I20" i="10"/>
  <c r="L20" i="10"/>
  <c r="J21" i="6"/>
  <c r="K21" i="6" s="1"/>
  <c r="L21" i="6"/>
  <c r="I21" i="6"/>
  <c r="H12" i="6"/>
  <c r="H12" i="8" s="1"/>
  <c r="H20" i="6"/>
  <c r="H20" i="8" s="1"/>
  <c r="I21" i="8"/>
  <c r="L21" i="8"/>
  <c r="J21" i="8"/>
  <c r="K21" i="8" s="1"/>
  <c r="I14" i="5"/>
  <c r="I13" i="5"/>
  <c r="H17" i="5"/>
  <c r="H20" i="12" l="1"/>
  <c r="L21" i="12"/>
  <c r="J21" i="12"/>
  <c r="K21" i="12" s="1"/>
  <c r="I21" i="12"/>
  <c r="L19" i="12"/>
  <c r="H19" i="13"/>
  <c r="I19" i="12"/>
  <c r="H18" i="12"/>
  <c r="J19" i="12"/>
  <c r="J16" i="9"/>
  <c r="I16" i="9"/>
  <c r="H12" i="9"/>
  <c r="J17" i="10"/>
  <c r="H16" i="10"/>
  <c r="H12" i="10" s="1"/>
  <c r="L17" i="10"/>
  <c r="I17" i="10"/>
  <c r="J20" i="11"/>
  <c r="K20" i="11" s="1"/>
  <c r="I20" i="11"/>
  <c r="L20" i="11"/>
  <c r="J13" i="10"/>
  <c r="K13" i="10" s="1"/>
  <c r="L13" i="10"/>
  <c r="I13" i="10"/>
  <c r="I18" i="11"/>
  <c r="L18" i="11"/>
  <c r="J18" i="11"/>
  <c r="H17" i="11"/>
  <c r="L15" i="12"/>
  <c r="H15" i="13"/>
  <c r="I15" i="12"/>
  <c r="H14" i="12"/>
  <c r="J15" i="12"/>
  <c r="K15" i="12" s="1"/>
  <c r="L14" i="11"/>
  <c r="J14" i="11"/>
  <c r="K14" i="11" s="1"/>
  <c r="I14" i="11"/>
  <c r="H13" i="11"/>
  <c r="H21" i="13"/>
  <c r="L22" i="13"/>
  <c r="J22" i="13"/>
  <c r="K22" i="13" s="1"/>
  <c r="I22" i="13"/>
  <c r="H22" i="14"/>
  <c r="L20" i="8"/>
  <c r="I20" i="8"/>
  <c r="J20" i="8"/>
  <c r="K20" i="8" s="1"/>
  <c r="L12" i="8"/>
  <c r="I12" i="8"/>
  <c r="J12" i="8"/>
  <c r="K12" i="8" s="1"/>
  <c r="L20" i="6"/>
  <c r="I20" i="6"/>
  <c r="J20" i="6"/>
  <c r="K20" i="6" s="1"/>
  <c r="L12" i="6"/>
  <c r="I12" i="6"/>
  <c r="J12" i="6"/>
  <c r="K12" i="6" s="1"/>
  <c r="H17" i="6"/>
  <c r="H17" i="8" s="1"/>
  <c r="I17" i="5"/>
  <c r="H11" i="10" l="1"/>
  <c r="I12" i="10"/>
  <c r="L12" i="10"/>
  <c r="J12" i="10"/>
  <c r="K12" i="10" s="1"/>
  <c r="I18" i="12"/>
  <c r="L18" i="12"/>
  <c r="H17" i="12"/>
  <c r="J18" i="12"/>
  <c r="I14" i="12"/>
  <c r="L14" i="12"/>
  <c r="J14" i="12"/>
  <c r="K14" i="12" s="1"/>
  <c r="H13" i="12"/>
  <c r="I21" i="13"/>
  <c r="L21" i="13"/>
  <c r="H20" i="13"/>
  <c r="J21" i="13"/>
  <c r="K21" i="13" s="1"/>
  <c r="I16" i="10"/>
  <c r="J16" i="10"/>
  <c r="I13" i="11"/>
  <c r="J13" i="11"/>
  <c r="K13" i="11" s="1"/>
  <c r="L13" i="11"/>
  <c r="I12" i="9"/>
  <c r="H11" i="9"/>
  <c r="J12" i="9"/>
  <c r="K12" i="9" s="1"/>
  <c r="L12" i="9"/>
  <c r="H15" i="14"/>
  <c r="L15" i="13"/>
  <c r="H14" i="13"/>
  <c r="I15" i="13"/>
  <c r="J15" i="13"/>
  <c r="K15" i="13" s="1"/>
  <c r="H19" i="14"/>
  <c r="H18" i="13"/>
  <c r="I19" i="13"/>
  <c r="L19" i="13"/>
  <c r="J19" i="13"/>
  <c r="I17" i="11"/>
  <c r="L17" i="11"/>
  <c r="J17" i="11"/>
  <c r="H16" i="11"/>
  <c r="H12" i="11" s="1"/>
  <c r="H22" i="15"/>
  <c r="H21" i="14"/>
  <c r="L22" i="14"/>
  <c r="I22" i="14"/>
  <c r="J22" i="14"/>
  <c r="K22" i="14" s="1"/>
  <c r="J20" i="12"/>
  <c r="K20" i="12" s="1"/>
  <c r="I20" i="12"/>
  <c r="L20" i="12"/>
  <c r="I17" i="6"/>
  <c r="J17" i="6"/>
  <c r="L17" i="6"/>
  <c r="H11" i="6"/>
  <c r="H11" i="8" s="1"/>
  <c r="J17" i="8"/>
  <c r="I17" i="8"/>
  <c r="L17" i="8"/>
  <c r="I12" i="11" l="1"/>
  <c r="L12" i="11"/>
  <c r="J12" i="11"/>
  <c r="K12" i="11" s="1"/>
  <c r="H11" i="11"/>
  <c r="I20" i="13"/>
  <c r="J20" i="13"/>
  <c r="K20" i="13" s="1"/>
  <c r="L20" i="13"/>
  <c r="J17" i="12"/>
  <c r="H16" i="12"/>
  <c r="L17" i="12"/>
  <c r="I17" i="12"/>
  <c r="H19" i="15"/>
  <c r="L19" i="14"/>
  <c r="J19" i="14"/>
  <c r="I19" i="14"/>
  <c r="H18" i="14"/>
  <c r="L14" i="13"/>
  <c r="H13" i="13"/>
  <c r="I14" i="13"/>
  <c r="J14" i="13"/>
  <c r="K14" i="13" s="1"/>
  <c r="I11" i="9"/>
  <c r="J11" i="9"/>
  <c r="K11" i="9" s="1"/>
  <c r="L11" i="9"/>
  <c r="L13" i="12"/>
  <c r="J13" i="12"/>
  <c r="K13" i="12" s="1"/>
  <c r="H12" i="12"/>
  <c r="I13" i="12"/>
  <c r="J16" i="11"/>
  <c r="I16" i="11"/>
  <c r="H15" i="15"/>
  <c r="L15" i="14"/>
  <c r="H14" i="14"/>
  <c r="I15" i="14"/>
  <c r="J15" i="14"/>
  <c r="K15" i="14" s="1"/>
  <c r="L21" i="14"/>
  <c r="H20" i="14"/>
  <c r="I21" i="14"/>
  <c r="J21" i="14"/>
  <c r="K21" i="14" s="1"/>
  <c r="H22" i="16"/>
  <c r="J22" i="15"/>
  <c r="K22" i="15" s="1"/>
  <c r="H21" i="15"/>
  <c r="I22" i="15"/>
  <c r="L22" i="15"/>
  <c r="H17" i="13"/>
  <c r="L18" i="13"/>
  <c r="J18" i="13"/>
  <c r="I18" i="13"/>
  <c r="I11" i="10"/>
  <c r="J11" i="10"/>
  <c r="K11" i="10" s="1"/>
  <c r="L11" i="10"/>
  <c r="J10" i="5"/>
  <c r="K10" i="5" s="1"/>
  <c r="H10" i="6"/>
  <c r="H9" i="5"/>
  <c r="L11" i="6"/>
  <c r="I11" i="6"/>
  <c r="J11" i="6"/>
  <c r="K11" i="6" s="1"/>
  <c r="I11" i="8"/>
  <c r="L11" i="8"/>
  <c r="J11" i="8"/>
  <c r="K11" i="8" s="1"/>
  <c r="L21" i="5"/>
  <c r="L12" i="5"/>
  <c r="J12" i="5"/>
  <c r="K12" i="5" s="1"/>
  <c r="I12" i="5"/>
  <c r="L13" i="5"/>
  <c r="J13" i="5"/>
  <c r="K13" i="5" s="1"/>
  <c r="H13" i="14" l="1"/>
  <c r="L14" i="14"/>
  <c r="I14" i="14"/>
  <c r="J14" i="14"/>
  <c r="K14" i="14" s="1"/>
  <c r="J18" i="14"/>
  <c r="H17" i="14"/>
  <c r="L18" i="14"/>
  <c r="I18" i="14"/>
  <c r="I22" i="16"/>
  <c r="H21" i="16"/>
  <c r="J22" i="16"/>
  <c r="H14" i="15"/>
  <c r="H15" i="16"/>
  <c r="I15" i="15"/>
  <c r="L15" i="15"/>
  <c r="J15" i="15"/>
  <c r="K15" i="15" s="1"/>
  <c r="L17" i="13"/>
  <c r="H16" i="13"/>
  <c r="I17" i="13"/>
  <c r="J17" i="13"/>
  <c r="L19" i="15"/>
  <c r="H19" i="16"/>
  <c r="J19" i="15"/>
  <c r="I19" i="15"/>
  <c r="H18" i="15"/>
  <c r="J11" i="11"/>
  <c r="K11" i="11" s="1"/>
  <c r="I11" i="11"/>
  <c r="L11" i="11"/>
  <c r="H11" i="12"/>
  <c r="I12" i="12"/>
  <c r="L12" i="12"/>
  <c r="J12" i="12"/>
  <c r="K12" i="12" s="1"/>
  <c r="I13" i="13"/>
  <c r="L13" i="13"/>
  <c r="J13" i="13"/>
  <c r="K13" i="13" s="1"/>
  <c r="L20" i="14"/>
  <c r="J20" i="14"/>
  <c r="K20" i="14" s="1"/>
  <c r="I20" i="14"/>
  <c r="J21" i="15"/>
  <c r="K21" i="15" s="1"/>
  <c r="L21" i="15"/>
  <c r="H20" i="15"/>
  <c r="I21" i="15"/>
  <c r="J16" i="12"/>
  <c r="I16" i="12"/>
  <c r="H10" i="8"/>
  <c r="J10" i="6"/>
  <c r="K10" i="6" s="1"/>
  <c r="H9" i="8"/>
  <c r="H8" i="8" s="1"/>
  <c r="H9" i="6"/>
  <c r="J9" i="6" s="1"/>
  <c r="H8" i="5"/>
  <c r="I10" i="6"/>
  <c r="L10" i="6"/>
  <c r="H23" i="5"/>
  <c r="L9" i="5"/>
  <c r="L14" i="5"/>
  <c r="J14" i="5"/>
  <c r="K14" i="5" s="1"/>
  <c r="L20" i="5"/>
  <c r="J19" i="16" l="1"/>
  <c r="H18" i="16"/>
  <c r="I19" i="16"/>
  <c r="I17" i="14"/>
  <c r="H16" i="14"/>
  <c r="L17" i="14"/>
  <c r="J17" i="14"/>
  <c r="H13" i="15"/>
  <c r="L14" i="15"/>
  <c r="I14" i="15"/>
  <c r="J14" i="15"/>
  <c r="K14" i="15" s="1"/>
  <c r="L11" i="12"/>
  <c r="I11" i="12"/>
  <c r="J11" i="12"/>
  <c r="K11" i="12" s="1"/>
  <c r="J16" i="13"/>
  <c r="I16" i="13"/>
  <c r="I10" i="8"/>
  <c r="H10" i="10"/>
  <c r="H10" i="9"/>
  <c r="I15" i="16"/>
  <c r="H14" i="16"/>
  <c r="J15" i="16"/>
  <c r="H12" i="13"/>
  <c r="L18" i="15"/>
  <c r="H17" i="15"/>
  <c r="J18" i="15"/>
  <c r="I18" i="15"/>
  <c r="J21" i="16"/>
  <c r="H20" i="16"/>
  <c r="I21" i="16"/>
  <c r="L20" i="15"/>
  <c r="J20" i="15"/>
  <c r="K20" i="15" s="1"/>
  <c r="I20" i="15"/>
  <c r="L13" i="14"/>
  <c r="I13" i="14"/>
  <c r="H12" i="14"/>
  <c r="J13" i="14"/>
  <c r="K13" i="14" s="1"/>
  <c r="L10" i="8"/>
  <c r="J10" i="8"/>
  <c r="K10" i="8" s="1"/>
  <c r="K9" i="6"/>
  <c r="L9" i="6"/>
  <c r="L23" i="6" s="1"/>
  <c r="I9" i="6"/>
  <c r="H23" i="6"/>
  <c r="H8" i="6"/>
  <c r="J9" i="8"/>
  <c r="K9" i="8" s="1"/>
  <c r="I9" i="8"/>
  <c r="L9" i="8"/>
  <c r="L23" i="8" s="1"/>
  <c r="H23" i="8"/>
  <c r="J17" i="5"/>
  <c r="L17" i="5"/>
  <c r="I16" i="14" l="1"/>
  <c r="J16" i="14"/>
  <c r="I14" i="16"/>
  <c r="H13" i="16"/>
  <c r="J14" i="16"/>
  <c r="H9" i="9"/>
  <c r="J10" i="9"/>
  <c r="K10" i="9" s="1"/>
  <c r="L10" i="9"/>
  <c r="I10" i="9"/>
  <c r="H11" i="14"/>
  <c r="I12" i="14"/>
  <c r="L12" i="14"/>
  <c r="J12" i="14"/>
  <c r="K12" i="14" s="1"/>
  <c r="L17" i="15"/>
  <c r="I17" i="15"/>
  <c r="H16" i="15"/>
  <c r="J17" i="15"/>
  <c r="I18" i="16"/>
  <c r="J18" i="16"/>
  <c r="H17" i="16"/>
  <c r="H11" i="13"/>
  <c r="L12" i="13"/>
  <c r="I12" i="13"/>
  <c r="J12" i="13"/>
  <c r="K12" i="13" s="1"/>
  <c r="L13" i="15"/>
  <c r="I13" i="15"/>
  <c r="H12" i="15"/>
  <c r="J13" i="15"/>
  <c r="K13" i="15" s="1"/>
  <c r="I20" i="16"/>
  <c r="J20" i="16"/>
  <c r="L10" i="10"/>
  <c r="H10" i="11"/>
  <c r="H9" i="10"/>
  <c r="J10" i="10"/>
  <c r="K10" i="10" s="1"/>
  <c r="I10" i="10"/>
  <c r="I8" i="8"/>
  <c r="J8" i="8"/>
  <c r="J23" i="8"/>
  <c r="K23" i="8" s="1"/>
  <c r="I23" i="8"/>
  <c r="I8" i="6"/>
  <c r="J8" i="6"/>
  <c r="I23" i="6"/>
  <c r="J23" i="6"/>
  <c r="K23" i="6" s="1"/>
  <c r="L11" i="5"/>
  <c r="J11" i="5"/>
  <c r="K11" i="5" s="1"/>
  <c r="I11" i="5"/>
  <c r="L10" i="5"/>
  <c r="L23" i="5" s="1"/>
  <c r="L11" i="13" l="1"/>
  <c r="I11" i="13"/>
  <c r="J11" i="13"/>
  <c r="K11" i="13" s="1"/>
  <c r="L9" i="9"/>
  <c r="L23" i="9" s="1"/>
  <c r="J9" i="9"/>
  <c r="K9" i="9" s="1"/>
  <c r="I9" i="9"/>
  <c r="H8" i="9"/>
  <c r="H23" i="9"/>
  <c r="I12" i="15"/>
  <c r="H11" i="15"/>
  <c r="L12" i="15"/>
  <c r="J12" i="15"/>
  <c r="K12" i="15" s="1"/>
  <c r="I13" i="16"/>
  <c r="J13" i="16"/>
  <c r="J9" i="10"/>
  <c r="K9" i="10" s="1"/>
  <c r="I9" i="10"/>
  <c r="L9" i="10"/>
  <c r="L23" i="10" s="1"/>
  <c r="H8" i="10"/>
  <c r="H23" i="10"/>
  <c r="J17" i="16"/>
  <c r="I17" i="16"/>
  <c r="H16" i="16"/>
  <c r="H12" i="16" s="1"/>
  <c r="I11" i="14"/>
  <c r="L11" i="14"/>
  <c r="J11" i="14"/>
  <c r="K11" i="14" s="1"/>
  <c r="I10" i="11"/>
  <c r="H10" i="12"/>
  <c r="J10" i="11"/>
  <c r="K10" i="11" s="1"/>
  <c r="H9" i="11"/>
  <c r="L10" i="11"/>
  <c r="I16" i="15"/>
  <c r="J16" i="15"/>
  <c r="K8" i="8"/>
  <c r="L8" i="8"/>
  <c r="L8" i="6"/>
  <c r="K8" i="6"/>
  <c r="I20" i="5"/>
  <c r="I23" i="9" l="1"/>
  <c r="J23" i="9"/>
  <c r="K23" i="9" s="1"/>
  <c r="J10" i="12"/>
  <c r="K10" i="12" s="1"/>
  <c r="H10" i="13"/>
  <c r="L10" i="12"/>
  <c r="H9" i="12"/>
  <c r="I10" i="12"/>
  <c r="I23" i="10"/>
  <c r="J23" i="10"/>
  <c r="K23" i="10" s="1"/>
  <c r="J8" i="10"/>
  <c r="K8" i="10" s="1"/>
  <c r="I8" i="10"/>
  <c r="L8" i="10"/>
  <c r="L8" i="9"/>
  <c r="J8" i="9"/>
  <c r="K8" i="9" s="1"/>
  <c r="I8" i="9"/>
  <c r="H11" i="16"/>
  <c r="I12" i="16"/>
  <c r="J12" i="16"/>
  <c r="L11" i="15"/>
  <c r="I11" i="15"/>
  <c r="J11" i="15"/>
  <c r="K11" i="15" s="1"/>
  <c r="J9" i="11"/>
  <c r="K9" i="11" s="1"/>
  <c r="I9" i="11"/>
  <c r="L9" i="11"/>
  <c r="L23" i="11" s="1"/>
  <c r="H23" i="11"/>
  <c r="H8" i="11"/>
  <c r="I16" i="16"/>
  <c r="J16" i="16"/>
  <c r="J22" i="5"/>
  <c r="K22" i="5" s="1"/>
  <c r="I22" i="5"/>
  <c r="I21" i="5"/>
  <c r="J21" i="5"/>
  <c r="K21" i="5" s="1"/>
  <c r="J20" i="5"/>
  <c r="K20" i="5" s="1"/>
  <c r="C8" i="5"/>
  <c r="C23" i="5"/>
  <c r="F10" i="5"/>
  <c r="I11" i="16" l="1"/>
  <c r="J11" i="16"/>
  <c r="H10" i="14"/>
  <c r="J10" i="13"/>
  <c r="K10" i="13" s="1"/>
  <c r="L10" i="13"/>
  <c r="H9" i="13"/>
  <c r="I10" i="13"/>
  <c r="I9" i="12"/>
  <c r="L9" i="12"/>
  <c r="L23" i="12" s="1"/>
  <c r="J9" i="12"/>
  <c r="K9" i="12" s="1"/>
  <c r="H8" i="12"/>
  <c r="H23" i="12"/>
  <c r="L8" i="11"/>
  <c r="I8" i="11"/>
  <c r="J8" i="11"/>
  <c r="K8" i="11" s="1"/>
  <c r="I23" i="11"/>
  <c r="J23" i="11"/>
  <c r="K23" i="11" s="1"/>
  <c r="I10" i="5"/>
  <c r="F9" i="5"/>
  <c r="I23" i="12" l="1"/>
  <c r="J23" i="12"/>
  <c r="K23" i="12" s="1"/>
  <c r="H10" i="15"/>
  <c r="K10" i="14"/>
  <c r="I10" i="14"/>
  <c r="H9" i="14"/>
  <c r="L10" i="14"/>
  <c r="L9" i="13"/>
  <c r="L23" i="13" s="1"/>
  <c r="J9" i="13"/>
  <c r="K9" i="13" s="1"/>
  <c r="I9" i="13"/>
  <c r="H8" i="13"/>
  <c r="H23" i="13"/>
  <c r="I8" i="12"/>
  <c r="J8" i="12"/>
  <c r="K8" i="12" s="1"/>
  <c r="L8" i="12"/>
  <c r="F8" i="5"/>
  <c r="J9" i="5"/>
  <c r="K9" i="5" s="1"/>
  <c r="I9" i="5"/>
  <c r="F23" i="5"/>
  <c r="I9" i="14" l="1"/>
  <c r="J9" i="14"/>
  <c r="K9" i="14" s="1"/>
  <c r="L9" i="14"/>
  <c r="L23" i="14" s="1"/>
  <c r="H8" i="14"/>
  <c r="H23" i="14"/>
  <c r="L10" i="15"/>
  <c r="H10" i="16"/>
  <c r="K10" i="15"/>
  <c r="H9" i="15"/>
  <c r="I10" i="15"/>
  <c r="J23" i="13"/>
  <c r="K23" i="13" s="1"/>
  <c r="I23" i="13"/>
  <c r="J8" i="13"/>
  <c r="K8" i="13" s="1"/>
  <c r="L8" i="13"/>
  <c r="I8" i="13"/>
  <c r="I8" i="5"/>
  <c r="J8" i="5"/>
  <c r="J23" i="5"/>
  <c r="K23" i="5" s="1"/>
  <c r="I23" i="5"/>
  <c r="J23" i="14" l="1"/>
  <c r="K23" i="14" s="1"/>
  <c r="I23" i="14"/>
  <c r="H9" i="16"/>
  <c r="I10" i="16"/>
  <c r="J8" i="14"/>
  <c r="K8" i="14" s="1"/>
  <c r="I8" i="14"/>
  <c r="L8" i="14"/>
  <c r="L9" i="15"/>
  <c r="L23" i="15" s="1"/>
  <c r="I9" i="15"/>
  <c r="J9" i="15"/>
  <c r="K9" i="15" s="1"/>
  <c r="H8" i="15"/>
  <c r="H23" i="15"/>
  <c r="L8" i="5"/>
  <c r="K8" i="5"/>
  <c r="L8" i="15" l="1"/>
  <c r="J8" i="15"/>
  <c r="K8" i="15" s="1"/>
  <c r="I8" i="15"/>
  <c r="J9" i="16"/>
  <c r="I9" i="16"/>
  <c r="H23" i="16"/>
  <c r="H8" i="16"/>
  <c r="I23" i="15"/>
  <c r="J23" i="15"/>
  <c r="K23" i="15" s="1"/>
  <c r="I23" i="16" l="1"/>
  <c r="J23" i="16"/>
  <c r="I8" i="16"/>
  <c r="J8" i="16"/>
</calcChain>
</file>

<file path=xl/sharedStrings.xml><?xml version="1.0" encoding="utf-8"?>
<sst xmlns="http://schemas.openxmlformats.org/spreadsheetml/2006/main" count="447" uniqueCount="51">
  <si>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</si>
  <si>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</si>
  <si>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</si>
  <si>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</si>
  <si>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</si>
  <si>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</si>
  <si>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</si>
  <si>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</si>
  <si>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</si>
  <si>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</si>
  <si>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</si>
  <si>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</si>
  <si>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</si>
  <si>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</si>
  <si>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</si>
  <si>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</si>
  <si>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</si>
  <si>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</si>
  <si>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</si>
  <si>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</si>
  <si>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</si>
  <si>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</si>
  <si>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</si>
  <si>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</si>
  <si>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</si>
  <si>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</si>
  <si>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</si>
  <si>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</si>
  <si>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</si>
  <si>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</si>
  <si>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</si>
  <si>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</si>
  <si>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</si>
  <si>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INFORME DE EJECUCIÓN DEL PRESUPUESTO DE INGRESOS PERIODO 202101</t>
  </si>
  <si>
    <t>JUAN GUILLERMO JIMÉNEZ</t>
  </si>
  <si>
    <t xml:space="preserve">TOTAL INGRESOS </t>
  </si>
  <si>
    <t xml:space="preserve">INGRESOS </t>
  </si>
  <si>
    <t>MARIA CECILIA GAITAN ROZO</t>
  </si>
  <si>
    <t>Bancos</t>
  </si>
  <si>
    <t>INFORME DE EJECUCIÓN DEL PRESUPUESTO DE INGRESOS PERIODO 202102</t>
  </si>
  <si>
    <t>INFORME DE EJECUCIÓN DEL PRESUPUESTO DE INGRESOS PERIODO 202104</t>
  </si>
  <si>
    <t>INFORME DE EJECUCIÓN DEL PRESUPUESTO DE INGRESOS PERIODO 202103</t>
  </si>
  <si>
    <t>INFORME DE EJECUCIÓN DEL PRESUPUESTO DE INGRESOS PERIODO 202105</t>
  </si>
  <si>
    <t>INFORME DE EJECUCIÓN DEL PRESUPUESTO DE INGRESOS PERIODO 202106</t>
  </si>
  <si>
    <t>INFORME DE EJECUCIÓN DEL PRESUPUESTO DE INGRESOS PERIODO 202107</t>
  </si>
  <si>
    <t>INFORME DE EJECUCIÓN DEL PRESUPUESTO DE INGRESOS PERIODO 202108</t>
  </si>
  <si>
    <t>INFORME DE EJECUCIÓN DEL PRESUPUESTO DE INGRESOS PERIODO 202109</t>
  </si>
  <si>
    <t>INFORME DE EJECUCIÓN DEL PRESUPUESTO DE INGRESOS PERIODO 202110</t>
  </si>
  <si>
    <t>MARIA CONSTANZA ERASO CONCHA</t>
  </si>
  <si>
    <t>GERENTE GENERAL ( E )</t>
  </si>
  <si>
    <t>INFORME DE EJECUCIÓN DEL PRESUPUESTO DE INGRESOS PERIODO 202111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</si>
</sst>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2" fillId="0" borderId="4" xfId="0" applyNumberFormat="1" applyFont="1" applyBorder="1"/>
    <xf numFmtId="2" fontId="0" fillId="0" borderId="12" xfId="0" applyNumberFormat="1" applyBorder="1"/>
    <xf numFmtId="4" fontId="2" fillId="0" borderId="12" xfId="0" applyNumberFormat="1" applyFont="1" applyBorder="1"/>
    <xf numFmtId="10" fontId="2" fillId="0" borderId="12" xfId="0" applyNumberFormat="1" applyFont="1" applyBorder="1"/>
    <xf numFmtId="4" fontId="0" fillId="0" borderId="12" xfId="0" applyNumberFormat="1" applyBorder="1"/>
    <xf numFmtId="10" fontId="0" fillId="0" borderId="12" xfId="0" applyNumberFormat="1" applyFont="1" applyBorder="1"/>
    <xf numFmtId="4" fontId="2" fillId="0" borderId="10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2" fontId="2" fillId="0" borderId="12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1" fontId="0" fillId="0" borderId="0" xfId="3" applyFont="1"/>
    <xf numFmtId="41" fontId="2" fillId="0" borderId="0" xfId="3" applyFont="1"/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4" xfId="0" applyNumberFormat="1" applyFont="1" applyFill="1" applyBorder="1" applyAlignment="1">
      <alignment horizontal="right"/>
    </xf>
    <xf numFmtId="4" fontId="0" fillId="0" borderId="0" xfId="0" applyNumberFormat="1" applyBorder="1"/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quotePrefix="1" applyNumberFormat="1" applyFont="1" applyFill="1" applyBorder="1"/>
    <xf numFmtId="10" fontId="2" fillId="0" borderId="10" xfId="2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4" fontId="0" fillId="2" borderId="12" xfId="0" applyNumberFormat="1" applyFont="1" applyFill="1" applyBorder="1"/>
    <xf numFmtId="4" fontId="0" fillId="2" borderId="4" xfId="0" applyNumberFormat="1" applyFont="1" applyFill="1" applyBorder="1"/>
    <xf numFmtId="10" fontId="0" fillId="2" borderId="12" xfId="0" applyNumberFormat="1" applyFont="1" applyFill="1" applyBorder="1"/>
    <xf numFmtId="2" fontId="0" fillId="2" borderId="12" xfId="0" applyNumberFormat="1" applyFont="1" applyFill="1" applyBorder="1"/>
    <xf numFmtId="0" fontId="0" fillId="2" borderId="0" xfId="0" applyFont="1" applyFill="1"/>
    <xf numFmtId="41" fontId="1" fillId="2" borderId="0" xfId="3" applyFont="1" applyFill="1"/>
    <xf numFmtId="0" fontId="0" fillId="2" borderId="12" xfId="0" quotePrefix="1" applyNumberFormat="1" applyFont="1" applyFill="1" applyBorder="1"/>
    <xf numFmtId="1" fontId="0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11" xfId="0" applyFont="1" applyFill="1" applyBorder="1"/>
    <xf numFmtId="4" fontId="0" fillId="2" borderId="11" xfId="0" applyNumberFormat="1" applyFont="1" applyFill="1" applyBorder="1"/>
    <xf numFmtId="10" fontId="0" fillId="2" borderId="11" xfId="0" applyNumberFormat="1" applyFont="1" applyFill="1" applyBorder="1"/>
    <xf numFmtId="4" fontId="0" fillId="2" borderId="6" xfId="0" applyNumberFormat="1" applyFont="1" applyFill="1" applyBorder="1"/>
    <xf numFmtId="2" fontId="0" fillId="2" borderId="11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/>
    </xf>
    <xf numFmtId="10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1" fontId="0" fillId="0" borderId="0" xfId="3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/>
    </xf>
    <xf numFmtId="10" fontId="2" fillId="0" borderId="5" xfId="0" applyNumberFormat="1" applyFont="1" applyBorder="1"/>
    <xf numFmtId="10" fontId="0" fillId="2" borderId="5" xfId="0" applyNumberFormat="1" applyFont="1" applyFill="1" applyBorder="1"/>
    <xf numFmtId="10" fontId="0" fillId="0" borderId="5" xfId="0" applyNumberFormat="1" applyFont="1" applyBorder="1"/>
    <xf numFmtId="10" fontId="0" fillId="2" borderId="8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2" xfId="0" applyNumberFormat="1" applyFont="1" applyBorder="1"/>
    <xf numFmtId="3" fontId="0" fillId="2" borderId="12" xfId="0" applyNumberFormat="1" applyFont="1" applyFill="1" applyBorder="1"/>
    <xf numFmtId="3" fontId="0" fillId="2" borderId="11" xfId="0" applyNumberFormat="1" applyFont="1" applyFill="1" applyBorder="1"/>
    <xf numFmtId="3" fontId="2" fillId="0" borderId="10" xfId="0" applyNumberFormat="1" applyFont="1" applyBorder="1"/>
    <xf numFmtId="3" fontId="0" fillId="0" borderId="12" xfId="0" applyNumberFormat="1" applyBorder="1"/>
    <xf numFmtId="3" fontId="2" fillId="0" borderId="4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3" fontId="2" fillId="0" borderId="12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0" fillId="2" borderId="12" xfId="0" applyNumberFormat="1" applyFont="1" applyFill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/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669681</xdr:colOff>
      <xdr:row>0</xdr:row>
      <xdr:rowOff>0</xdr:rowOff>
    </xdr:from>
    <xdr:to>
      <xdr:col>1</xdr:col>
      <xdr:colOff>2264020</xdr:colOff>
      <xdr:row>4</xdr:row>
      <xdr:rowOff>1465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81" y="0"/>
          <a:ext cx="2715358" cy="792773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25</xdr:row>
      <xdr:rowOff>112113</xdr:rowOff>
    </xdr:from>
    <xdr:to>
      <xdr:col>5</xdr:col>
      <xdr:colOff>135320</xdr:colOff>
      <xdr:row>28</xdr:row>
      <xdr:rowOff>161924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5169888"/>
          <a:ext cx="1647825" cy="6213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2108689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485774</xdr:colOff>
      <xdr:row>25</xdr:row>
      <xdr:rowOff>93063</xdr:rowOff>
    </xdr:from>
    <xdr:to>
      <xdr:col>4</xdr:col>
      <xdr:colOff>106745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4" y="5379438"/>
          <a:ext cx="1649796" cy="6213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2108689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27</xdr:row>
      <xdr:rowOff>74013</xdr:rowOff>
    </xdr:from>
    <xdr:to>
      <xdr:col>1</xdr:col>
      <xdr:colOff>2259395</xdr:colOff>
      <xdr:row>30</xdr:row>
      <xdr:rowOff>123824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" y="5741388"/>
          <a:ext cx="1649796" cy="621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669681</xdr:colOff>
      <xdr:row>0</xdr:row>
      <xdr:rowOff>0</xdr:rowOff>
    </xdr:from>
    <xdr:to>
      <xdr:col>1</xdr:col>
      <xdr:colOff>2264020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81" y="0"/>
          <a:ext cx="2718289" cy="801565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25</xdr:row>
      <xdr:rowOff>112113</xdr:rowOff>
    </xdr:from>
    <xdr:to>
      <xdr:col>5</xdr:col>
      <xdr:colOff>135320</xdr:colOff>
      <xdr:row>28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5398488"/>
          <a:ext cx="1649796" cy="621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669681</xdr:colOff>
      <xdr:row>0</xdr:row>
      <xdr:rowOff>0</xdr:rowOff>
    </xdr:from>
    <xdr:to>
      <xdr:col>1</xdr:col>
      <xdr:colOff>2264020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81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1190624</xdr:colOff>
      <xdr:row>26</xdr:row>
      <xdr:rowOff>16863</xdr:rowOff>
    </xdr:from>
    <xdr:to>
      <xdr:col>5</xdr:col>
      <xdr:colOff>544895</xdr:colOff>
      <xdr:row>29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5493738"/>
          <a:ext cx="1649796" cy="621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669681</xdr:colOff>
      <xdr:row>0</xdr:row>
      <xdr:rowOff>0</xdr:rowOff>
    </xdr:from>
    <xdr:to>
      <xdr:col>1</xdr:col>
      <xdr:colOff>2387845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81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25</xdr:row>
      <xdr:rowOff>83538</xdr:rowOff>
    </xdr:from>
    <xdr:to>
      <xdr:col>4</xdr:col>
      <xdr:colOff>621095</xdr:colOff>
      <xdr:row>28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4" y="5369913"/>
          <a:ext cx="1649796" cy="6213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2108689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25</xdr:row>
      <xdr:rowOff>83538</xdr:rowOff>
    </xdr:from>
    <xdr:to>
      <xdr:col>4</xdr:col>
      <xdr:colOff>621095</xdr:colOff>
      <xdr:row>28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4" y="5369913"/>
          <a:ext cx="1649796" cy="6213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2108689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25</xdr:row>
      <xdr:rowOff>83538</xdr:rowOff>
    </xdr:from>
    <xdr:to>
      <xdr:col>4</xdr:col>
      <xdr:colOff>621095</xdr:colOff>
      <xdr:row>28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4" y="5369913"/>
          <a:ext cx="1649796" cy="6213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2108689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485774</xdr:colOff>
      <xdr:row>25</xdr:row>
      <xdr:rowOff>93063</xdr:rowOff>
    </xdr:from>
    <xdr:to>
      <xdr:col>4</xdr:col>
      <xdr:colOff>106745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4" y="5379438"/>
          <a:ext cx="1649796" cy="6213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2108689</xdr:colOff>
      <xdr:row>4</xdr:row>
      <xdr:rowOff>39565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718289" cy="83966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485774</xdr:colOff>
      <xdr:row>25</xdr:row>
      <xdr:rowOff>93063</xdr:rowOff>
    </xdr:from>
    <xdr:to>
      <xdr:col>4</xdr:col>
      <xdr:colOff>106745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4" y="5379438"/>
          <a:ext cx="1649796" cy="6213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2108689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485774</xdr:colOff>
      <xdr:row>25</xdr:row>
      <xdr:rowOff>93063</xdr:rowOff>
    </xdr:from>
    <xdr:to>
      <xdr:col>4</xdr:col>
      <xdr:colOff>106745</xdr:colOff>
      <xdr:row>28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4" y="5379438"/>
          <a:ext cx="1649796" cy="621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zoomScaleNormal="100" zoomScaleSheetLayoutView="100" workbookViewId="0">
      <pane ySplit="1245" topLeftCell="A7" activePane="bottomLeft"/>
      <selection pane="bottomLeft" activeCell="G23" sqref="G23"/>
    </sheetView>
  </sheetViews>
  <sheetFormatPr baseColWidth="10" defaultRowHeight="15" x14ac:dyDescent="0.25"/>
  <cols>
    <col min="1" max="1" width="16.85546875" customWidth="1"/>
    <col min="2" max="2" width="44.85546875" bestFit="1" customWidth="1"/>
    <col min="3" max="3" width="18.7109375" customWidth="1"/>
    <col min="4" max="4" width="4.85546875" bestFit="1" customWidth="1"/>
    <col min="5" max="5" width="11.7109375" bestFit="1" customWidth="1"/>
    <col min="6" max="6" width="17.42578125" bestFit="1" customWidth="1"/>
    <col min="7" max="8" width="16.42578125" bestFit="1" customWidth="1"/>
    <col min="9" max="9" width="10.140625" customWidth="1"/>
    <col min="10" max="10" width="18.28515625" bestFit="1" customWidth="1"/>
    <col min="11" max="11" width="9.42578125" customWidth="1"/>
    <col min="12" max="12" width="17.5703125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30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57">
        <f t="shared" ref="C8:F8" si="0">+C9+C11+C20</f>
        <v>106553398000</v>
      </c>
      <c r="D8" s="57">
        <f t="shared" si="0"/>
        <v>0</v>
      </c>
      <c r="E8" s="57">
        <f t="shared" si="0"/>
        <v>0</v>
      </c>
      <c r="F8" s="57">
        <f t="shared" si="0"/>
        <v>106553398000</v>
      </c>
      <c r="G8" s="57">
        <f>+G9+G11+G20</f>
        <v>40186834692</v>
      </c>
      <c r="H8" s="57">
        <f>+H9+H11+H20</f>
        <v>40186834692</v>
      </c>
      <c r="I8" s="58">
        <f t="shared" ref="I8:K23" si="1">+H8/F8</f>
        <v>0.37715207066413781</v>
      </c>
      <c r="J8" s="35">
        <f t="shared" ref="J8:J16" si="2">+F8-H8</f>
        <v>66366563308</v>
      </c>
      <c r="K8" s="58">
        <f t="shared" si="1"/>
        <v>1.6514503771358635</v>
      </c>
      <c r="L8" s="35">
        <f>+J8</f>
        <v>66366563308</v>
      </c>
      <c r="P8" s="60"/>
    </row>
    <row r="9" spans="1:16" x14ac:dyDescent="0.25">
      <c r="A9" s="26">
        <v>410</v>
      </c>
      <c r="B9" s="32" t="s">
        <v>13</v>
      </c>
      <c r="C9" s="6">
        <f t="shared" ref="C9:H9" si="3">+C10</f>
        <v>29507549000</v>
      </c>
      <c r="D9" s="6">
        <f t="shared" si="3"/>
        <v>0</v>
      </c>
      <c r="E9" s="6">
        <f t="shared" si="3"/>
        <v>0</v>
      </c>
      <c r="F9" s="6">
        <f t="shared" si="3"/>
        <v>29507549000</v>
      </c>
      <c r="G9" s="6">
        <f t="shared" si="3"/>
        <v>39955478361</v>
      </c>
      <c r="H9" s="6">
        <f t="shared" si="3"/>
        <v>39955478361</v>
      </c>
      <c r="I9" s="7">
        <f t="shared" si="1"/>
        <v>1.3540764894095405</v>
      </c>
      <c r="J9" s="6">
        <f t="shared" si="2"/>
        <v>-10447929361</v>
      </c>
      <c r="K9" s="5">
        <f t="shared" si="1"/>
        <v>-0.2614892823107352</v>
      </c>
      <c r="L9" s="6">
        <f>+H9</f>
        <v>39955478361</v>
      </c>
    </row>
    <row r="10" spans="1:16" s="46" customFormat="1" x14ac:dyDescent="0.25">
      <c r="A10" s="40">
        <v>41002</v>
      </c>
      <c r="B10" s="41" t="s">
        <v>38</v>
      </c>
      <c r="C10" s="42">
        <v>29507549000</v>
      </c>
      <c r="D10" s="42">
        <v>0</v>
      </c>
      <c r="E10" s="42">
        <f>+D10</f>
        <v>0</v>
      </c>
      <c r="F10" s="42">
        <f>+C10+E10</f>
        <v>29507549000</v>
      </c>
      <c r="G10" s="43">
        <v>39955478361</v>
      </c>
      <c r="H10" s="42">
        <f t="shared" ref="H10:H15" si="4">+G10</f>
        <v>39955478361</v>
      </c>
      <c r="I10" s="44">
        <f>+H10/F10</f>
        <v>1.3540764894095405</v>
      </c>
      <c r="J10" s="42">
        <f>+H10</f>
        <v>39955478361</v>
      </c>
      <c r="K10" s="45">
        <f t="shared" si="1"/>
        <v>1</v>
      </c>
      <c r="L10" s="42">
        <f t="shared" ref="L10:L22" si="5">+H10</f>
        <v>39955478361</v>
      </c>
      <c r="P10" s="47"/>
    </row>
    <row r="11" spans="1:16" x14ac:dyDescent="0.25">
      <c r="A11" s="26">
        <v>411</v>
      </c>
      <c r="B11" s="32" t="s">
        <v>14</v>
      </c>
      <c r="C11" s="6">
        <f>+C12</f>
        <v>76695849000</v>
      </c>
      <c r="D11" s="6">
        <f>+D12</f>
        <v>0</v>
      </c>
      <c r="E11" s="6">
        <f>+E12</f>
        <v>0</v>
      </c>
      <c r="F11" s="6">
        <f>+C11</f>
        <v>76695849000</v>
      </c>
      <c r="G11" s="4">
        <f>+G12</f>
        <v>193254841</v>
      </c>
      <c r="H11" s="6">
        <f t="shared" si="4"/>
        <v>193254841</v>
      </c>
      <c r="I11" s="7">
        <f t="shared" si="1"/>
        <v>2.5197561995825876E-3</v>
      </c>
      <c r="J11" s="6">
        <f t="shared" si="2"/>
        <v>76502594159</v>
      </c>
      <c r="K11" s="17">
        <f t="shared" si="1"/>
        <v>395.86379188814215</v>
      </c>
      <c r="L11" s="6">
        <f t="shared" si="5"/>
        <v>193254841</v>
      </c>
    </row>
    <row r="12" spans="1:16" x14ac:dyDescent="0.25">
      <c r="A12" s="26">
        <v>41102</v>
      </c>
      <c r="B12" s="32" t="s">
        <v>24</v>
      </c>
      <c r="C12" s="6">
        <f>+C13+C16</f>
        <v>76695849000</v>
      </c>
      <c r="D12" s="6">
        <f>+D13+D16</f>
        <v>0</v>
      </c>
      <c r="E12" s="6">
        <f>+E13+E16</f>
        <v>0</v>
      </c>
      <c r="F12" s="6">
        <f>+C12+E12</f>
        <v>76695849000</v>
      </c>
      <c r="G12" s="4">
        <f>+G13+G16</f>
        <v>193254841</v>
      </c>
      <c r="H12" s="6">
        <f t="shared" si="4"/>
        <v>193254841</v>
      </c>
      <c r="I12" s="9">
        <f t="shared" si="1"/>
        <v>2.5197561995825876E-3</v>
      </c>
      <c r="J12" s="6">
        <f t="shared" si="2"/>
        <v>76502594159</v>
      </c>
      <c r="K12" s="17">
        <f t="shared" si="1"/>
        <v>395.86379188814215</v>
      </c>
      <c r="L12" s="6">
        <f t="shared" si="5"/>
        <v>193254841</v>
      </c>
    </row>
    <row r="13" spans="1:16" ht="16.5" customHeight="1" x14ac:dyDescent="0.25">
      <c r="A13" s="26">
        <v>4110205</v>
      </c>
      <c r="B13" s="32" t="s">
        <v>25</v>
      </c>
      <c r="C13" s="6">
        <f t="shared" ref="C13:E14" si="6">+C14</f>
        <v>50863660000</v>
      </c>
      <c r="D13" s="6">
        <f t="shared" si="6"/>
        <v>0</v>
      </c>
      <c r="E13" s="6">
        <f t="shared" si="6"/>
        <v>0</v>
      </c>
      <c r="F13" s="6">
        <f t="shared" ref="F13:F22" si="7">+C13+E13</f>
        <v>50863660000</v>
      </c>
      <c r="G13" s="6">
        <f>+G14</f>
        <v>193254841</v>
      </c>
      <c r="H13" s="6">
        <f t="shared" si="4"/>
        <v>193254841</v>
      </c>
      <c r="I13" s="7">
        <f t="shared" si="1"/>
        <v>3.7994678519005514E-3</v>
      </c>
      <c r="J13" s="6">
        <f t="shared" si="2"/>
        <v>50670405159</v>
      </c>
      <c r="K13" s="17">
        <f t="shared" si="1"/>
        <v>262.19475225978942</v>
      </c>
      <c r="L13" s="6">
        <f t="shared" si="5"/>
        <v>193254841</v>
      </c>
    </row>
    <row r="14" spans="1:16" ht="15.75" customHeight="1" x14ac:dyDescent="0.25">
      <c r="A14" s="26">
        <v>4110205001</v>
      </c>
      <c r="B14" s="32" t="s">
        <v>26</v>
      </c>
      <c r="C14" s="6">
        <f t="shared" si="6"/>
        <v>50863660000</v>
      </c>
      <c r="D14" s="6">
        <f t="shared" si="6"/>
        <v>0</v>
      </c>
      <c r="E14" s="6">
        <f t="shared" si="6"/>
        <v>0</v>
      </c>
      <c r="F14" s="6">
        <f t="shared" si="7"/>
        <v>50863660000</v>
      </c>
      <c r="G14" s="6">
        <f>+G15</f>
        <v>193254841</v>
      </c>
      <c r="H14" s="6">
        <f t="shared" si="4"/>
        <v>193254841</v>
      </c>
      <c r="I14" s="9">
        <f t="shared" si="1"/>
        <v>3.7994678519005514E-3</v>
      </c>
      <c r="J14" s="8">
        <f t="shared" si="2"/>
        <v>50670405159</v>
      </c>
      <c r="K14" s="5">
        <f t="shared" si="1"/>
        <v>262.19475225978942</v>
      </c>
      <c r="L14" s="8">
        <f t="shared" si="5"/>
        <v>193254841</v>
      </c>
    </row>
    <row r="15" spans="1:16" s="46" customFormat="1" x14ac:dyDescent="0.25">
      <c r="A15" s="49">
        <v>411020500105</v>
      </c>
      <c r="B15" s="48" t="s">
        <v>27</v>
      </c>
      <c r="C15" s="42">
        <v>50863660000</v>
      </c>
      <c r="D15" s="42">
        <v>0</v>
      </c>
      <c r="E15" s="42">
        <f>+D15</f>
        <v>0</v>
      </c>
      <c r="F15" s="42">
        <f t="shared" si="7"/>
        <v>50863660000</v>
      </c>
      <c r="G15" s="43">
        <v>193254841</v>
      </c>
      <c r="H15" s="42">
        <f t="shared" si="4"/>
        <v>193254841</v>
      </c>
      <c r="I15" s="44">
        <f t="shared" si="1"/>
        <v>3.7994678519005514E-3</v>
      </c>
      <c r="J15" s="42">
        <f t="shared" si="2"/>
        <v>50670405159</v>
      </c>
      <c r="K15" s="45">
        <f t="shared" si="1"/>
        <v>262.19475225978942</v>
      </c>
      <c r="L15" s="45">
        <f t="shared" si="5"/>
        <v>193254841</v>
      </c>
      <c r="P15" s="47"/>
    </row>
    <row r="16" spans="1:16" ht="14.25" customHeight="1" x14ac:dyDescent="0.25">
      <c r="A16" s="26">
        <v>4110206</v>
      </c>
      <c r="B16" s="33" t="s">
        <v>28</v>
      </c>
      <c r="C16" s="6">
        <f>+C17</f>
        <v>25832189000</v>
      </c>
      <c r="D16" s="6">
        <f t="shared" ref="D16:E18" si="8">+D17</f>
        <v>0</v>
      </c>
      <c r="E16" s="6">
        <f t="shared" si="8"/>
        <v>0</v>
      </c>
      <c r="F16" s="6">
        <f>+C16</f>
        <v>25832189000</v>
      </c>
      <c r="G16" s="6">
        <f>+G17</f>
        <v>0</v>
      </c>
      <c r="H16" s="17">
        <f t="shared" ref="H16:H19" si="9">+G16</f>
        <v>0</v>
      </c>
      <c r="I16" s="7">
        <f t="shared" si="1"/>
        <v>0</v>
      </c>
      <c r="J16" s="8">
        <f t="shared" si="2"/>
        <v>25832189000</v>
      </c>
      <c r="K16" s="5">
        <v>0</v>
      </c>
      <c r="L16" s="5"/>
    </row>
    <row r="17" spans="1:16" x14ac:dyDescent="0.25">
      <c r="A17" s="26">
        <v>4110206007</v>
      </c>
      <c r="B17" s="33" t="s">
        <v>32</v>
      </c>
      <c r="C17" s="6">
        <f>+C18</f>
        <v>25832189000</v>
      </c>
      <c r="D17" s="6">
        <f t="shared" si="8"/>
        <v>0</v>
      </c>
      <c r="E17" s="6">
        <f t="shared" si="8"/>
        <v>0</v>
      </c>
      <c r="F17" s="8">
        <f>+C17</f>
        <v>25832189000</v>
      </c>
      <c r="G17" s="6">
        <f>+G18</f>
        <v>0</v>
      </c>
      <c r="H17" s="6">
        <f t="shared" si="9"/>
        <v>0</v>
      </c>
      <c r="I17" s="7">
        <f t="shared" si="1"/>
        <v>0</v>
      </c>
      <c r="J17" s="6">
        <f>+F17-H17</f>
        <v>25832189000</v>
      </c>
      <c r="K17" s="6">
        <v>0</v>
      </c>
      <c r="L17" s="6">
        <f t="shared" si="5"/>
        <v>0</v>
      </c>
    </row>
    <row r="18" spans="1:16" x14ac:dyDescent="0.25">
      <c r="A18" s="28">
        <v>4411020600702</v>
      </c>
      <c r="B18" s="33" t="s">
        <v>29</v>
      </c>
      <c r="C18" s="6">
        <f>+C19</f>
        <v>25832189000</v>
      </c>
      <c r="D18" s="6">
        <f t="shared" si="8"/>
        <v>0</v>
      </c>
      <c r="E18" s="6">
        <f t="shared" si="8"/>
        <v>0</v>
      </c>
      <c r="F18" s="6">
        <f t="shared" si="7"/>
        <v>25832189000</v>
      </c>
      <c r="G18" s="6">
        <f>+G19</f>
        <v>0</v>
      </c>
      <c r="H18" s="6">
        <f t="shared" si="9"/>
        <v>0</v>
      </c>
      <c r="I18" s="7">
        <f t="shared" ref="I18:I23" si="10">+H18/F18</f>
        <v>0</v>
      </c>
      <c r="J18" s="6">
        <f t="shared" ref="J18:J22" si="11">+F18-H18</f>
        <v>25832189000</v>
      </c>
      <c r="K18" s="6">
        <v>0</v>
      </c>
      <c r="L18" s="6">
        <f t="shared" si="5"/>
        <v>0</v>
      </c>
    </row>
    <row r="19" spans="1:16" s="46" customFormat="1" x14ac:dyDescent="0.25">
      <c r="A19" s="49">
        <v>41102060070201</v>
      </c>
      <c r="B19" s="48" t="s">
        <v>15</v>
      </c>
      <c r="C19" s="42">
        <v>25832189000</v>
      </c>
      <c r="D19" s="42">
        <f>+D20</f>
        <v>0</v>
      </c>
      <c r="E19" s="42">
        <v>0</v>
      </c>
      <c r="F19" s="42">
        <f t="shared" si="7"/>
        <v>25832189000</v>
      </c>
      <c r="G19" s="43">
        <v>0</v>
      </c>
      <c r="H19" s="42">
        <f t="shared" si="9"/>
        <v>0</v>
      </c>
      <c r="I19" s="44">
        <f t="shared" si="10"/>
        <v>0</v>
      </c>
      <c r="J19" s="42">
        <f t="shared" si="11"/>
        <v>25832189000</v>
      </c>
      <c r="K19" s="45">
        <v>0</v>
      </c>
      <c r="L19" s="42">
        <f t="shared" si="5"/>
        <v>0</v>
      </c>
      <c r="P19" s="47"/>
    </row>
    <row r="20" spans="1:16" x14ac:dyDescent="0.25">
      <c r="A20" s="26">
        <v>412</v>
      </c>
      <c r="B20" s="33" t="s">
        <v>16</v>
      </c>
      <c r="C20" s="6">
        <f>+C21</f>
        <v>350000000</v>
      </c>
      <c r="D20" s="8">
        <v>0</v>
      </c>
      <c r="E20" s="8">
        <v>0</v>
      </c>
      <c r="F20" s="8">
        <f t="shared" si="7"/>
        <v>350000000</v>
      </c>
      <c r="G20" s="4">
        <f>+G21</f>
        <v>38101490</v>
      </c>
      <c r="H20" s="6">
        <f>+G20</f>
        <v>38101490</v>
      </c>
      <c r="I20" s="7">
        <f t="shared" si="10"/>
        <v>0.1088614</v>
      </c>
      <c r="J20" s="6">
        <f t="shared" si="11"/>
        <v>311898510</v>
      </c>
      <c r="K20" s="17">
        <f t="shared" si="1"/>
        <v>8.1859924638117825</v>
      </c>
      <c r="L20" s="6">
        <f t="shared" si="5"/>
        <v>38101490</v>
      </c>
    </row>
    <row r="21" spans="1:16" x14ac:dyDescent="0.25">
      <c r="A21" s="26">
        <v>41205</v>
      </c>
      <c r="B21" s="32" t="s">
        <v>30</v>
      </c>
      <c r="C21" s="6">
        <f>+C22</f>
        <v>350000000</v>
      </c>
      <c r="D21" s="6">
        <v>0</v>
      </c>
      <c r="E21" s="6">
        <v>0</v>
      </c>
      <c r="F21" s="6">
        <f t="shared" si="7"/>
        <v>350000000</v>
      </c>
      <c r="G21" s="4">
        <f>G22</f>
        <v>38101490</v>
      </c>
      <c r="H21" s="6">
        <f>+G21</f>
        <v>38101490</v>
      </c>
      <c r="I21" s="7">
        <f t="shared" si="10"/>
        <v>0.1088614</v>
      </c>
      <c r="J21" s="6">
        <f t="shared" si="11"/>
        <v>311898510</v>
      </c>
      <c r="K21" s="17">
        <f t="shared" si="1"/>
        <v>8.1859924638117825</v>
      </c>
      <c r="L21" s="6">
        <f t="shared" si="5"/>
        <v>38101490</v>
      </c>
    </row>
    <row r="22" spans="1:16" s="46" customFormat="1" x14ac:dyDescent="0.25">
      <c r="A22" s="50">
        <v>4120502</v>
      </c>
      <c r="B22" s="51" t="s">
        <v>31</v>
      </c>
      <c r="C22" s="52">
        <v>350000000</v>
      </c>
      <c r="D22" s="52">
        <v>0</v>
      </c>
      <c r="E22" s="52">
        <f>+D22</f>
        <v>0</v>
      </c>
      <c r="F22" s="52">
        <f t="shared" si="7"/>
        <v>350000000</v>
      </c>
      <c r="G22" s="54">
        <v>38101490</v>
      </c>
      <c r="H22" s="52">
        <f>+G22</f>
        <v>38101490</v>
      </c>
      <c r="I22" s="53">
        <f t="shared" si="10"/>
        <v>0.1088614</v>
      </c>
      <c r="J22" s="52">
        <f t="shared" si="11"/>
        <v>311898510</v>
      </c>
      <c r="K22" s="55">
        <f t="shared" si="1"/>
        <v>8.1859924638117825</v>
      </c>
      <c r="L22" s="52">
        <f t="shared" si="5"/>
        <v>38101490</v>
      </c>
      <c r="P22" s="47"/>
    </row>
    <row r="23" spans="1:16" x14ac:dyDescent="0.25">
      <c r="A23" s="131" t="s">
        <v>35</v>
      </c>
      <c r="B23" s="131"/>
      <c r="C23" s="10">
        <f t="shared" ref="C23:H23" si="12">+C9+C11+C20</f>
        <v>106553398000</v>
      </c>
      <c r="D23" s="10">
        <f t="shared" si="12"/>
        <v>0</v>
      </c>
      <c r="E23" s="10">
        <f t="shared" si="12"/>
        <v>0</v>
      </c>
      <c r="F23" s="10">
        <f t="shared" si="12"/>
        <v>106553398000</v>
      </c>
      <c r="G23" s="10">
        <f t="shared" si="12"/>
        <v>40186834692</v>
      </c>
      <c r="H23" s="10">
        <f t="shared" si="12"/>
        <v>40186834692</v>
      </c>
      <c r="I23" s="34">
        <f t="shared" si="10"/>
        <v>0.37715207066413781</v>
      </c>
      <c r="J23" s="10">
        <f>+F23-H23</f>
        <v>66366563308</v>
      </c>
      <c r="K23" s="10">
        <f t="shared" si="1"/>
        <v>1.6514503771358635</v>
      </c>
      <c r="L23" s="10">
        <f>+L9+L10</f>
        <v>79910956722</v>
      </c>
    </row>
    <row r="24" spans="1:16" x14ac:dyDescent="0.25">
      <c r="H24" s="11"/>
    </row>
    <row r="25" spans="1:16" x14ac:dyDescent="0.25">
      <c r="G25" s="29">
        <f>+G10+G15+G22</f>
        <v>40186834692</v>
      </c>
      <c r="H25" s="13"/>
      <c r="I25" s="21"/>
      <c r="L25" s="12"/>
      <c r="P25" s="25"/>
    </row>
    <row r="26" spans="1:16" x14ac:dyDescent="0.25">
      <c r="B26" s="27"/>
      <c r="G26" s="12"/>
      <c r="H26" s="13"/>
      <c r="J26" s="12"/>
    </row>
    <row r="27" spans="1:16" x14ac:dyDescent="0.25">
      <c r="B27" s="27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23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27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I30:L30"/>
    <mergeCell ref="I31:L31"/>
    <mergeCell ref="A23:B23"/>
    <mergeCell ref="F30:H30"/>
    <mergeCell ref="F31:H31"/>
    <mergeCell ref="C30:E30"/>
    <mergeCell ref="C31:E31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1.3385826771653544" header="0.31496062992125984" footer="0.31496062992125984"/>
  <pageSetup paperSize="5" scale="66" orientation="landscape" r:id="rId1"/>
  <headerFooter>
    <oddFooter>&amp;LElaboró: 
Dileidy Escorcia.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0"/>
  <sheetViews>
    <sheetView topLeftCell="B7" workbookViewId="0">
      <selection activeCell="G24" sqref="G24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15.7109375" customWidth="1"/>
    <col min="5" max="5" width="12.7109375" bestFit="1" customWidth="1"/>
    <col min="6" max="6" width="15" bestFit="1" customWidth="1"/>
    <col min="7" max="7" width="14.4257812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32" t="s">
        <v>0</v>
      </c>
      <c r="B6" s="132"/>
      <c r="C6" s="132" t="s">
        <v>1</v>
      </c>
      <c r="D6" s="131" t="s">
        <v>2</v>
      </c>
      <c r="E6" s="131"/>
      <c r="F6" s="132" t="s">
        <v>3</v>
      </c>
      <c r="G6" s="131" t="s">
        <v>4</v>
      </c>
      <c r="H6" s="131"/>
      <c r="I6" s="133" t="s">
        <v>9</v>
      </c>
      <c r="J6" s="135" t="s">
        <v>10</v>
      </c>
      <c r="K6" s="135" t="s">
        <v>11</v>
      </c>
      <c r="L6" s="137" t="s">
        <v>12</v>
      </c>
    </row>
    <row r="7" spans="1:16" ht="48.75" customHeight="1" x14ac:dyDescent="0.25">
      <c r="A7" s="67" t="s">
        <v>5</v>
      </c>
      <c r="B7" s="67" t="s">
        <v>6</v>
      </c>
      <c r="C7" s="132"/>
      <c r="D7" s="67" t="s">
        <v>7</v>
      </c>
      <c r="E7" s="67" t="s">
        <v>8</v>
      </c>
      <c r="F7" s="132"/>
      <c r="G7" s="67" t="s">
        <v>7</v>
      </c>
      <c r="H7" s="67" t="s">
        <v>8</v>
      </c>
      <c r="I7" s="134"/>
      <c r="J7" s="136"/>
      <c r="K7" s="136"/>
      <c r="L7" s="138"/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F8" si="0">+C9+C11+C20</f>
        <v>106553398000</v>
      </c>
      <c r="D8" s="78">
        <f t="shared" si="0"/>
        <v>0</v>
      </c>
      <c r="E8" s="78">
        <f t="shared" si="0"/>
        <v>9261413383</v>
      </c>
      <c r="F8" s="78">
        <f t="shared" si="0"/>
        <v>115814811383</v>
      </c>
      <c r="G8" s="78">
        <f>+G9+G11+G20</f>
        <v>3820788236</v>
      </c>
      <c r="H8" s="78">
        <f>+H9+H11+H21</f>
        <v>76913190794.990005</v>
      </c>
      <c r="I8" s="62">
        <f t="shared" ref="I8:K23" si="1">+H8/F8</f>
        <v>0.66410496098497973</v>
      </c>
      <c r="J8" s="88">
        <f>+F8-H8</f>
        <v>38901620588.009995</v>
      </c>
      <c r="K8" s="58">
        <f t="shared" si="1"/>
        <v>0.50578607110061513</v>
      </c>
      <c r="L8" s="88">
        <f t="shared" ref="L8:L15" si="2">+H8</f>
        <v>76913190794.990005</v>
      </c>
      <c r="P8" s="60"/>
    </row>
    <row r="9" spans="1:16" x14ac:dyDescent="0.25">
      <c r="A9" s="26">
        <v>410</v>
      </c>
      <c r="B9" s="32" t="s">
        <v>13</v>
      </c>
      <c r="C9" s="79">
        <f t="shared" ref="C9:G9" si="3">+C10</f>
        <v>29507549000</v>
      </c>
      <c r="D9" s="79">
        <f t="shared" si="3"/>
        <v>0</v>
      </c>
      <c r="E9" s="79">
        <f t="shared" si="3"/>
        <v>8935319719</v>
      </c>
      <c r="F9" s="79">
        <f t="shared" si="3"/>
        <v>38442868719</v>
      </c>
      <c r="G9" s="84">
        <f t="shared" si="3"/>
        <v>0</v>
      </c>
      <c r="H9" s="87">
        <f>+H10</f>
        <v>38442868719</v>
      </c>
      <c r="I9" s="63">
        <f t="shared" si="1"/>
        <v>1</v>
      </c>
      <c r="J9" s="79">
        <f>+F9-H9</f>
        <v>0</v>
      </c>
      <c r="K9" s="5">
        <f t="shared" si="1"/>
        <v>0</v>
      </c>
      <c r="L9" s="79">
        <f t="shared" si="2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+'EJECUCION  INGRESOS 2021 JULIO'!D10</f>
        <v>8935319719</v>
      </c>
      <c r="F10" s="80">
        <f>+C10+E10</f>
        <v>38442868719</v>
      </c>
      <c r="G10" s="85">
        <v>0</v>
      </c>
      <c r="H10" s="89">
        <f>+G10+'EJECUCION  INGRESOS 2021 SEPTIE'!H10</f>
        <v>38442868719</v>
      </c>
      <c r="I10" s="64">
        <f>+H10/F10</f>
        <v>1</v>
      </c>
      <c r="J10" s="80">
        <v>0</v>
      </c>
      <c r="K10" s="45">
        <f t="shared" si="1"/>
        <v>0</v>
      </c>
      <c r="L10" s="80">
        <f t="shared" si="2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326093664</v>
      </c>
      <c r="F11" s="79">
        <f>+C11+E11</f>
        <v>77021942664</v>
      </c>
      <c r="G11" s="84">
        <f>+G12</f>
        <v>3797246776</v>
      </c>
      <c r="H11" s="87">
        <f>+H12</f>
        <v>38005563159.779999</v>
      </c>
      <c r="I11" s="63">
        <f t="shared" si="1"/>
        <v>0.49343812743824456</v>
      </c>
      <c r="J11" s="79">
        <f>+F11-H11</f>
        <v>39016379504.220001</v>
      </c>
      <c r="K11" s="17">
        <f t="shared" si="1"/>
        <v>1.0265965364120617</v>
      </c>
      <c r="L11" s="79">
        <f t="shared" si="2"/>
        <v>38005563159.779999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326093664</v>
      </c>
      <c r="F12" s="79">
        <f>+C12+E12</f>
        <v>77021942664</v>
      </c>
      <c r="G12" s="84">
        <f>+G13+G16</f>
        <v>3797246776</v>
      </c>
      <c r="H12" s="87">
        <f>+H13+H16</f>
        <v>38005563159.779999</v>
      </c>
      <c r="I12" s="65">
        <f t="shared" si="1"/>
        <v>0.49343812743824456</v>
      </c>
      <c r="J12" s="79">
        <f t="shared" ref="J12:J16" si="4">+F12-H12</f>
        <v>39016379504.220001</v>
      </c>
      <c r="K12" s="17">
        <f t="shared" si="1"/>
        <v>1.0265965364120617</v>
      </c>
      <c r="L12" s="79">
        <f t="shared" si="2"/>
        <v>38005563159.779999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326093664</v>
      </c>
      <c r="F13" s="79">
        <f t="shared" ref="F13:F22" si="6">+C13+E13</f>
        <v>51189753664</v>
      </c>
      <c r="G13" s="84">
        <f>+G14</f>
        <v>2392734062</v>
      </c>
      <c r="H13" s="87">
        <f>+H14</f>
        <v>12173374159.780001</v>
      </c>
      <c r="I13" s="63">
        <f t="shared" si="1"/>
        <v>0.23780880524809242</v>
      </c>
      <c r="J13" s="79">
        <f t="shared" si="4"/>
        <v>39016379504.220001</v>
      </c>
      <c r="K13" s="17">
        <f t="shared" si="1"/>
        <v>3.2050587612042243</v>
      </c>
      <c r="L13" s="79">
        <f t="shared" si="2"/>
        <v>12173374159.780001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326093664</v>
      </c>
      <c r="F14" s="79">
        <f t="shared" si="6"/>
        <v>51189753664</v>
      </c>
      <c r="G14" s="84">
        <f>+G15</f>
        <v>2392734062</v>
      </c>
      <c r="H14" s="87">
        <f>+H15</f>
        <v>12173374159.780001</v>
      </c>
      <c r="I14" s="65">
        <f t="shared" si="1"/>
        <v>0.23780880524809242</v>
      </c>
      <c r="J14" s="83">
        <f>+F14-H14</f>
        <v>39016379504.220001</v>
      </c>
      <c r="K14" s="5">
        <f t="shared" si="1"/>
        <v>3.2050587612042243</v>
      </c>
      <c r="L14" s="83">
        <f t="shared" si="2"/>
        <v>12173374159.780001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+'EJECUCION  INGRESOS 2021 JULIO'!E15</f>
        <v>326093664</v>
      </c>
      <c r="F15" s="80">
        <f t="shared" si="6"/>
        <v>51189753664</v>
      </c>
      <c r="G15" s="85">
        <v>2392734062</v>
      </c>
      <c r="H15" s="89">
        <f>+G15+'EJECUCION  INGRESOS 2021 SEPTIE'!H15</f>
        <v>12173374159.780001</v>
      </c>
      <c r="I15" s="64">
        <f t="shared" si="1"/>
        <v>0.23780880524809242</v>
      </c>
      <c r="J15" s="80">
        <f>+F15-H15</f>
        <v>39016379504.220001</v>
      </c>
      <c r="K15" s="45">
        <f t="shared" si="1"/>
        <v>3.2050587612042243</v>
      </c>
      <c r="L15" s="80">
        <f t="shared" si="2"/>
        <v>12173374159.780001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1404512714</v>
      </c>
      <c r="H16" s="87">
        <f t="shared" si="8"/>
        <v>25832189000</v>
      </c>
      <c r="I16" s="63">
        <f t="shared" si="1"/>
        <v>1</v>
      </c>
      <c r="J16" s="83">
        <f t="shared" si="4"/>
        <v>0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1404512714</v>
      </c>
      <c r="H17" s="87">
        <f t="shared" si="8"/>
        <v>25832189000</v>
      </c>
      <c r="I17" s="63">
        <f t="shared" si="1"/>
        <v>1</v>
      </c>
      <c r="J17" s="79">
        <f>+F17-H17</f>
        <v>0</v>
      </c>
      <c r="K17" s="6">
        <v>0</v>
      </c>
      <c r="L17" s="79">
        <f t="shared" ref="L17:L22" si="9">+H17</f>
        <v>25832189000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>+G19</f>
        <v>1404512714</v>
      </c>
      <c r="H18" s="87">
        <f t="shared" si="8"/>
        <v>25832189000</v>
      </c>
      <c r="I18" s="63">
        <f t="shared" si="1"/>
        <v>1</v>
      </c>
      <c r="J18" s="79">
        <f t="shared" ref="J18:J22" si="10">+F18-H18</f>
        <v>0</v>
      </c>
      <c r="K18" s="6">
        <v>0</v>
      </c>
      <c r="L18" s="79">
        <f t="shared" si="9"/>
        <v>25832189000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1404512714</v>
      </c>
      <c r="H19" s="89">
        <f>+G19+'EJECUCION  INGRESOS 2021 SEPTIE'!H19</f>
        <v>25832189000</v>
      </c>
      <c r="I19" s="64">
        <f t="shared" si="1"/>
        <v>1</v>
      </c>
      <c r="J19" s="80">
        <f>+F19-H19</f>
        <v>0</v>
      </c>
      <c r="K19" s="45">
        <v>0</v>
      </c>
      <c r="L19" s="80">
        <f t="shared" si="9"/>
        <v>25832189000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23541460</v>
      </c>
      <c r="H20" s="87">
        <f>+H21</f>
        <v>464758916.20999998</v>
      </c>
      <c r="I20" s="63">
        <f t="shared" si="1"/>
        <v>1.3278826177428571</v>
      </c>
      <c r="J20" s="79">
        <f>+F20-H20</f>
        <v>-114758916.20999998</v>
      </c>
      <c r="K20" s="17">
        <f t="shared" si="1"/>
        <v>-0.24692138699743954</v>
      </c>
      <c r="L20" s="79">
        <f t="shared" si="9"/>
        <v>464758916.20999998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23541460</v>
      </c>
      <c r="H21" s="87">
        <f>+H22</f>
        <v>464758916.20999998</v>
      </c>
      <c r="I21" s="63">
        <f t="shared" si="1"/>
        <v>1.3278826177428571</v>
      </c>
      <c r="J21" s="79">
        <f>+F21-H21</f>
        <v>-114758916.20999998</v>
      </c>
      <c r="K21" s="17">
        <f t="shared" si="1"/>
        <v>-0.24692138699743954</v>
      </c>
      <c r="L21" s="79">
        <f t="shared" si="9"/>
        <v>464758916.20999998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23541460</v>
      </c>
      <c r="H22" s="89">
        <f>+G22+'EJECUCION  INGRESOS 2021 SEPTIE'!H22</f>
        <v>464758916.20999998</v>
      </c>
      <c r="I22" s="66">
        <f t="shared" si="1"/>
        <v>1.3278826177428571</v>
      </c>
      <c r="J22" s="81">
        <f t="shared" si="10"/>
        <v>-114758916.20999998</v>
      </c>
      <c r="K22" s="55">
        <f t="shared" si="1"/>
        <v>-0.24692138699743954</v>
      </c>
      <c r="L22" s="81">
        <f t="shared" si="9"/>
        <v>464758916.20999998</v>
      </c>
      <c r="P22" s="47"/>
    </row>
    <row r="23" spans="1:16" x14ac:dyDescent="0.25">
      <c r="A23" s="131" t="s">
        <v>35</v>
      </c>
      <c r="B23" s="131"/>
      <c r="C23" s="82">
        <f t="shared" ref="C23:F23" si="11">+C9+C11+C20</f>
        <v>106553398000</v>
      </c>
      <c r="D23" s="82">
        <f t="shared" si="11"/>
        <v>0</v>
      </c>
      <c r="E23" s="82">
        <f>+E9+E11+E20</f>
        <v>9261413383</v>
      </c>
      <c r="F23" s="82">
        <f t="shared" si="11"/>
        <v>115814811383</v>
      </c>
      <c r="G23" s="82">
        <f>+G9+G11+G20</f>
        <v>3820788236</v>
      </c>
      <c r="H23" s="82">
        <f>+H9+H11+H20</f>
        <v>76913190794.990005</v>
      </c>
      <c r="I23" s="34">
        <f t="shared" si="1"/>
        <v>0.66410496098497973</v>
      </c>
      <c r="J23" s="82">
        <f>+F23-H23</f>
        <v>38901620588.009995</v>
      </c>
      <c r="K23" s="10">
        <f t="shared" si="1"/>
        <v>0.50578607110061513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112"/>
      <c r="G26" s="12"/>
      <c r="H26" s="13"/>
      <c r="J26" s="12"/>
    </row>
    <row r="27" spans="1:16" x14ac:dyDescent="0.25">
      <c r="B27" s="112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112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112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8">
    <mergeCell ref="C31:E31"/>
    <mergeCell ref="F31:H31"/>
    <mergeCell ref="I31:L31"/>
    <mergeCell ref="A23:B23"/>
    <mergeCell ref="C30:E30"/>
    <mergeCell ref="F30:H30"/>
    <mergeCell ref="I30:L30"/>
    <mergeCell ref="A1:L1"/>
    <mergeCell ref="A2:L2"/>
    <mergeCell ref="A6:B6"/>
    <mergeCell ref="C6:C7"/>
    <mergeCell ref="D6:E6"/>
    <mergeCell ref="F6:F7"/>
    <mergeCell ref="G6:H6"/>
    <mergeCell ref="I6:I7"/>
    <mergeCell ref="J6:J7"/>
    <mergeCell ref="K6:K7"/>
    <mergeCell ref="L6:L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2"/>
  <sheetViews>
    <sheetView tabSelected="1" workbookViewId="0">
      <selection sqref="A1:J1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23.28515625" customWidth="1"/>
    <col min="4" max="4" width="17.28515625" customWidth="1"/>
    <col min="5" max="5" width="20" customWidth="1"/>
    <col min="6" max="8" width="23.28515625" customWidth="1"/>
    <col min="9" max="9" width="13.5703125" customWidth="1"/>
    <col min="10" max="10" width="23.28515625" customWidth="1"/>
    <col min="13" max="13" width="14.85546875" style="24" customWidth="1"/>
  </cols>
  <sheetData>
    <row r="1" spans="1:13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3" ht="15.75" x14ac:dyDescent="0.25">
      <c r="A2" s="123" t="s">
        <v>50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3" ht="15.7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</row>
    <row r="4" spans="1:13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6" spans="1:13" x14ac:dyDescent="0.25">
      <c r="A6" s="132" t="s">
        <v>0</v>
      </c>
      <c r="B6" s="132"/>
      <c r="C6" s="132" t="s">
        <v>1</v>
      </c>
      <c r="D6" s="131" t="s">
        <v>2</v>
      </c>
      <c r="E6" s="131"/>
      <c r="F6" s="132" t="s">
        <v>3</v>
      </c>
      <c r="G6" s="131" t="s">
        <v>4</v>
      </c>
      <c r="H6" s="131"/>
      <c r="I6" s="133" t="s">
        <v>9</v>
      </c>
      <c r="J6" s="135" t="s">
        <v>10</v>
      </c>
    </row>
    <row r="7" spans="1:13" ht="48.75" customHeight="1" x14ac:dyDescent="0.25">
      <c r="A7" s="67" t="s">
        <v>5</v>
      </c>
      <c r="B7" s="67" t="s">
        <v>6</v>
      </c>
      <c r="C7" s="132"/>
      <c r="D7" s="67" t="s">
        <v>7</v>
      </c>
      <c r="E7" s="67" t="s">
        <v>8</v>
      </c>
      <c r="F7" s="132"/>
      <c r="G7" s="67" t="s">
        <v>7</v>
      </c>
      <c r="H7" s="67" t="s">
        <v>8</v>
      </c>
      <c r="I7" s="134"/>
      <c r="J7" s="136"/>
    </row>
    <row r="8" spans="1:13" s="59" customFormat="1" ht="18" customHeight="1" x14ac:dyDescent="0.25">
      <c r="A8" s="56">
        <v>41</v>
      </c>
      <c r="B8" s="31" t="s">
        <v>36</v>
      </c>
      <c r="C8" s="78">
        <f t="shared" ref="C8:F8" si="0">+C9+C11+C20</f>
        <v>106553398000</v>
      </c>
      <c r="D8" s="78">
        <f t="shared" si="0"/>
        <v>0</v>
      </c>
      <c r="E8" s="78">
        <f t="shared" si="0"/>
        <v>9261413383</v>
      </c>
      <c r="F8" s="78">
        <f t="shared" si="0"/>
        <v>115814811383</v>
      </c>
      <c r="G8" s="78">
        <f>+G9+G11+G20</f>
        <v>39359866</v>
      </c>
      <c r="H8" s="78">
        <f>+H9+H11+H21</f>
        <v>76952550660.990005</v>
      </c>
      <c r="I8" s="62">
        <f t="shared" ref="I8:I23" si="1">+H8/F8</f>
        <v>0.66444481273217848</v>
      </c>
      <c r="J8" s="88">
        <f>+F8-H8</f>
        <v>38862260722.009995</v>
      </c>
      <c r="M8" s="60"/>
    </row>
    <row r="9" spans="1:13" x14ac:dyDescent="0.25">
      <c r="A9" s="26">
        <v>410</v>
      </c>
      <c r="B9" s="32" t="s">
        <v>13</v>
      </c>
      <c r="C9" s="79">
        <f t="shared" ref="C9:G9" si="2">+C10</f>
        <v>29507549000</v>
      </c>
      <c r="D9" s="79">
        <f t="shared" si="2"/>
        <v>0</v>
      </c>
      <c r="E9" s="79">
        <f t="shared" si="2"/>
        <v>8935319719</v>
      </c>
      <c r="F9" s="79">
        <f t="shared" si="2"/>
        <v>38442868719</v>
      </c>
      <c r="G9" s="84">
        <f t="shared" si="2"/>
        <v>0</v>
      </c>
      <c r="H9" s="87">
        <f>+H10</f>
        <v>38442868719</v>
      </c>
      <c r="I9" s="63">
        <f t="shared" si="1"/>
        <v>1</v>
      </c>
      <c r="J9" s="79">
        <f>+F9-H9</f>
        <v>0</v>
      </c>
    </row>
    <row r="10" spans="1:13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+'EJECUCION  INGRESOS 2021 JULIO'!D10</f>
        <v>8935319719</v>
      </c>
      <c r="F10" s="80">
        <f>+C10+E10</f>
        <v>38442868719</v>
      </c>
      <c r="G10" s="85">
        <v>0</v>
      </c>
      <c r="H10" s="89">
        <f>+G10+'EJECUCION  INGRESOS 2021 OCTUBR'!H10</f>
        <v>38442868719</v>
      </c>
      <c r="I10" s="64">
        <f>+H10/F10</f>
        <v>1</v>
      </c>
      <c r="J10" s="80">
        <v>0</v>
      </c>
      <c r="M10" s="47"/>
    </row>
    <row r="11" spans="1:13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326093664</v>
      </c>
      <c r="F11" s="79">
        <f>+C11+E11</f>
        <v>77021942664</v>
      </c>
      <c r="G11" s="84">
        <f>+G12</f>
        <v>3830800</v>
      </c>
      <c r="H11" s="87">
        <f>+H12</f>
        <v>38009393959.779999</v>
      </c>
      <c r="I11" s="63">
        <f t="shared" si="1"/>
        <v>0.49348786391420846</v>
      </c>
      <c r="J11" s="79">
        <f>+F11-H11</f>
        <v>39012548704.220001</v>
      </c>
    </row>
    <row r="12" spans="1:13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326093664</v>
      </c>
      <c r="F12" s="79">
        <f>+C12+E12</f>
        <v>77021942664</v>
      </c>
      <c r="G12" s="84">
        <f>+G13+G16</f>
        <v>3830800</v>
      </c>
      <c r="H12" s="87">
        <f>+H13+H16</f>
        <v>38009393959.779999</v>
      </c>
      <c r="I12" s="65">
        <f t="shared" si="1"/>
        <v>0.49348786391420846</v>
      </c>
      <c r="J12" s="79">
        <f t="shared" ref="J12:J16" si="3">+F12-H12</f>
        <v>39012548704.220001</v>
      </c>
    </row>
    <row r="13" spans="1:13" ht="16.5" customHeight="1" x14ac:dyDescent="0.25">
      <c r="A13" s="26">
        <v>4110205</v>
      </c>
      <c r="B13" s="32" t="s">
        <v>25</v>
      </c>
      <c r="C13" s="79">
        <f t="shared" ref="C13:E14" si="4">+C14</f>
        <v>50863660000</v>
      </c>
      <c r="D13" s="79">
        <f t="shared" si="4"/>
        <v>0</v>
      </c>
      <c r="E13" s="79">
        <f t="shared" si="4"/>
        <v>326093664</v>
      </c>
      <c r="F13" s="79">
        <f t="shared" ref="F13:F22" si="5">+C13+E13</f>
        <v>51189753664</v>
      </c>
      <c r="G13" s="84">
        <f>+G14</f>
        <v>3830800</v>
      </c>
      <c r="H13" s="87">
        <f>+H14</f>
        <v>12177204959.780001</v>
      </c>
      <c r="I13" s="63">
        <f t="shared" si="1"/>
        <v>0.23788364053691105</v>
      </c>
      <c r="J13" s="79">
        <f t="shared" si="3"/>
        <v>39012548704.220001</v>
      </c>
    </row>
    <row r="14" spans="1:13" ht="15.75" customHeight="1" x14ac:dyDescent="0.25">
      <c r="A14" s="26">
        <v>4110205001</v>
      </c>
      <c r="B14" s="32" t="s">
        <v>26</v>
      </c>
      <c r="C14" s="79">
        <f t="shared" si="4"/>
        <v>50863660000</v>
      </c>
      <c r="D14" s="79">
        <f t="shared" si="4"/>
        <v>0</v>
      </c>
      <c r="E14" s="79">
        <f t="shared" si="4"/>
        <v>326093664</v>
      </c>
      <c r="F14" s="79">
        <f t="shared" si="5"/>
        <v>51189753664</v>
      </c>
      <c r="G14" s="84">
        <f>+G15</f>
        <v>3830800</v>
      </c>
      <c r="H14" s="87">
        <f>+H15</f>
        <v>12177204959.780001</v>
      </c>
      <c r="I14" s="65">
        <f t="shared" si="1"/>
        <v>0.23788364053691105</v>
      </c>
      <c r="J14" s="83">
        <f>+F14-H14</f>
        <v>39012548704.220001</v>
      </c>
    </row>
    <row r="15" spans="1:13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+'EJECUCION  INGRESOS 2021 JULIO'!E15</f>
        <v>326093664</v>
      </c>
      <c r="F15" s="80">
        <f t="shared" si="5"/>
        <v>51189753664</v>
      </c>
      <c r="G15" s="85">
        <v>3830800</v>
      </c>
      <c r="H15" s="89">
        <f>+G15+'EJECUCION  INGRESOS 2021 OCTUBR'!H15</f>
        <v>12177204959.780001</v>
      </c>
      <c r="I15" s="64">
        <f t="shared" si="1"/>
        <v>0.23788364053691105</v>
      </c>
      <c r="J15" s="80">
        <f>+F15-H15</f>
        <v>39012548704.220001</v>
      </c>
      <c r="M15" s="47"/>
    </row>
    <row r="16" spans="1:13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6">+D17</f>
        <v>0</v>
      </c>
      <c r="E16" s="79">
        <f t="shared" si="6"/>
        <v>0</v>
      </c>
      <c r="F16" s="79">
        <f>+C16</f>
        <v>25832189000</v>
      </c>
      <c r="G16" s="84">
        <f t="shared" ref="G16:H18" si="7">+G17</f>
        <v>0</v>
      </c>
      <c r="H16" s="87">
        <f t="shared" si="7"/>
        <v>25832189000</v>
      </c>
      <c r="I16" s="63">
        <f t="shared" si="1"/>
        <v>1</v>
      </c>
      <c r="J16" s="83">
        <f t="shared" si="3"/>
        <v>0</v>
      </c>
    </row>
    <row r="17" spans="1:13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6"/>
        <v>0</v>
      </c>
      <c r="E17" s="79">
        <f t="shared" si="6"/>
        <v>0</v>
      </c>
      <c r="F17" s="83">
        <f>+C17</f>
        <v>25832189000</v>
      </c>
      <c r="G17" s="84">
        <f t="shared" si="7"/>
        <v>0</v>
      </c>
      <c r="H17" s="87">
        <f t="shared" si="7"/>
        <v>25832189000</v>
      </c>
      <c r="I17" s="63">
        <f t="shared" si="1"/>
        <v>1</v>
      </c>
      <c r="J17" s="79">
        <f>+F17-H17</f>
        <v>0</v>
      </c>
    </row>
    <row r="18" spans="1:13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6"/>
        <v>0</v>
      </c>
      <c r="E18" s="79">
        <f t="shared" si="6"/>
        <v>0</v>
      </c>
      <c r="F18" s="79">
        <f t="shared" si="5"/>
        <v>25832189000</v>
      </c>
      <c r="G18" s="84">
        <f>+G19</f>
        <v>0</v>
      </c>
      <c r="H18" s="87">
        <f t="shared" si="7"/>
        <v>25832189000</v>
      </c>
      <c r="I18" s="63">
        <f t="shared" si="1"/>
        <v>1</v>
      </c>
      <c r="J18" s="79">
        <f t="shared" ref="J18:J22" si="8">+F18-H18</f>
        <v>0</v>
      </c>
    </row>
    <row r="19" spans="1:13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5"/>
        <v>25832189000</v>
      </c>
      <c r="G19" s="85">
        <v>0</v>
      </c>
      <c r="H19" s="89">
        <f>G19+'EJECUCION  INGRESOS 2021 OCTUBR'!H19</f>
        <v>25832189000</v>
      </c>
      <c r="I19" s="64">
        <f t="shared" si="1"/>
        <v>1</v>
      </c>
      <c r="J19" s="80">
        <f>+F19-H19</f>
        <v>0</v>
      </c>
      <c r="M19" s="47"/>
    </row>
    <row r="20" spans="1:13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5"/>
        <v>350000000</v>
      </c>
      <c r="G20" s="84">
        <f>+G21</f>
        <v>35529066</v>
      </c>
      <c r="H20" s="87">
        <f>+H21</f>
        <v>500287982.20999998</v>
      </c>
      <c r="I20" s="63">
        <f t="shared" si="1"/>
        <v>1.4293942348857143</v>
      </c>
      <c r="J20" s="79">
        <f>+F20-H20</f>
        <v>-150287982.20999998</v>
      </c>
    </row>
    <row r="21" spans="1:13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5"/>
        <v>350000000</v>
      </c>
      <c r="G21" s="84">
        <f>G22</f>
        <v>35529066</v>
      </c>
      <c r="H21" s="87">
        <f>+H22</f>
        <v>500287982.20999998</v>
      </c>
      <c r="I21" s="63">
        <f t="shared" si="1"/>
        <v>1.4293942348857143</v>
      </c>
      <c r="J21" s="79">
        <f>+F21-H21</f>
        <v>-150287982.20999998</v>
      </c>
    </row>
    <row r="22" spans="1:13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5"/>
        <v>350000000</v>
      </c>
      <c r="G22" s="86">
        <v>35529066</v>
      </c>
      <c r="H22" s="89">
        <f>+G22+'EJECUCION  INGRESOS 2021 OCTUBR'!H22</f>
        <v>500287982.20999998</v>
      </c>
      <c r="I22" s="66">
        <f t="shared" si="1"/>
        <v>1.4293942348857143</v>
      </c>
      <c r="J22" s="81">
        <f t="shared" si="8"/>
        <v>-150287982.20999998</v>
      </c>
      <c r="M22" s="47"/>
    </row>
    <row r="23" spans="1:13" x14ac:dyDescent="0.25">
      <c r="A23" s="131" t="s">
        <v>35</v>
      </c>
      <c r="B23" s="131"/>
      <c r="C23" s="82">
        <f t="shared" ref="C23:F23" si="9">+C9+C11+C20</f>
        <v>106553398000</v>
      </c>
      <c r="D23" s="82">
        <f t="shared" si="9"/>
        <v>0</v>
      </c>
      <c r="E23" s="82">
        <f>+E9+E11+E20</f>
        <v>9261413383</v>
      </c>
      <c r="F23" s="82">
        <f t="shared" si="9"/>
        <v>115814811383</v>
      </c>
      <c r="G23" s="82">
        <f>+G9+G11+G20</f>
        <v>39359866</v>
      </c>
      <c r="H23" s="82">
        <f>+H9+H11+H20</f>
        <v>76952550660.990005</v>
      </c>
      <c r="I23" s="34">
        <f t="shared" si="1"/>
        <v>0.66444481273217848</v>
      </c>
      <c r="J23" s="82">
        <f>+F23-H23</f>
        <v>38862260722.009995</v>
      </c>
    </row>
    <row r="24" spans="1:13" x14ac:dyDescent="0.25">
      <c r="H24" s="11"/>
    </row>
    <row r="25" spans="1:13" x14ac:dyDescent="0.25">
      <c r="H25" s="11"/>
    </row>
    <row r="26" spans="1:13" x14ac:dyDescent="0.25">
      <c r="H26" s="11"/>
    </row>
    <row r="27" spans="1:13" x14ac:dyDescent="0.25">
      <c r="G27" s="29"/>
      <c r="H27" s="13"/>
      <c r="I27" s="21"/>
      <c r="M27" s="25"/>
    </row>
    <row r="28" spans="1:13" x14ac:dyDescent="0.25">
      <c r="B28" s="116"/>
      <c r="G28" s="12"/>
      <c r="H28" s="13"/>
      <c r="J28" s="12"/>
    </row>
    <row r="29" spans="1:13" x14ac:dyDescent="0.25">
      <c r="B29" s="116"/>
      <c r="D29" s="12"/>
      <c r="E29" s="12"/>
      <c r="G29" s="12"/>
      <c r="H29" s="14"/>
      <c r="J29" s="12"/>
    </row>
    <row r="30" spans="1:13" x14ac:dyDescent="0.25">
      <c r="F30" s="14"/>
      <c r="G30" s="12"/>
      <c r="H30" s="12"/>
    </row>
    <row r="32" spans="1:13" x14ac:dyDescent="0.25">
      <c r="A32" s="22"/>
      <c r="B32" s="119" t="s">
        <v>18</v>
      </c>
      <c r="C32" s="139"/>
      <c r="D32" s="139"/>
      <c r="E32" s="130" t="s">
        <v>37</v>
      </c>
      <c r="F32" s="130"/>
      <c r="G32" s="139"/>
      <c r="H32" s="130" t="s">
        <v>34</v>
      </c>
      <c r="I32" s="130"/>
      <c r="J32" s="139"/>
    </row>
    <row r="33" spans="2:13" s="22" customFormat="1" x14ac:dyDescent="0.25">
      <c r="B33" s="119" t="s">
        <v>19</v>
      </c>
      <c r="C33" s="139"/>
      <c r="D33" s="139"/>
      <c r="E33" s="130" t="s">
        <v>21</v>
      </c>
      <c r="F33" s="130"/>
      <c r="G33" s="139"/>
      <c r="H33" s="130" t="s">
        <v>23</v>
      </c>
      <c r="I33" s="130"/>
      <c r="J33" s="139"/>
      <c r="M33" s="25"/>
    </row>
    <row r="34" spans="2:13" x14ac:dyDescent="0.25">
      <c r="G34" s="12"/>
    </row>
    <row r="35" spans="2:13" x14ac:dyDescent="0.25">
      <c r="G35" s="12"/>
      <c r="H35" s="12"/>
    </row>
    <row r="36" spans="2:13" x14ac:dyDescent="0.25">
      <c r="F36" s="13"/>
      <c r="G36" s="12"/>
    </row>
    <row r="37" spans="2:13" x14ac:dyDescent="0.25">
      <c r="F37" s="13"/>
      <c r="G37" s="12"/>
    </row>
    <row r="38" spans="2:13" x14ac:dyDescent="0.25">
      <c r="F38" s="13"/>
      <c r="G38" s="12"/>
    </row>
    <row r="39" spans="2:13" x14ac:dyDescent="0.25">
      <c r="G39" s="12"/>
    </row>
    <row r="40" spans="2:13" x14ac:dyDescent="0.25">
      <c r="F40" s="15"/>
    </row>
    <row r="41" spans="2:13" x14ac:dyDescent="0.25">
      <c r="F41" s="15"/>
    </row>
    <row r="42" spans="2:13" x14ac:dyDescent="0.25">
      <c r="F42" s="16"/>
    </row>
  </sheetData>
  <mergeCells count="14">
    <mergeCell ref="E32:F32"/>
    <mergeCell ref="E33:F33"/>
    <mergeCell ref="H32:I32"/>
    <mergeCell ref="H33:I33"/>
    <mergeCell ref="A23:B23"/>
    <mergeCell ref="A1:J1"/>
    <mergeCell ref="A2:J2"/>
    <mergeCell ref="A6:B6"/>
    <mergeCell ref="C6:C7"/>
    <mergeCell ref="D6:E6"/>
    <mergeCell ref="F6:F7"/>
    <mergeCell ref="G6:H6"/>
    <mergeCell ref="I6:I7"/>
    <mergeCell ref="J6:J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opLeftCell="B5" workbookViewId="0">
      <selection activeCell="L12" sqref="L12"/>
    </sheetView>
  </sheetViews>
  <sheetFormatPr baseColWidth="10" defaultRowHeight="15" x14ac:dyDescent="0.25"/>
  <cols>
    <col min="1" max="1" width="16.85546875" customWidth="1"/>
    <col min="2" max="2" width="44.85546875" bestFit="1" customWidth="1"/>
    <col min="3" max="3" width="18.7109375" customWidth="1"/>
    <col min="4" max="4" width="4.85546875" bestFit="1" customWidth="1"/>
    <col min="5" max="5" width="11.7109375" bestFit="1" customWidth="1"/>
    <col min="6" max="6" width="18.7109375" bestFit="1" customWidth="1"/>
    <col min="7" max="7" width="13.7109375" bestFit="1" customWidth="1"/>
    <col min="8" max="8" width="16.42578125" bestFit="1" customWidth="1"/>
    <col min="9" max="9" width="8.140625" bestFit="1" customWidth="1"/>
    <col min="10" max="10" width="18" bestFit="1" customWidth="1"/>
    <col min="11" max="11" width="9" bestFit="1" customWidth="1"/>
    <col min="12" max="12" width="16.4257812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57">
        <f t="shared" ref="C8:F8" si="0">+C9+C11+C20</f>
        <v>106553398000</v>
      </c>
      <c r="D8" s="57">
        <f t="shared" si="0"/>
        <v>0</v>
      </c>
      <c r="E8" s="57">
        <f t="shared" si="0"/>
        <v>0</v>
      </c>
      <c r="F8" s="57">
        <f t="shared" si="0"/>
        <v>106553398000</v>
      </c>
      <c r="G8" s="61">
        <f>+G11+G20</f>
        <v>407668390</v>
      </c>
      <c r="H8" s="57">
        <f>+H9+H11+H21</f>
        <v>40594503082</v>
      </c>
      <c r="I8" s="62">
        <f t="shared" ref="I8:K23" si="1">+H8/F8</f>
        <v>0.38097802457693558</v>
      </c>
      <c r="J8" s="35">
        <f t="shared" ref="J8:J16" si="2">+F8-H8</f>
        <v>65958894918</v>
      </c>
      <c r="K8" s="58">
        <f t="shared" si="1"/>
        <v>1.6248233112932677</v>
      </c>
      <c r="L8" s="35">
        <f>+J8</f>
        <v>65958894918</v>
      </c>
      <c r="P8" s="60"/>
    </row>
    <row r="9" spans="1:16" x14ac:dyDescent="0.25">
      <c r="A9" s="26">
        <v>410</v>
      </c>
      <c r="B9" s="32" t="s">
        <v>13</v>
      </c>
      <c r="C9" s="6">
        <f t="shared" ref="C9:G9" si="3">+C10</f>
        <v>29507549000</v>
      </c>
      <c r="D9" s="6">
        <f t="shared" si="3"/>
        <v>0</v>
      </c>
      <c r="E9" s="6">
        <f t="shared" si="3"/>
        <v>0</v>
      </c>
      <c r="F9" s="6">
        <f t="shared" si="3"/>
        <v>29507549000</v>
      </c>
      <c r="G9" s="4">
        <f t="shared" si="3"/>
        <v>0</v>
      </c>
      <c r="H9" s="68">
        <f>+'EJECUCION INGRESOS ENERO 2021'!H9+G9</f>
        <v>39955478361</v>
      </c>
      <c r="I9" s="63">
        <f t="shared" si="1"/>
        <v>1.3540764894095405</v>
      </c>
      <c r="J9" s="6">
        <f>+F9-H9</f>
        <v>-10447929361</v>
      </c>
      <c r="K9" s="5">
        <f t="shared" si="1"/>
        <v>-0.2614892823107352</v>
      </c>
      <c r="L9" s="6">
        <f>+H9</f>
        <v>39955478361</v>
      </c>
    </row>
    <row r="10" spans="1:16" s="46" customFormat="1" x14ac:dyDescent="0.25">
      <c r="A10" s="40">
        <v>41002</v>
      </c>
      <c r="B10" s="41" t="s">
        <v>38</v>
      </c>
      <c r="C10" s="42">
        <v>29507549000</v>
      </c>
      <c r="D10" s="42">
        <v>0</v>
      </c>
      <c r="E10" s="42">
        <f>+D10</f>
        <v>0</v>
      </c>
      <c r="F10" s="42">
        <f>+C10+E10</f>
        <v>29507549000</v>
      </c>
      <c r="G10" s="43">
        <v>0</v>
      </c>
      <c r="H10" s="90">
        <f>+'EJECUCION INGRESOS ENERO 2021'!H10+G10</f>
        <v>39955478361</v>
      </c>
      <c r="I10" s="64">
        <f>+H10/F10</f>
        <v>1.3540764894095405</v>
      </c>
      <c r="J10" s="42">
        <f>+H10</f>
        <v>39955478361</v>
      </c>
      <c r="K10" s="45">
        <f t="shared" si="1"/>
        <v>1</v>
      </c>
      <c r="L10" s="42">
        <f t="shared" ref="L10:L22" si="4">+H10</f>
        <v>39955478361</v>
      </c>
      <c r="P10" s="47"/>
    </row>
    <row r="11" spans="1:16" x14ac:dyDescent="0.25">
      <c r="A11" s="26">
        <v>411</v>
      </c>
      <c r="B11" s="32" t="s">
        <v>14</v>
      </c>
      <c r="C11" s="6">
        <f>+C12</f>
        <v>76695849000</v>
      </c>
      <c r="D11" s="6">
        <f>+D12</f>
        <v>0</v>
      </c>
      <c r="E11" s="6">
        <f>+E12</f>
        <v>0</v>
      </c>
      <c r="F11" s="6">
        <f>+C11</f>
        <v>76695849000</v>
      </c>
      <c r="G11" s="4">
        <f>+G12</f>
        <v>326093664</v>
      </c>
      <c r="H11" s="68">
        <f>+'EJECUCION INGRESOS ENERO 2021'!H11+G11</f>
        <v>519348505</v>
      </c>
      <c r="I11" s="63">
        <f t="shared" si="1"/>
        <v>6.7715334241883153E-3</v>
      </c>
      <c r="J11" s="6">
        <f t="shared" si="2"/>
        <v>76176500495</v>
      </c>
      <c r="K11" s="17">
        <f t="shared" si="1"/>
        <v>146.67703817689818</v>
      </c>
      <c r="L11" s="6">
        <f t="shared" si="4"/>
        <v>519348505</v>
      </c>
    </row>
    <row r="12" spans="1:16" x14ac:dyDescent="0.25">
      <c r="A12" s="26">
        <v>41102</v>
      </c>
      <c r="B12" s="32" t="s">
        <v>24</v>
      </c>
      <c r="C12" s="6">
        <f>+C13+C16</f>
        <v>76695849000</v>
      </c>
      <c r="D12" s="6">
        <f>+D13+D16</f>
        <v>0</v>
      </c>
      <c r="E12" s="6">
        <f>+E13+E16</f>
        <v>0</v>
      </c>
      <c r="F12" s="6">
        <f>+C12+E12</f>
        <v>76695849000</v>
      </c>
      <c r="G12" s="4">
        <f>+G13+G16</f>
        <v>326093664</v>
      </c>
      <c r="H12" s="68">
        <f>+'EJECUCION INGRESOS ENERO 2021'!H12+G12</f>
        <v>519348505</v>
      </c>
      <c r="I12" s="65">
        <f t="shared" si="1"/>
        <v>6.7715334241883153E-3</v>
      </c>
      <c r="J12" s="6">
        <f t="shared" si="2"/>
        <v>76176500495</v>
      </c>
      <c r="K12" s="17">
        <f t="shared" si="1"/>
        <v>146.67703817689818</v>
      </c>
      <c r="L12" s="6">
        <f t="shared" si="4"/>
        <v>519348505</v>
      </c>
    </row>
    <row r="13" spans="1:16" ht="16.5" customHeight="1" x14ac:dyDescent="0.25">
      <c r="A13" s="26">
        <v>4110205</v>
      </c>
      <c r="B13" s="32" t="s">
        <v>25</v>
      </c>
      <c r="C13" s="6">
        <f t="shared" ref="C13:E14" si="5">+C14</f>
        <v>50863660000</v>
      </c>
      <c r="D13" s="6">
        <f t="shared" si="5"/>
        <v>0</v>
      </c>
      <c r="E13" s="6">
        <f t="shared" si="5"/>
        <v>0</v>
      </c>
      <c r="F13" s="6">
        <f t="shared" ref="F13:F22" si="6">+C13+E13</f>
        <v>50863660000</v>
      </c>
      <c r="G13" s="4">
        <f>+G14</f>
        <v>326093664</v>
      </c>
      <c r="H13" s="68">
        <f>+'EJECUCION INGRESOS ENERO 2021'!H13+G13</f>
        <v>519348505</v>
      </c>
      <c r="I13" s="63">
        <f t="shared" si="1"/>
        <v>1.0210600357897956E-2</v>
      </c>
      <c r="J13" s="6">
        <f t="shared" si="2"/>
        <v>50344311495</v>
      </c>
      <c r="K13" s="17">
        <f t="shared" si="1"/>
        <v>96.937434132018922</v>
      </c>
      <c r="L13" s="6">
        <f t="shared" si="4"/>
        <v>519348505</v>
      </c>
    </row>
    <row r="14" spans="1:16" ht="15.75" customHeight="1" x14ac:dyDescent="0.25">
      <c r="A14" s="26">
        <v>4110205001</v>
      </c>
      <c r="B14" s="32" t="s">
        <v>26</v>
      </c>
      <c r="C14" s="6">
        <f t="shared" si="5"/>
        <v>50863660000</v>
      </c>
      <c r="D14" s="6">
        <f t="shared" si="5"/>
        <v>0</v>
      </c>
      <c r="E14" s="6">
        <f t="shared" si="5"/>
        <v>0</v>
      </c>
      <c r="F14" s="6">
        <f t="shared" si="6"/>
        <v>50863660000</v>
      </c>
      <c r="G14" s="4">
        <f>+G15</f>
        <v>326093664</v>
      </c>
      <c r="H14" s="68">
        <f>+'EJECUCION INGRESOS ENERO 2021'!H14+G14</f>
        <v>519348505</v>
      </c>
      <c r="I14" s="65">
        <f t="shared" si="1"/>
        <v>1.0210600357897956E-2</v>
      </c>
      <c r="J14" s="8">
        <f t="shared" si="2"/>
        <v>50344311495</v>
      </c>
      <c r="K14" s="5">
        <f t="shared" si="1"/>
        <v>96.937434132018922</v>
      </c>
      <c r="L14" s="8">
        <f t="shared" si="4"/>
        <v>519348505</v>
      </c>
    </row>
    <row r="15" spans="1:16" s="46" customFormat="1" x14ac:dyDescent="0.25">
      <c r="A15" s="49">
        <v>411020500105</v>
      </c>
      <c r="B15" s="48" t="s">
        <v>27</v>
      </c>
      <c r="C15" s="42">
        <v>50863660000</v>
      </c>
      <c r="D15" s="42">
        <v>0</v>
      </c>
      <c r="E15" s="42">
        <f>+D15</f>
        <v>0</v>
      </c>
      <c r="F15" s="42">
        <f t="shared" si="6"/>
        <v>50863660000</v>
      </c>
      <c r="G15" s="43">
        <v>326093664</v>
      </c>
      <c r="H15" s="90">
        <f>+'EJECUCION INGRESOS ENERO 2021'!H15+G15</f>
        <v>519348505</v>
      </c>
      <c r="I15" s="64">
        <f t="shared" si="1"/>
        <v>1.0210600357897956E-2</v>
      </c>
      <c r="J15" s="42">
        <f t="shared" si="2"/>
        <v>50344311495</v>
      </c>
      <c r="K15" s="45">
        <f t="shared" si="1"/>
        <v>96.937434132018922</v>
      </c>
      <c r="L15" s="45">
        <f t="shared" si="4"/>
        <v>519348505</v>
      </c>
      <c r="P15" s="47"/>
    </row>
    <row r="16" spans="1:16" ht="14.25" customHeight="1" x14ac:dyDescent="0.25">
      <c r="A16" s="26">
        <v>4110206</v>
      </c>
      <c r="B16" s="33" t="s">
        <v>28</v>
      </c>
      <c r="C16" s="6">
        <f>+C17</f>
        <v>25832189000</v>
      </c>
      <c r="D16" s="6">
        <f t="shared" ref="D16:E18" si="7">+D17</f>
        <v>0</v>
      </c>
      <c r="E16" s="6">
        <f t="shared" si="7"/>
        <v>0</v>
      </c>
      <c r="F16" s="6">
        <f>+C16</f>
        <v>25832189000</v>
      </c>
      <c r="G16" s="4">
        <f>+G17</f>
        <v>0</v>
      </c>
      <c r="H16" s="68">
        <f>+'EJECUCION INGRESOS ENERO 2021'!H16+G16</f>
        <v>0</v>
      </c>
      <c r="I16" s="63">
        <f t="shared" si="1"/>
        <v>0</v>
      </c>
      <c r="J16" s="8">
        <f t="shared" si="2"/>
        <v>25832189000</v>
      </c>
      <c r="K16" s="5">
        <v>0</v>
      </c>
      <c r="L16" s="5"/>
    </row>
    <row r="17" spans="1:16" x14ac:dyDescent="0.25">
      <c r="A17" s="26">
        <v>4110206007</v>
      </c>
      <c r="B17" s="33" t="s">
        <v>32</v>
      </c>
      <c r="C17" s="6">
        <f>+C18</f>
        <v>25832189000</v>
      </c>
      <c r="D17" s="6">
        <f t="shared" si="7"/>
        <v>0</v>
      </c>
      <c r="E17" s="6">
        <f t="shared" si="7"/>
        <v>0</v>
      </c>
      <c r="F17" s="8">
        <f>+C17</f>
        <v>25832189000</v>
      </c>
      <c r="G17" s="4">
        <f>+G18</f>
        <v>0</v>
      </c>
      <c r="H17" s="69">
        <f>+'EJECUCION INGRESOS ENERO 2021'!H17+G17</f>
        <v>0</v>
      </c>
      <c r="I17" s="63">
        <f t="shared" si="1"/>
        <v>0</v>
      </c>
      <c r="J17" s="6">
        <f>+F17-H17</f>
        <v>25832189000</v>
      </c>
      <c r="K17" s="6">
        <v>0</v>
      </c>
      <c r="L17" s="6">
        <f t="shared" si="4"/>
        <v>0</v>
      </c>
    </row>
    <row r="18" spans="1:16" x14ac:dyDescent="0.25">
      <c r="A18" s="28">
        <v>4411020600702</v>
      </c>
      <c r="B18" s="33" t="s">
        <v>29</v>
      </c>
      <c r="C18" s="6">
        <f>+C19</f>
        <v>25832189000</v>
      </c>
      <c r="D18" s="6">
        <f t="shared" si="7"/>
        <v>0</v>
      </c>
      <c r="E18" s="6">
        <f t="shared" si="7"/>
        <v>0</v>
      </c>
      <c r="F18" s="6">
        <f t="shared" si="6"/>
        <v>25832189000</v>
      </c>
      <c r="G18" s="4">
        <f>+G19</f>
        <v>0</v>
      </c>
      <c r="H18" s="68">
        <f>+'EJECUCION INGRESOS ENERO 2021'!H18+G18</f>
        <v>0</v>
      </c>
      <c r="I18" s="63">
        <f t="shared" si="1"/>
        <v>0</v>
      </c>
      <c r="J18" s="6">
        <f t="shared" ref="J18:J22" si="8">+F18-H18</f>
        <v>25832189000</v>
      </c>
      <c r="K18" s="6">
        <v>0</v>
      </c>
      <c r="L18" s="6">
        <f t="shared" si="4"/>
        <v>0</v>
      </c>
    </row>
    <row r="19" spans="1:16" s="46" customFormat="1" x14ac:dyDescent="0.25">
      <c r="A19" s="49">
        <v>41102060070201</v>
      </c>
      <c r="B19" s="48" t="s">
        <v>15</v>
      </c>
      <c r="C19" s="42">
        <v>25832189000</v>
      </c>
      <c r="D19" s="42">
        <f>+D20</f>
        <v>0</v>
      </c>
      <c r="E19" s="42">
        <v>0</v>
      </c>
      <c r="F19" s="42">
        <f t="shared" si="6"/>
        <v>25832189000</v>
      </c>
      <c r="G19" s="43">
        <v>0</v>
      </c>
      <c r="H19" s="91">
        <f>+'EJECUCION INGRESOS ENERO 2021'!H19+G19</f>
        <v>0</v>
      </c>
      <c r="I19" s="64">
        <f t="shared" si="1"/>
        <v>0</v>
      </c>
      <c r="J19" s="42">
        <f t="shared" si="8"/>
        <v>25832189000</v>
      </c>
      <c r="K19" s="45">
        <v>0</v>
      </c>
      <c r="L19" s="42">
        <f t="shared" si="4"/>
        <v>0</v>
      </c>
      <c r="P19" s="47"/>
    </row>
    <row r="20" spans="1:16" x14ac:dyDescent="0.25">
      <c r="A20" s="26">
        <v>412</v>
      </c>
      <c r="B20" s="33" t="s">
        <v>16</v>
      </c>
      <c r="C20" s="6">
        <f>+C21</f>
        <v>350000000</v>
      </c>
      <c r="D20" s="8">
        <v>0</v>
      </c>
      <c r="E20" s="8">
        <v>0</v>
      </c>
      <c r="F20" s="8">
        <f t="shared" si="6"/>
        <v>350000000</v>
      </c>
      <c r="G20" s="4">
        <f>+G21</f>
        <v>81574726</v>
      </c>
      <c r="H20" s="69">
        <f>+'EJECUCION INGRESOS ENERO 2021'!H20+G20</f>
        <v>119676216</v>
      </c>
      <c r="I20" s="63">
        <f t="shared" si="1"/>
        <v>0.3419320457142857</v>
      </c>
      <c r="J20" s="6">
        <f t="shared" si="8"/>
        <v>230323784</v>
      </c>
      <c r="K20" s="17">
        <f t="shared" si="1"/>
        <v>1.9245577082751346</v>
      </c>
      <c r="L20" s="6">
        <f t="shared" si="4"/>
        <v>119676216</v>
      </c>
    </row>
    <row r="21" spans="1:16" x14ac:dyDescent="0.25">
      <c r="A21" s="26">
        <v>41205</v>
      </c>
      <c r="B21" s="32" t="s">
        <v>30</v>
      </c>
      <c r="C21" s="6">
        <f>+C22</f>
        <v>350000000</v>
      </c>
      <c r="D21" s="6">
        <v>0</v>
      </c>
      <c r="E21" s="6">
        <v>0</v>
      </c>
      <c r="F21" s="6">
        <f t="shared" si="6"/>
        <v>350000000</v>
      </c>
      <c r="G21" s="4">
        <f>G22</f>
        <v>81574726</v>
      </c>
      <c r="H21" s="68">
        <f>+'EJECUCION INGRESOS ENERO 2021'!H21+G21</f>
        <v>119676216</v>
      </c>
      <c r="I21" s="63">
        <f t="shared" si="1"/>
        <v>0.3419320457142857</v>
      </c>
      <c r="J21" s="6">
        <f t="shared" si="8"/>
        <v>230323784</v>
      </c>
      <c r="K21" s="17">
        <f t="shared" si="1"/>
        <v>1.9245577082751346</v>
      </c>
      <c r="L21" s="6">
        <f t="shared" si="4"/>
        <v>119676216</v>
      </c>
    </row>
    <row r="22" spans="1:16" s="46" customFormat="1" x14ac:dyDescent="0.25">
      <c r="A22" s="50">
        <v>4120502</v>
      </c>
      <c r="B22" s="51" t="s">
        <v>31</v>
      </c>
      <c r="C22" s="52">
        <v>350000000</v>
      </c>
      <c r="D22" s="52">
        <v>0</v>
      </c>
      <c r="E22" s="52">
        <f>+D22</f>
        <v>0</v>
      </c>
      <c r="F22" s="52">
        <f t="shared" si="6"/>
        <v>350000000</v>
      </c>
      <c r="G22" s="54">
        <v>81574726</v>
      </c>
      <c r="H22" s="90">
        <f>+'EJECUCION INGRESOS ENERO 2021'!H22+G22</f>
        <v>119676216</v>
      </c>
      <c r="I22" s="66">
        <f t="shared" si="1"/>
        <v>0.3419320457142857</v>
      </c>
      <c r="J22" s="52">
        <f t="shared" si="8"/>
        <v>230323784</v>
      </c>
      <c r="K22" s="55">
        <f t="shared" si="1"/>
        <v>1.9245577082751346</v>
      </c>
      <c r="L22" s="52">
        <f t="shared" si="4"/>
        <v>119676216</v>
      </c>
      <c r="P22" s="47"/>
    </row>
    <row r="23" spans="1:16" x14ac:dyDescent="0.25">
      <c r="A23" s="131" t="s">
        <v>35</v>
      </c>
      <c r="B23" s="131"/>
      <c r="C23" s="10">
        <f t="shared" ref="C23:H23" si="9">+C9+C11+C20</f>
        <v>106553398000</v>
      </c>
      <c r="D23" s="10">
        <f t="shared" si="9"/>
        <v>0</v>
      </c>
      <c r="E23" s="10">
        <f t="shared" si="9"/>
        <v>0</v>
      </c>
      <c r="F23" s="10">
        <f t="shared" si="9"/>
        <v>106553398000</v>
      </c>
      <c r="G23" s="10">
        <f t="shared" si="9"/>
        <v>407668390</v>
      </c>
      <c r="H23" s="10">
        <f t="shared" si="9"/>
        <v>40594503082</v>
      </c>
      <c r="I23" s="34">
        <f t="shared" si="1"/>
        <v>0.38097802457693558</v>
      </c>
      <c r="J23" s="10">
        <f>+F23-H23</f>
        <v>65958894918</v>
      </c>
      <c r="K23" s="10">
        <f t="shared" si="1"/>
        <v>1.6248233112932677</v>
      </c>
      <c r="L23" s="10">
        <f>+L9+L10</f>
        <v>79910956722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36"/>
      <c r="G26" s="12"/>
      <c r="H26" s="13"/>
      <c r="J26" s="12"/>
    </row>
    <row r="27" spans="1:16" x14ac:dyDescent="0.25">
      <c r="B27" s="36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36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36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23:B23"/>
    <mergeCell ref="C30:E30"/>
    <mergeCell ref="F30:H30"/>
    <mergeCell ref="I30:L30"/>
    <mergeCell ref="C31:E31"/>
    <mergeCell ref="F31:H31"/>
    <mergeCell ref="I31:L31"/>
    <mergeCell ref="A1:L1"/>
    <mergeCell ref="A2:L2"/>
    <mergeCell ref="A6:B6"/>
    <mergeCell ref="C6:C7"/>
    <mergeCell ref="D6:E6"/>
    <mergeCell ref="F6:F7"/>
    <mergeCell ref="G6:H6"/>
    <mergeCell ref="I6:L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topLeftCell="B4" workbookViewId="0">
      <selection activeCell="L10" sqref="L10"/>
    </sheetView>
  </sheetViews>
  <sheetFormatPr baseColWidth="10" defaultRowHeight="15" x14ac:dyDescent="0.25"/>
  <cols>
    <col min="1" max="1" width="16.85546875" customWidth="1"/>
    <col min="2" max="2" width="44.85546875" bestFit="1" customWidth="1"/>
    <col min="3" max="3" width="17.42578125" bestFit="1" customWidth="1"/>
    <col min="4" max="4" width="4.85546875" bestFit="1" customWidth="1"/>
    <col min="5" max="5" width="11.7109375" bestFit="1" customWidth="1"/>
    <col min="6" max="6" width="17.42578125" bestFit="1" customWidth="1"/>
    <col min="7" max="8" width="16.42578125" bestFit="1" customWidth="1"/>
    <col min="9" max="9" width="8.140625" bestFit="1" customWidth="1"/>
    <col min="10" max="10" width="18" bestFit="1" customWidth="1"/>
    <col min="11" max="11" width="9" bestFit="1" customWidth="1"/>
    <col min="12" max="12" width="16.4257812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57">
        <f t="shared" ref="C8:G8" si="0">+C9+C11+C20</f>
        <v>106553398000</v>
      </c>
      <c r="D8" s="57">
        <f t="shared" si="0"/>
        <v>0</v>
      </c>
      <c r="E8" s="57">
        <f t="shared" si="0"/>
        <v>0</v>
      </c>
      <c r="F8" s="57">
        <f t="shared" si="0"/>
        <v>106553398000</v>
      </c>
      <c r="G8" s="57">
        <f t="shared" si="0"/>
        <v>8563904949</v>
      </c>
      <c r="H8" s="57">
        <f>+H9+H11+H21</f>
        <v>49158408031</v>
      </c>
      <c r="I8" s="62">
        <f t="shared" ref="I8:K23" si="1">+H8/F8</f>
        <v>0.46134997995089749</v>
      </c>
      <c r="J8" s="35">
        <f t="shared" ref="J8:J16" si="2">+F8-H8</f>
        <v>57394989969</v>
      </c>
      <c r="K8" s="58">
        <f t="shared" si="1"/>
        <v>1.1675518444943516</v>
      </c>
      <c r="L8" s="35">
        <f>+J8</f>
        <v>57394989969</v>
      </c>
      <c r="P8" s="60"/>
    </row>
    <row r="9" spans="1:16" x14ac:dyDescent="0.25">
      <c r="A9" s="26">
        <v>410</v>
      </c>
      <c r="B9" s="32" t="s">
        <v>13</v>
      </c>
      <c r="C9" s="6">
        <f t="shared" ref="C9:G9" si="3">+C10</f>
        <v>29507549000</v>
      </c>
      <c r="D9" s="6">
        <f t="shared" si="3"/>
        <v>0</v>
      </c>
      <c r="E9" s="6">
        <f t="shared" si="3"/>
        <v>0</v>
      </c>
      <c r="F9" s="6">
        <f t="shared" si="3"/>
        <v>29507549000</v>
      </c>
      <c r="G9" s="4">
        <f t="shared" si="3"/>
        <v>-1512609642</v>
      </c>
      <c r="H9" s="68">
        <f>+'EJECUCION INGRESOS ENERO 2021'!H9+G9</f>
        <v>38442868719</v>
      </c>
      <c r="I9" s="63">
        <f t="shared" si="1"/>
        <v>1.3028147040948741</v>
      </c>
      <c r="J9" s="6">
        <f t="shared" si="2"/>
        <v>-8935319719</v>
      </c>
      <c r="K9" s="5">
        <f t="shared" si="1"/>
        <v>-0.23243113786104647</v>
      </c>
      <c r="L9" s="6">
        <f>+H9</f>
        <v>38442868719</v>
      </c>
    </row>
    <row r="10" spans="1:16" s="46" customFormat="1" x14ac:dyDescent="0.25">
      <c r="A10" s="40">
        <v>41002</v>
      </c>
      <c r="B10" s="41" t="s">
        <v>38</v>
      </c>
      <c r="C10" s="42">
        <v>29507549000</v>
      </c>
      <c r="D10" s="42">
        <v>0</v>
      </c>
      <c r="E10" s="42">
        <f>+D10</f>
        <v>0</v>
      </c>
      <c r="F10" s="42">
        <f>+C10+E10</f>
        <v>29507549000</v>
      </c>
      <c r="G10" s="43">
        <v>-1512609642</v>
      </c>
      <c r="H10" s="90">
        <f>+G10+'EJECUCION  INGRESOS FEBRERO 202'!H10</f>
        <v>38442868719</v>
      </c>
      <c r="I10" s="64">
        <f>+H10/F10</f>
        <v>1.3028147040948741</v>
      </c>
      <c r="J10" s="42">
        <f>+H10</f>
        <v>38442868719</v>
      </c>
      <c r="K10" s="45">
        <f t="shared" si="1"/>
        <v>1</v>
      </c>
      <c r="L10" s="42">
        <f t="shared" ref="L10:L22" si="4">+H10</f>
        <v>38442868719</v>
      </c>
      <c r="P10" s="47"/>
    </row>
    <row r="11" spans="1:16" x14ac:dyDescent="0.25">
      <c r="A11" s="26">
        <v>411</v>
      </c>
      <c r="B11" s="32" t="s">
        <v>14</v>
      </c>
      <c r="C11" s="6">
        <f>+C12</f>
        <v>76695849000</v>
      </c>
      <c r="D11" s="6">
        <f>+D12</f>
        <v>0</v>
      </c>
      <c r="E11" s="6">
        <f>+E12</f>
        <v>0</v>
      </c>
      <c r="F11" s="6">
        <f>+C11</f>
        <v>76695849000</v>
      </c>
      <c r="G11" s="4">
        <f>+G12</f>
        <v>10000000000</v>
      </c>
      <c r="H11" s="68">
        <f>+G11+'EJECUCION  INGRESOS FEBRERO 202'!H11</f>
        <v>10519348505</v>
      </c>
      <c r="I11" s="63">
        <f t="shared" si="1"/>
        <v>0.13715668634165587</v>
      </c>
      <c r="J11" s="6">
        <f t="shared" si="2"/>
        <v>66176500495</v>
      </c>
      <c r="K11" s="17">
        <f t="shared" si="1"/>
        <v>6.2909314643911021</v>
      </c>
      <c r="L11" s="6">
        <f t="shared" si="4"/>
        <v>10519348505</v>
      </c>
    </row>
    <row r="12" spans="1:16" x14ac:dyDescent="0.25">
      <c r="A12" s="26">
        <v>41102</v>
      </c>
      <c r="B12" s="32" t="s">
        <v>24</v>
      </c>
      <c r="C12" s="6">
        <f>+C13+C16</f>
        <v>76695849000</v>
      </c>
      <c r="D12" s="6">
        <f>+D13+D16</f>
        <v>0</v>
      </c>
      <c r="E12" s="6">
        <f>+E13+E16</f>
        <v>0</v>
      </c>
      <c r="F12" s="6">
        <f>+C12+E12</f>
        <v>76695849000</v>
      </c>
      <c r="G12" s="4">
        <f>+G13+G16</f>
        <v>10000000000</v>
      </c>
      <c r="H12" s="68">
        <f>+G12+'EJECUCION  INGRESOS FEBRERO 202'!H12</f>
        <v>10519348505</v>
      </c>
      <c r="I12" s="65">
        <f t="shared" si="1"/>
        <v>0.13715668634165587</v>
      </c>
      <c r="J12" s="6">
        <f t="shared" si="2"/>
        <v>66176500495</v>
      </c>
      <c r="K12" s="17">
        <f t="shared" si="1"/>
        <v>6.2909314643911021</v>
      </c>
      <c r="L12" s="6">
        <f t="shared" si="4"/>
        <v>10519348505</v>
      </c>
    </row>
    <row r="13" spans="1:16" ht="16.5" customHeight="1" x14ac:dyDescent="0.25">
      <c r="A13" s="26">
        <v>4110205</v>
      </c>
      <c r="B13" s="32" t="s">
        <v>25</v>
      </c>
      <c r="C13" s="6">
        <f t="shared" ref="C13:E14" si="5">+C14</f>
        <v>50863660000</v>
      </c>
      <c r="D13" s="6">
        <f t="shared" si="5"/>
        <v>0</v>
      </c>
      <c r="E13" s="6">
        <f t="shared" si="5"/>
        <v>0</v>
      </c>
      <c r="F13" s="6">
        <f t="shared" ref="F13:F22" si="6">+C13+E13</f>
        <v>50863660000</v>
      </c>
      <c r="G13" s="4">
        <f>+G14</f>
        <v>0</v>
      </c>
      <c r="H13" s="68">
        <f>+G13+'EJECUCION  INGRESOS FEBRERO 202'!H13</f>
        <v>519348505</v>
      </c>
      <c r="I13" s="63">
        <f t="shared" si="1"/>
        <v>1.0210600357897956E-2</v>
      </c>
      <c r="J13" s="6">
        <f t="shared" si="2"/>
        <v>50344311495</v>
      </c>
      <c r="K13" s="17">
        <f t="shared" si="1"/>
        <v>96.937434132018922</v>
      </c>
      <c r="L13" s="6">
        <f t="shared" si="4"/>
        <v>519348505</v>
      </c>
    </row>
    <row r="14" spans="1:16" ht="15.75" customHeight="1" x14ac:dyDescent="0.25">
      <c r="A14" s="26">
        <v>4110205001</v>
      </c>
      <c r="B14" s="32" t="s">
        <v>26</v>
      </c>
      <c r="C14" s="6">
        <f t="shared" si="5"/>
        <v>50863660000</v>
      </c>
      <c r="D14" s="6">
        <f t="shared" si="5"/>
        <v>0</v>
      </c>
      <c r="E14" s="6">
        <f t="shared" si="5"/>
        <v>0</v>
      </c>
      <c r="F14" s="6">
        <f t="shared" si="6"/>
        <v>50863660000</v>
      </c>
      <c r="G14" s="4">
        <f>+G15</f>
        <v>0</v>
      </c>
      <c r="H14" s="68">
        <f>+G14+'EJECUCION  INGRESOS FEBRERO 202'!H14</f>
        <v>519348505</v>
      </c>
      <c r="I14" s="65">
        <f t="shared" si="1"/>
        <v>1.0210600357897956E-2</v>
      </c>
      <c r="J14" s="8">
        <f t="shared" si="2"/>
        <v>50344311495</v>
      </c>
      <c r="K14" s="5">
        <f t="shared" si="1"/>
        <v>96.937434132018922</v>
      </c>
      <c r="L14" s="8">
        <f t="shared" si="4"/>
        <v>519348505</v>
      </c>
    </row>
    <row r="15" spans="1:16" s="46" customFormat="1" x14ac:dyDescent="0.25">
      <c r="A15" s="49">
        <v>411020500105</v>
      </c>
      <c r="B15" s="48" t="s">
        <v>27</v>
      </c>
      <c r="C15" s="42">
        <v>50863660000</v>
      </c>
      <c r="D15" s="42">
        <v>0</v>
      </c>
      <c r="E15" s="42">
        <f>+D15</f>
        <v>0</v>
      </c>
      <c r="F15" s="42">
        <f t="shared" si="6"/>
        <v>50863660000</v>
      </c>
      <c r="G15" s="43">
        <v>0</v>
      </c>
      <c r="H15" s="90">
        <f>+G15+'EJECUCION  INGRESOS FEBRERO 202'!H15</f>
        <v>519348505</v>
      </c>
      <c r="I15" s="64">
        <f t="shared" si="1"/>
        <v>1.0210600357897956E-2</v>
      </c>
      <c r="J15" s="42">
        <f t="shared" si="2"/>
        <v>50344311495</v>
      </c>
      <c r="K15" s="45">
        <f t="shared" si="1"/>
        <v>96.937434132018922</v>
      </c>
      <c r="L15" s="45">
        <f t="shared" si="4"/>
        <v>519348505</v>
      </c>
      <c r="P15" s="47"/>
    </row>
    <row r="16" spans="1:16" ht="14.25" customHeight="1" x14ac:dyDescent="0.25">
      <c r="A16" s="26">
        <v>4110206</v>
      </c>
      <c r="B16" s="33" t="s">
        <v>28</v>
      </c>
      <c r="C16" s="6">
        <f>+C17</f>
        <v>25832189000</v>
      </c>
      <c r="D16" s="6">
        <f t="shared" ref="D16:E18" si="7">+D17</f>
        <v>0</v>
      </c>
      <c r="E16" s="6">
        <f t="shared" si="7"/>
        <v>0</v>
      </c>
      <c r="F16" s="6">
        <f>+C16</f>
        <v>25832189000</v>
      </c>
      <c r="G16" s="4">
        <f>+G17</f>
        <v>10000000000</v>
      </c>
      <c r="H16" s="68">
        <f>+G16+'EJECUCION  INGRESOS FEBRERO 202'!H16</f>
        <v>10000000000</v>
      </c>
      <c r="I16" s="63">
        <f t="shared" si="1"/>
        <v>0.38711392209154244</v>
      </c>
      <c r="J16" s="8">
        <f t="shared" si="2"/>
        <v>15832189000</v>
      </c>
      <c r="K16" s="5">
        <v>0</v>
      </c>
      <c r="L16" s="5"/>
    </row>
    <row r="17" spans="1:16" x14ac:dyDescent="0.25">
      <c r="A17" s="26">
        <v>4110206007</v>
      </c>
      <c r="B17" s="33" t="s">
        <v>32</v>
      </c>
      <c r="C17" s="6">
        <f>+C18</f>
        <v>25832189000</v>
      </c>
      <c r="D17" s="6">
        <f t="shared" si="7"/>
        <v>0</v>
      </c>
      <c r="E17" s="6">
        <f t="shared" si="7"/>
        <v>0</v>
      </c>
      <c r="F17" s="8">
        <f>+C17</f>
        <v>25832189000</v>
      </c>
      <c r="G17" s="4">
        <f>+G18</f>
        <v>10000000000</v>
      </c>
      <c r="H17" s="69">
        <f>+G17+'EJECUCION  INGRESOS FEBRERO 202'!H17</f>
        <v>10000000000</v>
      </c>
      <c r="I17" s="63">
        <f t="shared" si="1"/>
        <v>0.38711392209154244</v>
      </c>
      <c r="J17" s="6">
        <f>+F17-H17</f>
        <v>15832189000</v>
      </c>
      <c r="K17" s="6">
        <v>0</v>
      </c>
      <c r="L17" s="6">
        <f t="shared" si="4"/>
        <v>10000000000</v>
      </c>
    </row>
    <row r="18" spans="1:16" x14ac:dyDescent="0.25">
      <c r="A18" s="28">
        <v>4411020600702</v>
      </c>
      <c r="B18" s="33" t="s">
        <v>29</v>
      </c>
      <c r="C18" s="6">
        <f>+C19</f>
        <v>25832189000</v>
      </c>
      <c r="D18" s="6">
        <f t="shared" si="7"/>
        <v>0</v>
      </c>
      <c r="E18" s="6">
        <f t="shared" si="7"/>
        <v>0</v>
      </c>
      <c r="F18" s="6">
        <f t="shared" si="6"/>
        <v>25832189000</v>
      </c>
      <c r="G18" s="4">
        <f>+G19</f>
        <v>10000000000</v>
      </c>
      <c r="H18" s="68">
        <f>+G18+'EJECUCION  INGRESOS FEBRERO 202'!H18</f>
        <v>10000000000</v>
      </c>
      <c r="I18" s="63">
        <f t="shared" si="1"/>
        <v>0.38711392209154244</v>
      </c>
      <c r="J18" s="6">
        <f t="shared" ref="J18:J22" si="8">+F18-H18</f>
        <v>15832189000</v>
      </c>
      <c r="K18" s="6">
        <v>0</v>
      </c>
      <c r="L18" s="6">
        <f t="shared" si="4"/>
        <v>10000000000</v>
      </c>
    </row>
    <row r="19" spans="1:16" s="46" customFormat="1" x14ac:dyDescent="0.25">
      <c r="A19" s="49">
        <v>41102060070201</v>
      </c>
      <c r="B19" s="48" t="s">
        <v>15</v>
      </c>
      <c r="C19" s="42">
        <v>25832189000</v>
      </c>
      <c r="D19" s="42">
        <f>+D20</f>
        <v>0</v>
      </c>
      <c r="E19" s="42">
        <v>0</v>
      </c>
      <c r="F19" s="42">
        <f t="shared" si="6"/>
        <v>25832189000</v>
      </c>
      <c r="G19" s="43">
        <v>10000000000</v>
      </c>
      <c r="H19" s="91">
        <f>+G19+'EJECUCION  INGRESOS FEBRERO 202'!H19</f>
        <v>10000000000</v>
      </c>
      <c r="I19" s="64">
        <f t="shared" si="1"/>
        <v>0.38711392209154244</v>
      </c>
      <c r="J19" s="42">
        <f t="shared" si="8"/>
        <v>15832189000</v>
      </c>
      <c r="K19" s="45">
        <v>0</v>
      </c>
      <c r="L19" s="42">
        <f t="shared" si="4"/>
        <v>10000000000</v>
      </c>
      <c r="P19" s="47"/>
    </row>
    <row r="20" spans="1:16" x14ac:dyDescent="0.25">
      <c r="A20" s="26">
        <v>412</v>
      </c>
      <c r="B20" s="33" t="s">
        <v>16</v>
      </c>
      <c r="C20" s="6">
        <f>+C21</f>
        <v>350000000</v>
      </c>
      <c r="D20" s="8">
        <v>0</v>
      </c>
      <c r="E20" s="8">
        <v>0</v>
      </c>
      <c r="F20" s="8">
        <f t="shared" si="6"/>
        <v>350000000</v>
      </c>
      <c r="G20" s="4">
        <f>+G21</f>
        <v>76514591</v>
      </c>
      <c r="H20" s="69">
        <f>+G20+'EJECUCION  INGRESOS FEBRERO 202'!H20</f>
        <v>196190807</v>
      </c>
      <c r="I20" s="63">
        <f t="shared" si="1"/>
        <v>0.56054516285714284</v>
      </c>
      <c r="J20" s="6">
        <f t="shared" si="8"/>
        <v>153809193</v>
      </c>
      <c r="K20" s="17">
        <f t="shared" si="1"/>
        <v>0.78397757444363847</v>
      </c>
      <c r="L20" s="6">
        <f t="shared" si="4"/>
        <v>196190807</v>
      </c>
    </row>
    <row r="21" spans="1:16" x14ac:dyDescent="0.25">
      <c r="A21" s="26">
        <v>41205</v>
      </c>
      <c r="B21" s="32" t="s">
        <v>30</v>
      </c>
      <c r="C21" s="6">
        <f>+C22</f>
        <v>350000000</v>
      </c>
      <c r="D21" s="6">
        <v>0</v>
      </c>
      <c r="E21" s="6">
        <v>0</v>
      </c>
      <c r="F21" s="6">
        <f t="shared" si="6"/>
        <v>350000000</v>
      </c>
      <c r="G21" s="4">
        <f>G22</f>
        <v>76514591</v>
      </c>
      <c r="H21" s="68">
        <f>+G21+'EJECUCION  INGRESOS FEBRERO 202'!H21</f>
        <v>196190807</v>
      </c>
      <c r="I21" s="63">
        <f t="shared" si="1"/>
        <v>0.56054516285714284</v>
      </c>
      <c r="J21" s="6">
        <f t="shared" si="8"/>
        <v>153809193</v>
      </c>
      <c r="K21" s="17">
        <f t="shared" si="1"/>
        <v>0.78397757444363847</v>
      </c>
      <c r="L21" s="6">
        <f t="shared" si="4"/>
        <v>196190807</v>
      </c>
    </row>
    <row r="22" spans="1:16" s="46" customFormat="1" x14ac:dyDescent="0.25">
      <c r="A22" s="50">
        <v>4120502</v>
      </c>
      <c r="B22" s="51" t="s">
        <v>31</v>
      </c>
      <c r="C22" s="52">
        <v>350000000</v>
      </c>
      <c r="D22" s="52">
        <v>0</v>
      </c>
      <c r="E22" s="52">
        <f>+D22</f>
        <v>0</v>
      </c>
      <c r="F22" s="52">
        <f t="shared" si="6"/>
        <v>350000000</v>
      </c>
      <c r="G22" s="54">
        <v>76514591</v>
      </c>
      <c r="H22" s="90">
        <f>G22+'EJECUCION  INGRESOS FEBRERO 202'!H22</f>
        <v>196190807</v>
      </c>
      <c r="I22" s="66">
        <f t="shared" si="1"/>
        <v>0.56054516285714284</v>
      </c>
      <c r="J22" s="52">
        <f t="shared" si="8"/>
        <v>153809193</v>
      </c>
      <c r="K22" s="55">
        <f t="shared" si="1"/>
        <v>0.78397757444363847</v>
      </c>
      <c r="L22" s="52">
        <f t="shared" si="4"/>
        <v>196190807</v>
      </c>
      <c r="P22" s="47"/>
    </row>
    <row r="23" spans="1:16" x14ac:dyDescent="0.25">
      <c r="A23" s="131" t="s">
        <v>35</v>
      </c>
      <c r="B23" s="131"/>
      <c r="C23" s="10">
        <f t="shared" ref="C23:H23" si="9">+C9+C11+C20</f>
        <v>106553398000</v>
      </c>
      <c r="D23" s="10">
        <f t="shared" si="9"/>
        <v>0</v>
      </c>
      <c r="E23" s="10">
        <f t="shared" si="9"/>
        <v>0</v>
      </c>
      <c r="F23" s="10">
        <f t="shared" si="9"/>
        <v>106553398000</v>
      </c>
      <c r="G23" s="10">
        <f t="shared" si="9"/>
        <v>8563904949</v>
      </c>
      <c r="H23" s="10">
        <f t="shared" si="9"/>
        <v>49158408031</v>
      </c>
      <c r="I23" s="34">
        <f t="shared" si="1"/>
        <v>0.46134997995089749</v>
      </c>
      <c r="J23" s="10">
        <f>+F23-H23</f>
        <v>57394989969</v>
      </c>
      <c r="K23" s="10">
        <f t="shared" si="1"/>
        <v>1.1675518444943516</v>
      </c>
      <c r="L23" s="10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73"/>
      <c r="G26" s="12"/>
      <c r="H26" s="13"/>
      <c r="J26" s="12"/>
    </row>
    <row r="27" spans="1:16" x14ac:dyDescent="0.25">
      <c r="B27" s="73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73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73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3:B23"/>
    <mergeCell ref="C30:E30"/>
    <mergeCell ref="F30:H30"/>
    <mergeCell ref="I30:L30"/>
    <mergeCell ref="C31:E31"/>
    <mergeCell ref="F31:H31"/>
    <mergeCell ref="I31:L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topLeftCell="A4" workbookViewId="0">
      <selection activeCell="K10" sqref="K10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4.85546875" bestFit="1" customWidth="1"/>
    <col min="5" max="5" width="11.7109375" bestFit="1" customWidth="1"/>
    <col min="6" max="6" width="15" bestFit="1" customWidth="1"/>
    <col min="7" max="7" width="12.710937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G8" si="0">+C9+C11+C20</f>
        <v>106553398000</v>
      </c>
      <c r="D8" s="78">
        <f t="shared" si="0"/>
        <v>0</v>
      </c>
      <c r="E8" s="78">
        <f t="shared" si="0"/>
        <v>0</v>
      </c>
      <c r="F8" s="78">
        <f t="shared" si="0"/>
        <v>106553398000</v>
      </c>
      <c r="G8" s="78">
        <f t="shared" si="0"/>
        <v>4506238373.2600002</v>
      </c>
      <c r="H8" s="78">
        <f>+H9+H11+H21</f>
        <v>53664646404.260002</v>
      </c>
      <c r="I8" s="62">
        <f t="shared" ref="I8:K23" si="1">+H8/F8</f>
        <v>0.50364087313536454</v>
      </c>
      <c r="J8" s="88">
        <f t="shared" ref="J8:J16" si="2">+F8-H8</f>
        <v>52888751595.739998</v>
      </c>
      <c r="K8" s="58">
        <f t="shared" si="1"/>
        <v>0.98554178848631313</v>
      </c>
      <c r="L8" s="88">
        <f t="shared" ref="L8:L15" si="3">+H8</f>
        <v>53664646404.260002</v>
      </c>
      <c r="P8" s="60"/>
    </row>
    <row r="9" spans="1:16" x14ac:dyDescent="0.25">
      <c r="A9" s="26">
        <v>410</v>
      </c>
      <c r="B9" s="32" t="s">
        <v>13</v>
      </c>
      <c r="C9" s="79">
        <f t="shared" ref="C9:G9" si="4">+C10</f>
        <v>29507549000</v>
      </c>
      <c r="D9" s="79">
        <f t="shared" si="4"/>
        <v>0</v>
      </c>
      <c r="E9" s="79">
        <f t="shared" si="4"/>
        <v>0</v>
      </c>
      <c r="F9" s="79">
        <f t="shared" si="4"/>
        <v>29507549000</v>
      </c>
      <c r="G9" s="84">
        <f t="shared" si="4"/>
        <v>0</v>
      </c>
      <c r="H9" s="87">
        <f>+H10</f>
        <v>38442868719</v>
      </c>
      <c r="I9" s="63">
        <f t="shared" si="1"/>
        <v>1.3028147040948741</v>
      </c>
      <c r="J9" s="79">
        <f>+F9-H9</f>
        <v>-8935319719</v>
      </c>
      <c r="K9" s="5">
        <f t="shared" si="1"/>
        <v>-0.23243113786104647</v>
      </c>
      <c r="L9" s="79">
        <f t="shared" si="3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+D10</f>
        <v>0</v>
      </c>
      <c r="F10" s="80">
        <f>+C10+E10</f>
        <v>29507549000</v>
      </c>
      <c r="G10" s="85">
        <v>0</v>
      </c>
      <c r="H10" s="89">
        <f>G10+'EJECUCION  INGRESOS MARZO 2021'!H10</f>
        <v>38442868719</v>
      </c>
      <c r="I10" s="64">
        <f>+H10/F10</f>
        <v>1.3028147040948741</v>
      </c>
      <c r="J10" s="80">
        <f>+H10</f>
        <v>38442868719</v>
      </c>
      <c r="K10" s="45">
        <f t="shared" si="1"/>
        <v>1</v>
      </c>
      <c r="L10" s="80">
        <f t="shared" si="3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0</v>
      </c>
      <c r="F11" s="79">
        <f>+C11</f>
        <v>76695849000</v>
      </c>
      <c r="G11" s="84">
        <f>+G12</f>
        <v>4418837829</v>
      </c>
      <c r="H11" s="87">
        <f>+H12</f>
        <v>14938186334</v>
      </c>
      <c r="I11" s="63">
        <f t="shared" si="1"/>
        <v>0.19477177094682138</v>
      </c>
      <c r="J11" s="79">
        <f>+F11-H11</f>
        <v>61757662666</v>
      </c>
      <c r="K11" s="17">
        <f t="shared" si="1"/>
        <v>4.1342142402814135</v>
      </c>
      <c r="L11" s="79">
        <f t="shared" si="3"/>
        <v>14938186334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0</v>
      </c>
      <c r="F12" s="79">
        <f>+C12+E12</f>
        <v>76695849000</v>
      </c>
      <c r="G12" s="84">
        <f>+G13+G16</f>
        <v>4418837829</v>
      </c>
      <c r="H12" s="87">
        <f>+H13+H16</f>
        <v>14938186334</v>
      </c>
      <c r="I12" s="65">
        <f t="shared" si="1"/>
        <v>0.19477177094682138</v>
      </c>
      <c r="J12" s="79">
        <f t="shared" si="2"/>
        <v>61757662666</v>
      </c>
      <c r="K12" s="17">
        <f t="shared" si="1"/>
        <v>4.1342142402814135</v>
      </c>
      <c r="L12" s="79">
        <f t="shared" si="3"/>
        <v>14938186334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0</v>
      </c>
      <c r="F13" s="79">
        <f t="shared" ref="F13:F22" si="6">+C13+E13</f>
        <v>50863660000</v>
      </c>
      <c r="G13" s="84">
        <f>+G14</f>
        <v>4418837829</v>
      </c>
      <c r="H13" s="87">
        <f>+H14</f>
        <v>4938186334</v>
      </c>
      <c r="I13" s="63">
        <f t="shared" si="1"/>
        <v>9.7086728206346146E-2</v>
      </c>
      <c r="J13" s="79">
        <f t="shared" si="2"/>
        <v>45925473666</v>
      </c>
      <c r="K13" s="17">
        <f t="shared" si="1"/>
        <v>9.3000690050510357</v>
      </c>
      <c r="L13" s="79">
        <f t="shared" si="3"/>
        <v>4938186334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0</v>
      </c>
      <c r="F14" s="79">
        <f t="shared" si="6"/>
        <v>50863660000</v>
      </c>
      <c r="G14" s="84">
        <f>+G15</f>
        <v>4418837829</v>
      </c>
      <c r="H14" s="87">
        <f>+G14+'EJECUCION  INGRESOS FEBRERO 202'!H14</f>
        <v>4938186334</v>
      </c>
      <c r="I14" s="65">
        <f t="shared" si="1"/>
        <v>9.7086728206346146E-2</v>
      </c>
      <c r="J14" s="83">
        <f t="shared" si="2"/>
        <v>45925473666</v>
      </c>
      <c r="K14" s="5">
        <f t="shared" si="1"/>
        <v>9.3000690050510357</v>
      </c>
      <c r="L14" s="83">
        <f t="shared" si="3"/>
        <v>4938186334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+D15</f>
        <v>0</v>
      </c>
      <c r="F15" s="80">
        <f t="shared" si="6"/>
        <v>50863660000</v>
      </c>
      <c r="G15" s="85">
        <v>4418837829</v>
      </c>
      <c r="H15" s="89">
        <f>+G15+'EJECUCION  INGRESOS FEBRERO 202'!H15</f>
        <v>4938186334</v>
      </c>
      <c r="I15" s="64">
        <f t="shared" si="1"/>
        <v>9.7086728206346146E-2</v>
      </c>
      <c r="J15" s="80">
        <f t="shared" si="2"/>
        <v>45925473666</v>
      </c>
      <c r="K15" s="45">
        <f t="shared" si="1"/>
        <v>9.3000690050510357</v>
      </c>
      <c r="L15" s="80">
        <f t="shared" si="3"/>
        <v>4938186334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0</v>
      </c>
      <c r="H16" s="87">
        <f t="shared" si="8"/>
        <v>10000000000</v>
      </c>
      <c r="I16" s="63">
        <f t="shared" si="1"/>
        <v>0.38711392209154244</v>
      </c>
      <c r="J16" s="83">
        <f t="shared" si="2"/>
        <v>15832189000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0</v>
      </c>
      <c r="H17" s="87">
        <f t="shared" si="8"/>
        <v>10000000000</v>
      </c>
      <c r="I17" s="63">
        <f t="shared" si="1"/>
        <v>0.38711392209154244</v>
      </c>
      <c r="J17" s="79">
        <f>+F17-H17</f>
        <v>15832189000</v>
      </c>
      <c r="K17" s="6">
        <v>0</v>
      </c>
      <c r="L17" s="79">
        <f t="shared" ref="L17:L22" si="9">+H17</f>
        <v>10000000000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 t="shared" si="8"/>
        <v>0</v>
      </c>
      <c r="H18" s="87">
        <f t="shared" si="8"/>
        <v>10000000000</v>
      </c>
      <c r="I18" s="63">
        <f t="shared" si="1"/>
        <v>0.38711392209154244</v>
      </c>
      <c r="J18" s="79">
        <f t="shared" ref="J18:J22" si="10">+F18-H18</f>
        <v>15832189000</v>
      </c>
      <c r="K18" s="6">
        <v>0</v>
      </c>
      <c r="L18" s="79">
        <f t="shared" si="9"/>
        <v>10000000000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0</v>
      </c>
      <c r="H19" s="89">
        <f>+G19+'EJECUCION  INGRESOS MARZO 2021'!H19</f>
        <v>10000000000</v>
      </c>
      <c r="I19" s="64">
        <f t="shared" si="1"/>
        <v>0.38711392209154244</v>
      </c>
      <c r="J19" s="80">
        <f>+F19-H19</f>
        <v>15832189000</v>
      </c>
      <c r="K19" s="45">
        <v>0</v>
      </c>
      <c r="L19" s="80">
        <f t="shared" si="9"/>
        <v>10000000000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87400544.25999999</v>
      </c>
      <c r="H20" s="87">
        <f>+H21</f>
        <v>283591351.25999999</v>
      </c>
      <c r="I20" s="63">
        <f t="shared" si="1"/>
        <v>0.81026100359999997</v>
      </c>
      <c r="J20" s="79">
        <f>+F20-H20</f>
        <v>66408648.74000001</v>
      </c>
      <c r="K20" s="17">
        <f t="shared" si="1"/>
        <v>0.23417021867890378</v>
      </c>
      <c r="L20" s="79">
        <f t="shared" si="9"/>
        <v>283591351.25999999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87400544.25999999</v>
      </c>
      <c r="H21" s="87">
        <f>+H22</f>
        <v>283591351.25999999</v>
      </c>
      <c r="I21" s="63">
        <f t="shared" si="1"/>
        <v>0.81026100359999997</v>
      </c>
      <c r="J21" s="79">
        <f>+F21-H21</f>
        <v>66408648.74000001</v>
      </c>
      <c r="K21" s="17">
        <f t="shared" si="1"/>
        <v>0.23417021867890378</v>
      </c>
      <c r="L21" s="79">
        <f t="shared" si="9"/>
        <v>283591351.25999999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87400544.25999999</v>
      </c>
      <c r="H22" s="89">
        <f>+G22+'EJECUCION  INGRESOS MARZO 2021'!H22</f>
        <v>283591351.25999999</v>
      </c>
      <c r="I22" s="66">
        <f t="shared" si="1"/>
        <v>0.81026100359999997</v>
      </c>
      <c r="J22" s="81">
        <f t="shared" si="10"/>
        <v>66408648.74000001</v>
      </c>
      <c r="K22" s="55">
        <f t="shared" si="1"/>
        <v>0.23417021867890378</v>
      </c>
      <c r="L22" s="81">
        <f t="shared" si="9"/>
        <v>283591351.25999999</v>
      </c>
      <c r="P22" s="47"/>
    </row>
    <row r="23" spans="1:16" x14ac:dyDescent="0.25">
      <c r="A23" s="131" t="s">
        <v>35</v>
      </c>
      <c r="B23" s="131"/>
      <c r="C23" s="82">
        <f t="shared" ref="C23:G23" si="11">+C9+C11+C20</f>
        <v>106553398000</v>
      </c>
      <c r="D23" s="82">
        <f t="shared" si="11"/>
        <v>0</v>
      </c>
      <c r="E23" s="82">
        <f t="shared" si="11"/>
        <v>0</v>
      </c>
      <c r="F23" s="82">
        <f t="shared" si="11"/>
        <v>106553398000</v>
      </c>
      <c r="G23" s="82">
        <f t="shared" si="11"/>
        <v>4506238373.2600002</v>
      </c>
      <c r="H23" s="82">
        <f>+H9+H11+H20</f>
        <v>53664646404.260002</v>
      </c>
      <c r="I23" s="34">
        <f t="shared" si="1"/>
        <v>0.50364087313536454</v>
      </c>
      <c r="J23" s="82">
        <f>+F23-H23</f>
        <v>52888751595.739998</v>
      </c>
      <c r="K23" s="10">
        <f t="shared" si="1"/>
        <v>0.98554178848631313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74"/>
      <c r="G26" s="12"/>
      <c r="H26" s="13"/>
      <c r="J26" s="12"/>
    </row>
    <row r="27" spans="1:16" x14ac:dyDescent="0.25">
      <c r="B27" s="74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74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74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23:B23"/>
    <mergeCell ref="C30:E30"/>
    <mergeCell ref="F30:H30"/>
    <mergeCell ref="I30:L30"/>
    <mergeCell ref="C31:E31"/>
    <mergeCell ref="F31:H31"/>
    <mergeCell ref="I31:L31"/>
    <mergeCell ref="A1:L1"/>
    <mergeCell ref="A2:L2"/>
    <mergeCell ref="A6:B6"/>
    <mergeCell ref="C6:C7"/>
    <mergeCell ref="D6:E6"/>
    <mergeCell ref="F6:F7"/>
    <mergeCell ref="G6:H6"/>
    <mergeCell ref="I6:L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topLeftCell="A7" workbookViewId="0">
      <selection activeCell="H23" sqref="H23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4.85546875" bestFit="1" customWidth="1"/>
    <col min="5" max="5" width="11.7109375" bestFit="1" customWidth="1"/>
    <col min="6" max="6" width="15" bestFit="1" customWidth="1"/>
    <col min="7" max="7" width="12.710937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G8" si="0">+C9+C11+C20</f>
        <v>106553398000</v>
      </c>
      <c r="D8" s="78">
        <f t="shared" si="0"/>
        <v>0</v>
      </c>
      <c r="E8" s="78">
        <f t="shared" si="0"/>
        <v>0</v>
      </c>
      <c r="F8" s="78">
        <f t="shared" si="0"/>
        <v>106553398000</v>
      </c>
      <c r="G8" s="78">
        <f t="shared" si="0"/>
        <v>2597200814.73</v>
      </c>
      <c r="H8" s="78">
        <f>+H9+H11+H21</f>
        <v>56261847218.989998</v>
      </c>
      <c r="I8" s="62">
        <f t="shared" ref="I8:K23" si="1">+H8/F8</f>
        <v>0.5280155140523064</v>
      </c>
      <c r="J8" s="88">
        <f t="shared" ref="J8:J16" si="2">+F8-H8</f>
        <v>50291550781.010002</v>
      </c>
      <c r="K8" s="58">
        <f t="shared" si="1"/>
        <v>0.8938837465691164</v>
      </c>
      <c r="L8" s="88">
        <f t="shared" ref="L8:L15" si="3">+H8</f>
        <v>56261847218.989998</v>
      </c>
      <c r="P8" s="60"/>
    </row>
    <row r="9" spans="1:16" x14ac:dyDescent="0.25">
      <c r="A9" s="26">
        <v>410</v>
      </c>
      <c r="B9" s="32" t="s">
        <v>13</v>
      </c>
      <c r="C9" s="79">
        <f t="shared" ref="C9:G9" si="4">+C10</f>
        <v>29507549000</v>
      </c>
      <c r="D9" s="79">
        <f t="shared" si="4"/>
        <v>0</v>
      </c>
      <c r="E9" s="79">
        <f t="shared" si="4"/>
        <v>0</v>
      </c>
      <c r="F9" s="79">
        <f t="shared" si="4"/>
        <v>29507549000</v>
      </c>
      <c r="G9" s="84">
        <f t="shared" si="4"/>
        <v>0</v>
      </c>
      <c r="H9" s="87">
        <f>+H10</f>
        <v>38442868719</v>
      </c>
      <c r="I9" s="63">
        <f t="shared" si="1"/>
        <v>1.3028147040948741</v>
      </c>
      <c r="J9" s="79">
        <f>+F9-H9</f>
        <v>-8935319719</v>
      </c>
      <c r="K9" s="5">
        <f t="shared" si="1"/>
        <v>-0.23243113786104647</v>
      </c>
      <c r="L9" s="79">
        <f t="shared" si="3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+D10</f>
        <v>0</v>
      </c>
      <c r="F10" s="80">
        <f>+C10+E10</f>
        <v>29507549000</v>
      </c>
      <c r="G10" s="85">
        <v>0</v>
      </c>
      <c r="H10" s="89">
        <f>G10+'EJECUCION  INGRESOS MARZO 2021'!H10</f>
        <v>38442868719</v>
      </c>
      <c r="I10" s="64">
        <f>+H10/F10</f>
        <v>1.3028147040948741</v>
      </c>
      <c r="J10" s="80">
        <f>+H10</f>
        <v>38442868719</v>
      </c>
      <c r="K10" s="45">
        <f t="shared" si="1"/>
        <v>1</v>
      </c>
      <c r="L10" s="80">
        <f t="shared" si="3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0</v>
      </c>
      <c r="F11" s="79">
        <f>+C11</f>
        <v>76695849000</v>
      </c>
      <c r="G11" s="84">
        <f>+G12</f>
        <v>2555934024.7800002</v>
      </c>
      <c r="H11" s="87">
        <f>+H12</f>
        <v>17494120358.779999</v>
      </c>
      <c r="I11" s="63">
        <f t="shared" si="1"/>
        <v>0.22809735581361124</v>
      </c>
      <c r="J11" s="79">
        <f>+F11-H11</f>
        <v>59201728641.220001</v>
      </c>
      <c r="K11" s="17">
        <f t="shared" si="1"/>
        <v>3.3840929081928759</v>
      </c>
      <c r="L11" s="79">
        <f t="shared" si="3"/>
        <v>17494120358.779999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0</v>
      </c>
      <c r="F12" s="79">
        <f>+C12+E12</f>
        <v>76695849000</v>
      </c>
      <c r="G12" s="84">
        <f>+G13+G16</f>
        <v>2555934024.7800002</v>
      </c>
      <c r="H12" s="87">
        <f>+H13+H16</f>
        <v>17494120358.779999</v>
      </c>
      <c r="I12" s="65">
        <f t="shared" si="1"/>
        <v>0.22809735581361124</v>
      </c>
      <c r="J12" s="79">
        <f t="shared" si="2"/>
        <v>59201728641.220001</v>
      </c>
      <c r="K12" s="17">
        <f t="shared" si="1"/>
        <v>3.3840929081928759</v>
      </c>
      <c r="L12" s="79">
        <f t="shared" si="3"/>
        <v>17494120358.779999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0</v>
      </c>
      <c r="F13" s="79">
        <f t="shared" ref="F13:F22" si="6">+C13+E13</f>
        <v>50863660000</v>
      </c>
      <c r="G13" s="84">
        <f>+G14</f>
        <v>2555934024.7800002</v>
      </c>
      <c r="H13" s="87">
        <f>+H14</f>
        <v>7494120358.7800007</v>
      </c>
      <c r="I13" s="63">
        <f t="shared" si="1"/>
        <v>0.14733741847873316</v>
      </c>
      <c r="J13" s="79">
        <f t="shared" si="2"/>
        <v>43369539641.220001</v>
      </c>
      <c r="K13" s="17">
        <f t="shared" si="1"/>
        <v>5.7871421280829694</v>
      </c>
      <c r="L13" s="79">
        <f t="shared" si="3"/>
        <v>7494120358.7800007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0</v>
      </c>
      <c r="F14" s="79">
        <f t="shared" si="6"/>
        <v>50863660000</v>
      </c>
      <c r="G14" s="84">
        <f>+G15</f>
        <v>2555934024.7800002</v>
      </c>
      <c r="H14" s="87">
        <f>+H15</f>
        <v>7494120358.7800007</v>
      </c>
      <c r="I14" s="65">
        <f t="shared" si="1"/>
        <v>0.14733741847873316</v>
      </c>
      <c r="J14" s="83">
        <f t="shared" si="2"/>
        <v>43369539641.220001</v>
      </c>
      <c r="K14" s="5">
        <f t="shared" si="1"/>
        <v>5.7871421280829694</v>
      </c>
      <c r="L14" s="83">
        <f t="shared" si="3"/>
        <v>7494120358.7800007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+D15</f>
        <v>0</v>
      </c>
      <c r="F15" s="80">
        <f t="shared" si="6"/>
        <v>50863660000</v>
      </c>
      <c r="G15" s="85">
        <v>2555934024.7800002</v>
      </c>
      <c r="H15" s="89">
        <f>+G15+'EJECUCION  INGRESOS 2021 ABRIL'!H15</f>
        <v>7494120358.7800007</v>
      </c>
      <c r="I15" s="64">
        <f t="shared" si="1"/>
        <v>0.14733741847873316</v>
      </c>
      <c r="J15" s="80">
        <f t="shared" si="2"/>
        <v>43369539641.220001</v>
      </c>
      <c r="K15" s="45">
        <f t="shared" si="1"/>
        <v>5.7871421280829694</v>
      </c>
      <c r="L15" s="80">
        <f t="shared" si="3"/>
        <v>7494120358.7800007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0</v>
      </c>
      <c r="H16" s="87">
        <f t="shared" si="8"/>
        <v>10000000000</v>
      </c>
      <c r="I16" s="63">
        <f t="shared" si="1"/>
        <v>0.38711392209154244</v>
      </c>
      <c r="J16" s="83">
        <f t="shared" si="2"/>
        <v>15832189000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0</v>
      </c>
      <c r="H17" s="87">
        <f t="shared" si="8"/>
        <v>10000000000</v>
      </c>
      <c r="I17" s="63">
        <f t="shared" si="1"/>
        <v>0.38711392209154244</v>
      </c>
      <c r="J17" s="79">
        <f>+F17-H17</f>
        <v>15832189000</v>
      </c>
      <c r="K17" s="6">
        <v>0</v>
      </c>
      <c r="L17" s="79">
        <f t="shared" ref="L17:L22" si="9">+H17</f>
        <v>10000000000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 t="shared" si="8"/>
        <v>0</v>
      </c>
      <c r="H18" s="87">
        <f t="shared" si="8"/>
        <v>10000000000</v>
      </c>
      <c r="I18" s="63">
        <f t="shared" si="1"/>
        <v>0.38711392209154244</v>
      </c>
      <c r="J18" s="79">
        <f t="shared" ref="J18:J22" si="10">+F18-H18</f>
        <v>15832189000</v>
      </c>
      <c r="K18" s="6">
        <v>0</v>
      </c>
      <c r="L18" s="79">
        <f t="shared" si="9"/>
        <v>10000000000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0</v>
      </c>
      <c r="H19" s="89">
        <f>+G19+'EJECUCION  INGRESOS 2021 ABRIL'!H19</f>
        <v>10000000000</v>
      </c>
      <c r="I19" s="64">
        <f t="shared" si="1"/>
        <v>0.38711392209154244</v>
      </c>
      <c r="J19" s="80">
        <f>+F19-H19</f>
        <v>15832189000</v>
      </c>
      <c r="K19" s="45">
        <v>0</v>
      </c>
      <c r="L19" s="80">
        <f t="shared" si="9"/>
        <v>10000000000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41266789.949999996</v>
      </c>
      <c r="H20" s="87">
        <f>+H21</f>
        <v>324858141.20999998</v>
      </c>
      <c r="I20" s="63">
        <f t="shared" si="1"/>
        <v>0.92816611774285707</v>
      </c>
      <c r="J20" s="79">
        <f>+F20-H20</f>
        <v>25141858.790000021</v>
      </c>
      <c r="K20" s="17">
        <f t="shared" si="1"/>
        <v>7.7393346820104528E-2</v>
      </c>
      <c r="L20" s="79">
        <f t="shared" si="9"/>
        <v>324858141.20999998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41266789.949999996</v>
      </c>
      <c r="H21" s="87">
        <f>+H22</f>
        <v>324858141.20999998</v>
      </c>
      <c r="I21" s="63">
        <f t="shared" si="1"/>
        <v>0.92816611774285707</v>
      </c>
      <c r="J21" s="79">
        <f>+F21-H21</f>
        <v>25141858.790000021</v>
      </c>
      <c r="K21" s="17">
        <f t="shared" si="1"/>
        <v>7.7393346820104528E-2</v>
      </c>
      <c r="L21" s="79">
        <f t="shared" si="9"/>
        <v>324858141.20999998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41266789.949999996</v>
      </c>
      <c r="H22" s="89">
        <f>+G22+'EJECUCION  INGRESOS 2021 ABRIL'!H22</f>
        <v>324858141.20999998</v>
      </c>
      <c r="I22" s="66">
        <f t="shared" si="1"/>
        <v>0.92816611774285707</v>
      </c>
      <c r="J22" s="81">
        <f t="shared" si="10"/>
        <v>25141858.790000021</v>
      </c>
      <c r="K22" s="55">
        <f t="shared" si="1"/>
        <v>7.7393346820104528E-2</v>
      </c>
      <c r="L22" s="81">
        <f t="shared" si="9"/>
        <v>324858141.20999998</v>
      </c>
      <c r="P22" s="47"/>
    </row>
    <row r="23" spans="1:16" x14ac:dyDescent="0.25">
      <c r="A23" s="131" t="s">
        <v>35</v>
      </c>
      <c r="B23" s="131"/>
      <c r="C23" s="82">
        <f t="shared" ref="C23:G23" si="11">+C9+C11+C20</f>
        <v>106553398000</v>
      </c>
      <c r="D23" s="82">
        <f t="shared" si="11"/>
        <v>0</v>
      </c>
      <c r="E23" s="82">
        <f t="shared" si="11"/>
        <v>0</v>
      </c>
      <c r="F23" s="82">
        <f t="shared" si="11"/>
        <v>106553398000</v>
      </c>
      <c r="G23" s="82">
        <f t="shared" si="11"/>
        <v>2597200814.73</v>
      </c>
      <c r="H23" s="82">
        <f>+H9+H11+H20</f>
        <v>56261847218.989998</v>
      </c>
      <c r="I23" s="34">
        <f t="shared" si="1"/>
        <v>0.5280155140523064</v>
      </c>
      <c r="J23" s="82">
        <f>+F23-H23</f>
        <v>50291550781.010002</v>
      </c>
      <c r="K23" s="10">
        <f t="shared" si="1"/>
        <v>0.8938837465691164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92"/>
      <c r="G26" s="12"/>
      <c r="H26" s="13"/>
      <c r="J26" s="12"/>
    </row>
    <row r="27" spans="1:16" x14ac:dyDescent="0.25">
      <c r="B27" s="92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92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92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23:B23"/>
    <mergeCell ref="C30:E30"/>
    <mergeCell ref="F30:H30"/>
    <mergeCell ref="I30:L30"/>
    <mergeCell ref="C31:E31"/>
    <mergeCell ref="F31:H31"/>
    <mergeCell ref="I31:L31"/>
    <mergeCell ref="A1:L1"/>
    <mergeCell ref="A2:L2"/>
    <mergeCell ref="A6:B6"/>
    <mergeCell ref="C6:C7"/>
    <mergeCell ref="D6:E6"/>
    <mergeCell ref="F6:F7"/>
    <mergeCell ref="G6:H6"/>
    <mergeCell ref="I6:L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topLeftCell="A7" workbookViewId="0">
      <selection activeCell="G22" sqref="G22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4.85546875" bestFit="1" customWidth="1"/>
    <col min="5" max="5" width="11.7109375" bestFit="1" customWidth="1"/>
    <col min="6" max="6" width="15" bestFit="1" customWidth="1"/>
    <col min="7" max="7" width="14.4257812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G8" si="0">+C9+C11+C20</f>
        <v>106553398000</v>
      </c>
      <c r="D8" s="78">
        <f t="shared" si="0"/>
        <v>0</v>
      </c>
      <c r="E8" s="78">
        <f t="shared" si="0"/>
        <v>0</v>
      </c>
      <c r="F8" s="78">
        <f t="shared" si="0"/>
        <v>106553398000</v>
      </c>
      <c r="G8" s="78">
        <f t="shared" si="0"/>
        <v>14629686911</v>
      </c>
      <c r="H8" s="78">
        <f>+H9+H11+H21</f>
        <v>70891534129.990005</v>
      </c>
      <c r="I8" s="62">
        <f t="shared" ref="I8:K23" si="1">+H8/F8</f>
        <v>0.66531462591169555</v>
      </c>
      <c r="J8" s="88">
        <f t="shared" ref="J8:J16" si="2">+F8-H8</f>
        <v>35661863870.009995</v>
      </c>
      <c r="K8" s="58">
        <f t="shared" si="1"/>
        <v>0.50304827378426809</v>
      </c>
      <c r="L8" s="88">
        <f t="shared" ref="L8:L15" si="3">+H8</f>
        <v>70891534129.990005</v>
      </c>
      <c r="P8" s="60"/>
    </row>
    <row r="9" spans="1:16" x14ac:dyDescent="0.25">
      <c r="A9" s="26">
        <v>410</v>
      </c>
      <c r="B9" s="32" t="s">
        <v>13</v>
      </c>
      <c r="C9" s="79">
        <f t="shared" ref="C9:G9" si="4">+C10</f>
        <v>29507549000</v>
      </c>
      <c r="D9" s="79">
        <f t="shared" si="4"/>
        <v>0</v>
      </c>
      <c r="E9" s="79">
        <f t="shared" si="4"/>
        <v>0</v>
      </c>
      <c r="F9" s="79">
        <f t="shared" si="4"/>
        <v>29507549000</v>
      </c>
      <c r="G9" s="84">
        <f t="shared" si="4"/>
        <v>0</v>
      </c>
      <c r="H9" s="87">
        <f>+H10</f>
        <v>38442868719</v>
      </c>
      <c r="I9" s="63">
        <f t="shared" si="1"/>
        <v>1.3028147040948741</v>
      </c>
      <c r="J9" s="79">
        <f>+F9-H9</f>
        <v>-8935319719</v>
      </c>
      <c r="K9" s="5">
        <f t="shared" si="1"/>
        <v>-0.23243113786104647</v>
      </c>
      <c r="L9" s="79">
        <f t="shared" si="3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+D10</f>
        <v>0</v>
      </c>
      <c r="F10" s="80">
        <f>+C10+E10</f>
        <v>29507549000</v>
      </c>
      <c r="G10" s="85">
        <v>0</v>
      </c>
      <c r="H10" s="89">
        <f>+G10+'EJECUCION  INGRESOS 2021 MAYO'!H10</f>
        <v>38442868719</v>
      </c>
      <c r="I10" s="64">
        <f>+H10/F10</f>
        <v>1.3028147040948741</v>
      </c>
      <c r="J10" s="80">
        <f>+H10</f>
        <v>38442868719</v>
      </c>
      <c r="K10" s="45">
        <f t="shared" si="1"/>
        <v>1</v>
      </c>
      <c r="L10" s="80">
        <f t="shared" si="3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0</v>
      </c>
      <c r="F11" s="79">
        <f>+C11</f>
        <v>76695849000</v>
      </c>
      <c r="G11" s="84">
        <f>+G12</f>
        <v>14597636198</v>
      </c>
      <c r="H11" s="87">
        <f>+H12</f>
        <v>32091756556.779999</v>
      </c>
      <c r="I11" s="63">
        <f t="shared" si="1"/>
        <v>0.41842885860459017</v>
      </c>
      <c r="J11" s="79">
        <f>+F11-H11</f>
        <v>44604092443.220001</v>
      </c>
      <c r="K11" s="17">
        <f t="shared" si="1"/>
        <v>1.3898925215982461</v>
      </c>
      <c r="L11" s="79">
        <f t="shared" si="3"/>
        <v>32091756556.779999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0</v>
      </c>
      <c r="F12" s="79">
        <f>+C12+E12</f>
        <v>76695849000</v>
      </c>
      <c r="G12" s="84">
        <f>+G13+G16</f>
        <v>14597636198</v>
      </c>
      <c r="H12" s="87">
        <f>+H13+H16</f>
        <v>32091756556.779999</v>
      </c>
      <c r="I12" s="65">
        <f t="shared" si="1"/>
        <v>0.41842885860459017</v>
      </c>
      <c r="J12" s="79">
        <f t="shared" si="2"/>
        <v>44604092443.220001</v>
      </c>
      <c r="K12" s="17">
        <f t="shared" si="1"/>
        <v>1.3898925215982461</v>
      </c>
      <c r="L12" s="79">
        <f t="shared" si="3"/>
        <v>32091756556.779999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0</v>
      </c>
      <c r="F13" s="79">
        <f t="shared" ref="F13:F22" si="6">+C13+E13</f>
        <v>50863660000</v>
      </c>
      <c r="G13" s="84">
        <f>+G14</f>
        <v>169959912</v>
      </c>
      <c r="H13" s="87">
        <f>+H14</f>
        <v>7664080270.7800007</v>
      </c>
      <c r="I13" s="63">
        <f t="shared" si="1"/>
        <v>0.15067889866321063</v>
      </c>
      <c r="J13" s="79">
        <f t="shared" si="2"/>
        <v>43199579729.220001</v>
      </c>
      <c r="K13" s="17">
        <f t="shared" si="1"/>
        <v>5.6366293414126032</v>
      </c>
      <c r="L13" s="79">
        <f t="shared" si="3"/>
        <v>7664080270.7800007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0</v>
      </c>
      <c r="F14" s="79">
        <f t="shared" si="6"/>
        <v>50863660000</v>
      </c>
      <c r="G14" s="84">
        <f>+G15</f>
        <v>169959912</v>
      </c>
      <c r="H14" s="87">
        <f>+H15</f>
        <v>7664080270.7800007</v>
      </c>
      <c r="I14" s="65">
        <f t="shared" si="1"/>
        <v>0.15067889866321063</v>
      </c>
      <c r="J14" s="83">
        <f t="shared" si="2"/>
        <v>43199579729.220001</v>
      </c>
      <c r="K14" s="5">
        <f t="shared" si="1"/>
        <v>5.6366293414126032</v>
      </c>
      <c r="L14" s="83">
        <f t="shared" si="3"/>
        <v>7664080270.7800007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+D15</f>
        <v>0</v>
      </c>
      <c r="F15" s="80">
        <f t="shared" si="6"/>
        <v>50863660000</v>
      </c>
      <c r="G15" s="85">
        <v>169959912</v>
      </c>
      <c r="H15" s="89">
        <f>+G15+'EJECUCION  INGRESOS 2021 MAYO'!H15</f>
        <v>7664080270.7800007</v>
      </c>
      <c r="I15" s="64">
        <f t="shared" si="1"/>
        <v>0.15067889866321063</v>
      </c>
      <c r="J15" s="80">
        <f t="shared" si="2"/>
        <v>43199579729.220001</v>
      </c>
      <c r="K15" s="45">
        <f t="shared" si="1"/>
        <v>5.6366293414126032</v>
      </c>
      <c r="L15" s="80">
        <f t="shared" si="3"/>
        <v>7664080270.7800007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14427676286</v>
      </c>
      <c r="H16" s="87">
        <f t="shared" si="8"/>
        <v>24427676286</v>
      </c>
      <c r="I16" s="63">
        <f t="shared" si="1"/>
        <v>0.94562935746560228</v>
      </c>
      <c r="J16" s="83">
        <f t="shared" si="2"/>
        <v>1404512714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14427676286</v>
      </c>
      <c r="H17" s="87">
        <f t="shared" si="8"/>
        <v>24427676286</v>
      </c>
      <c r="I17" s="63">
        <f t="shared" si="1"/>
        <v>0.94562935746560228</v>
      </c>
      <c r="J17" s="79">
        <f>+F17-H17</f>
        <v>1404512714</v>
      </c>
      <c r="K17" s="6">
        <v>0</v>
      </c>
      <c r="L17" s="79">
        <f t="shared" ref="L17:L22" si="9">+H17</f>
        <v>24427676286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>+G19</f>
        <v>14427676286</v>
      </c>
      <c r="H18" s="87">
        <f t="shared" si="8"/>
        <v>24427676286</v>
      </c>
      <c r="I18" s="63">
        <f t="shared" si="1"/>
        <v>0.94562935746560228</v>
      </c>
      <c r="J18" s="79">
        <f t="shared" ref="J18:J22" si="10">+F18-H18</f>
        <v>1404512714</v>
      </c>
      <c r="K18" s="6">
        <v>0</v>
      </c>
      <c r="L18" s="79">
        <f t="shared" si="9"/>
        <v>24427676286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14427676286</v>
      </c>
      <c r="H19" s="89">
        <f>G19+'EJECUCION  INGRESOS 2021 MAYO'!H19</f>
        <v>24427676286</v>
      </c>
      <c r="I19" s="64">
        <f t="shared" si="1"/>
        <v>0.94562935746560228</v>
      </c>
      <c r="J19" s="80">
        <f>+F19-H19</f>
        <v>1404512714</v>
      </c>
      <c r="K19" s="45">
        <v>0</v>
      </c>
      <c r="L19" s="80">
        <f t="shared" si="9"/>
        <v>24427676286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32050713</v>
      </c>
      <c r="H20" s="87">
        <f>+H21</f>
        <v>356908854.20999998</v>
      </c>
      <c r="I20" s="63">
        <f t="shared" si="1"/>
        <v>1.0197395834571428</v>
      </c>
      <c r="J20" s="79">
        <f>+F20-H20</f>
        <v>-6908854.2099999785</v>
      </c>
      <c r="K20" s="17">
        <f t="shared" si="1"/>
        <v>-1.9357474964560306E-2</v>
      </c>
      <c r="L20" s="79">
        <f t="shared" si="9"/>
        <v>356908854.20999998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32050713</v>
      </c>
      <c r="H21" s="87">
        <f>+H22</f>
        <v>356908854.20999998</v>
      </c>
      <c r="I21" s="63">
        <f t="shared" si="1"/>
        <v>1.0197395834571428</v>
      </c>
      <c r="J21" s="79">
        <f>+F21-H21</f>
        <v>-6908854.2099999785</v>
      </c>
      <c r="K21" s="17">
        <f t="shared" si="1"/>
        <v>-1.9357474964560306E-2</v>
      </c>
      <c r="L21" s="79">
        <f t="shared" si="9"/>
        <v>356908854.20999998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32050713</v>
      </c>
      <c r="H22" s="89">
        <f>G22+'EJECUCION  INGRESOS 2021 MAYO'!H22</f>
        <v>356908854.20999998</v>
      </c>
      <c r="I22" s="66">
        <f t="shared" si="1"/>
        <v>1.0197395834571428</v>
      </c>
      <c r="J22" s="81">
        <f t="shared" si="10"/>
        <v>-6908854.2099999785</v>
      </c>
      <c r="K22" s="55">
        <f t="shared" si="1"/>
        <v>-1.9357474964560306E-2</v>
      </c>
      <c r="L22" s="81">
        <f t="shared" si="9"/>
        <v>356908854.20999998</v>
      </c>
      <c r="P22" s="47"/>
    </row>
    <row r="23" spans="1:16" x14ac:dyDescent="0.25">
      <c r="A23" s="131" t="s">
        <v>35</v>
      </c>
      <c r="B23" s="131"/>
      <c r="C23" s="82">
        <f t="shared" ref="C23:F23" si="11">+C9+C11+C20</f>
        <v>106553398000</v>
      </c>
      <c r="D23" s="82">
        <f t="shared" si="11"/>
        <v>0</v>
      </c>
      <c r="E23" s="82">
        <f t="shared" si="11"/>
        <v>0</v>
      </c>
      <c r="F23" s="82">
        <f t="shared" si="11"/>
        <v>106553398000</v>
      </c>
      <c r="G23" s="82">
        <f>+G9+G11+G20</f>
        <v>14629686911</v>
      </c>
      <c r="H23" s="82">
        <f>+H9+H11+H20</f>
        <v>70891534129.990005</v>
      </c>
      <c r="I23" s="34">
        <f t="shared" si="1"/>
        <v>0.66531462591169555</v>
      </c>
      <c r="J23" s="82">
        <f>+F23-H23</f>
        <v>35661863870.009995</v>
      </c>
      <c r="K23" s="10">
        <f t="shared" si="1"/>
        <v>0.50304827378426809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96"/>
      <c r="G26" s="12"/>
      <c r="H26" s="13"/>
      <c r="J26" s="12"/>
    </row>
    <row r="27" spans="1:16" x14ac:dyDescent="0.25">
      <c r="B27" s="96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96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96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23:B23"/>
    <mergeCell ref="C30:E30"/>
    <mergeCell ref="F30:H30"/>
    <mergeCell ref="I30:L30"/>
    <mergeCell ref="C31:E31"/>
    <mergeCell ref="F31:H31"/>
    <mergeCell ref="I31:L31"/>
    <mergeCell ref="A1:L1"/>
    <mergeCell ref="A2:L2"/>
    <mergeCell ref="A6:B6"/>
    <mergeCell ref="C6:C7"/>
    <mergeCell ref="D6:E6"/>
    <mergeCell ref="F6:F7"/>
    <mergeCell ref="G6:H6"/>
    <mergeCell ref="I6:L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topLeftCell="B4" workbookViewId="0">
      <selection activeCell="D10" sqref="D10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15.7109375" customWidth="1"/>
    <col min="5" max="5" width="12.7109375" bestFit="1" customWidth="1"/>
    <col min="6" max="6" width="15" bestFit="1" customWidth="1"/>
    <col min="7" max="7" width="14.4257812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G8" si="0">+C9+C11+C20</f>
        <v>106553398000</v>
      </c>
      <c r="D8" s="78">
        <f t="shared" si="0"/>
        <v>9261413383</v>
      </c>
      <c r="E8" s="78">
        <f t="shared" si="0"/>
        <v>9261413383</v>
      </c>
      <c r="F8" s="78">
        <f t="shared" si="0"/>
        <v>115814811383</v>
      </c>
      <c r="G8" s="78">
        <f t="shared" si="0"/>
        <v>1158965815</v>
      </c>
      <c r="H8" s="78">
        <f>+H9+H11+H21</f>
        <v>72050499944.990005</v>
      </c>
      <c r="I8" s="62">
        <f t="shared" ref="I8:K23" si="1">+H8/F8</f>
        <v>0.62211818233437122</v>
      </c>
      <c r="J8" s="88">
        <f t="shared" ref="J8:J16" si="2">+F8-H8</f>
        <v>43764311438.009995</v>
      </c>
      <c r="K8" s="58">
        <f t="shared" si="1"/>
        <v>0.60741162755877764</v>
      </c>
      <c r="L8" s="88">
        <f t="shared" ref="L8:L15" si="3">+H8</f>
        <v>72050499944.990005</v>
      </c>
      <c r="P8" s="60"/>
    </row>
    <row r="9" spans="1:16" x14ac:dyDescent="0.25">
      <c r="A9" s="26">
        <v>410</v>
      </c>
      <c r="B9" s="32" t="s">
        <v>13</v>
      </c>
      <c r="C9" s="79">
        <f t="shared" ref="C9:G9" si="4">+C10</f>
        <v>29507549000</v>
      </c>
      <c r="D9" s="79">
        <f t="shared" si="4"/>
        <v>8935319719</v>
      </c>
      <c r="E9" s="79">
        <f t="shared" si="4"/>
        <v>8935319719</v>
      </c>
      <c r="F9" s="79">
        <f t="shared" si="4"/>
        <v>38442868719</v>
      </c>
      <c r="G9" s="84">
        <f t="shared" si="4"/>
        <v>0</v>
      </c>
      <c r="H9" s="87">
        <f>+H10</f>
        <v>38442868719</v>
      </c>
      <c r="I9" s="63">
        <f t="shared" si="1"/>
        <v>1</v>
      </c>
      <c r="J9" s="79">
        <f>+F9-H9</f>
        <v>0</v>
      </c>
      <c r="K9" s="5">
        <f t="shared" si="1"/>
        <v>0</v>
      </c>
      <c r="L9" s="79">
        <f t="shared" si="3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8935319719</v>
      </c>
      <c r="E10" s="80">
        <f>+D10</f>
        <v>8935319719</v>
      </c>
      <c r="F10" s="80">
        <f>+C10+E10</f>
        <v>38442868719</v>
      </c>
      <c r="G10" s="85">
        <v>0</v>
      </c>
      <c r="H10" s="89">
        <f>+G10+'EJECUCION  INGRESOS 2021 JUNIO'!H10</f>
        <v>38442868719</v>
      </c>
      <c r="I10" s="64">
        <f>+H10/F10</f>
        <v>1</v>
      </c>
      <c r="J10" s="80">
        <f>+H10</f>
        <v>38442868719</v>
      </c>
      <c r="K10" s="45">
        <f t="shared" si="1"/>
        <v>1</v>
      </c>
      <c r="L10" s="80">
        <f t="shared" si="3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326093664</v>
      </c>
      <c r="E11" s="79">
        <f>+E12</f>
        <v>326093664</v>
      </c>
      <c r="F11" s="79">
        <f>+C11+E11</f>
        <v>77021942664</v>
      </c>
      <c r="G11" s="84">
        <f>+G12</f>
        <v>1127385187</v>
      </c>
      <c r="H11" s="87">
        <f>+H12</f>
        <v>33219141743.779999</v>
      </c>
      <c r="I11" s="63">
        <f t="shared" si="1"/>
        <v>0.43129451939033736</v>
      </c>
      <c r="J11" s="79">
        <f>+F11-H11</f>
        <v>43802800920.220001</v>
      </c>
      <c r="K11" s="17">
        <f t="shared" si="1"/>
        <v>1.3186012226947947</v>
      </c>
      <c r="L11" s="79">
        <f t="shared" si="3"/>
        <v>33219141743.779999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326093664</v>
      </c>
      <c r="E12" s="79">
        <f>+E13+E16</f>
        <v>326093664</v>
      </c>
      <c r="F12" s="79">
        <f>+C12+E12</f>
        <v>77021942664</v>
      </c>
      <c r="G12" s="84">
        <f>+G13+G16</f>
        <v>1127385187</v>
      </c>
      <c r="H12" s="87">
        <f>+H13+H16</f>
        <v>33219141743.779999</v>
      </c>
      <c r="I12" s="65">
        <f t="shared" si="1"/>
        <v>0.43129451939033736</v>
      </c>
      <c r="J12" s="79">
        <f t="shared" si="2"/>
        <v>43802800920.220001</v>
      </c>
      <c r="K12" s="17">
        <f t="shared" si="1"/>
        <v>1.3186012226947947</v>
      </c>
      <c r="L12" s="79">
        <f t="shared" si="3"/>
        <v>33219141743.779999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326093664</v>
      </c>
      <c r="E13" s="79">
        <f t="shared" si="5"/>
        <v>326093664</v>
      </c>
      <c r="F13" s="79">
        <f t="shared" ref="F13:F22" si="6">+C13+E13</f>
        <v>51189753664</v>
      </c>
      <c r="G13" s="84">
        <f>+G14</f>
        <v>1127385187</v>
      </c>
      <c r="H13" s="87">
        <f>+H14</f>
        <v>8791465457.7800007</v>
      </c>
      <c r="I13" s="63">
        <f t="shared" si="1"/>
        <v>0.17174267951132449</v>
      </c>
      <c r="J13" s="79">
        <f t="shared" si="2"/>
        <v>42398288206.220001</v>
      </c>
      <c r="K13" s="17">
        <f t="shared" si="1"/>
        <v>4.8226644818014579</v>
      </c>
      <c r="L13" s="79">
        <f t="shared" si="3"/>
        <v>8791465457.7800007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326093664</v>
      </c>
      <c r="E14" s="79">
        <f t="shared" si="5"/>
        <v>326093664</v>
      </c>
      <c r="F14" s="79">
        <f t="shared" si="6"/>
        <v>51189753664</v>
      </c>
      <c r="G14" s="84">
        <f>+G15</f>
        <v>1127385187</v>
      </c>
      <c r="H14" s="87">
        <f>+H15</f>
        <v>8791465457.7800007</v>
      </c>
      <c r="I14" s="65">
        <f t="shared" si="1"/>
        <v>0.17174267951132449</v>
      </c>
      <c r="J14" s="83">
        <f t="shared" si="2"/>
        <v>42398288206.220001</v>
      </c>
      <c r="K14" s="5">
        <f t="shared" si="1"/>
        <v>4.8226644818014579</v>
      </c>
      <c r="L14" s="83">
        <f t="shared" si="3"/>
        <v>8791465457.7800007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326093664</v>
      </c>
      <c r="E15" s="80">
        <f>+D15</f>
        <v>326093664</v>
      </c>
      <c r="F15" s="80">
        <f t="shared" si="6"/>
        <v>51189753664</v>
      </c>
      <c r="G15" s="85">
        <v>1127385187</v>
      </c>
      <c r="H15" s="89">
        <f>+G15+'EJECUCION  INGRESOS 2021 JUNIO'!H15</f>
        <v>8791465457.7800007</v>
      </c>
      <c r="I15" s="64">
        <f t="shared" si="1"/>
        <v>0.17174267951132449</v>
      </c>
      <c r="J15" s="80">
        <f t="shared" si="2"/>
        <v>42398288206.220001</v>
      </c>
      <c r="K15" s="45">
        <f t="shared" si="1"/>
        <v>4.8226644818014579</v>
      </c>
      <c r="L15" s="80">
        <f t="shared" si="3"/>
        <v>8791465457.7800007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0</v>
      </c>
      <c r="H16" s="87">
        <f t="shared" si="8"/>
        <v>24427676286</v>
      </c>
      <c r="I16" s="63">
        <f t="shared" si="1"/>
        <v>0.94562935746560228</v>
      </c>
      <c r="J16" s="83">
        <f t="shared" si="2"/>
        <v>1404512714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0</v>
      </c>
      <c r="H17" s="87">
        <f t="shared" si="8"/>
        <v>24427676286</v>
      </c>
      <c r="I17" s="63">
        <f t="shared" si="1"/>
        <v>0.94562935746560228</v>
      </c>
      <c r="J17" s="79">
        <f>+F17-H17</f>
        <v>1404512714</v>
      </c>
      <c r="K17" s="6">
        <v>0</v>
      </c>
      <c r="L17" s="79">
        <f t="shared" ref="L17:L22" si="9">+H17</f>
        <v>24427676286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>+G19</f>
        <v>0</v>
      </c>
      <c r="H18" s="87">
        <f t="shared" si="8"/>
        <v>24427676286</v>
      </c>
      <c r="I18" s="63">
        <f t="shared" si="1"/>
        <v>0.94562935746560228</v>
      </c>
      <c r="J18" s="79">
        <f t="shared" ref="J18:J22" si="10">+F18-H18</f>
        <v>1404512714</v>
      </c>
      <c r="K18" s="6">
        <v>0</v>
      </c>
      <c r="L18" s="79">
        <f t="shared" si="9"/>
        <v>24427676286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0</v>
      </c>
      <c r="H19" s="89">
        <f>+G19+'EJECUCION  INGRESOS 2021 JUNIO'!H19</f>
        <v>24427676286</v>
      </c>
      <c r="I19" s="64">
        <f t="shared" si="1"/>
        <v>0.94562935746560228</v>
      </c>
      <c r="J19" s="80">
        <f>+F19-H19</f>
        <v>1404512714</v>
      </c>
      <c r="K19" s="45">
        <v>0</v>
      </c>
      <c r="L19" s="80">
        <f t="shared" si="9"/>
        <v>24427676286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31580628</v>
      </c>
      <c r="H20" s="87">
        <f>+H21</f>
        <v>388489482.20999998</v>
      </c>
      <c r="I20" s="63">
        <f t="shared" si="1"/>
        <v>1.1099699491714285</v>
      </c>
      <c r="J20" s="79">
        <f>+F20-H20</f>
        <v>-38489482.209999979</v>
      </c>
      <c r="K20" s="17">
        <f t="shared" si="1"/>
        <v>-9.907470851217097E-2</v>
      </c>
      <c r="L20" s="79">
        <f t="shared" si="9"/>
        <v>388489482.20999998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31580628</v>
      </c>
      <c r="H21" s="87">
        <f>+H22</f>
        <v>388489482.20999998</v>
      </c>
      <c r="I21" s="63">
        <f t="shared" si="1"/>
        <v>1.1099699491714285</v>
      </c>
      <c r="J21" s="79">
        <f>+F21-H21</f>
        <v>-38489482.209999979</v>
      </c>
      <c r="K21" s="17">
        <f t="shared" si="1"/>
        <v>-9.907470851217097E-2</v>
      </c>
      <c r="L21" s="79">
        <f t="shared" si="9"/>
        <v>388489482.20999998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31580628</v>
      </c>
      <c r="H22" s="89">
        <f>+G22+'EJECUCION  INGRESOS 2021 JUNIO'!H22</f>
        <v>388489482.20999998</v>
      </c>
      <c r="I22" s="66">
        <f t="shared" si="1"/>
        <v>1.1099699491714285</v>
      </c>
      <c r="J22" s="81">
        <f t="shared" si="10"/>
        <v>-38489482.209999979</v>
      </c>
      <c r="K22" s="55">
        <f t="shared" si="1"/>
        <v>-9.907470851217097E-2</v>
      </c>
      <c r="L22" s="81">
        <f t="shared" si="9"/>
        <v>388489482.20999998</v>
      </c>
      <c r="P22" s="47"/>
    </row>
    <row r="23" spans="1:16" x14ac:dyDescent="0.25">
      <c r="A23" s="131" t="s">
        <v>35</v>
      </c>
      <c r="B23" s="131"/>
      <c r="C23" s="82">
        <f t="shared" ref="C23:F23" si="11">+C9+C11+C20</f>
        <v>106553398000</v>
      </c>
      <c r="D23" s="82">
        <f t="shared" si="11"/>
        <v>9261413383</v>
      </c>
      <c r="E23" s="82">
        <f t="shared" si="11"/>
        <v>9261413383</v>
      </c>
      <c r="F23" s="82">
        <f t="shared" si="11"/>
        <v>115814811383</v>
      </c>
      <c r="G23" s="82">
        <f>+G9+G11+G20</f>
        <v>1158965815</v>
      </c>
      <c r="H23" s="82">
        <f>+H9+H11+H20</f>
        <v>72050499944.990005</v>
      </c>
      <c r="I23" s="34">
        <f t="shared" si="1"/>
        <v>0.62211818233437122</v>
      </c>
      <c r="J23" s="82">
        <f>+F23-H23</f>
        <v>43764311438.009995</v>
      </c>
      <c r="K23" s="10">
        <f t="shared" si="1"/>
        <v>0.60741162755877764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103"/>
      <c r="G26" s="12"/>
      <c r="H26" s="13"/>
      <c r="J26" s="12"/>
    </row>
    <row r="27" spans="1:16" x14ac:dyDescent="0.25">
      <c r="B27" s="103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103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103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3:B23"/>
    <mergeCell ref="C30:E30"/>
    <mergeCell ref="F30:H30"/>
    <mergeCell ref="I30:L30"/>
    <mergeCell ref="C31:E31"/>
    <mergeCell ref="F31:H31"/>
    <mergeCell ref="I31:L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topLeftCell="B7" workbookViewId="0">
      <selection activeCell="G22" sqref="G22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15.7109375" customWidth="1"/>
    <col min="5" max="5" width="12.7109375" bestFit="1" customWidth="1"/>
    <col min="6" max="6" width="15" bestFit="1" customWidth="1"/>
    <col min="7" max="7" width="14.4257812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26" t="s">
        <v>0</v>
      </c>
      <c r="B6" s="126"/>
      <c r="C6" s="126" t="s">
        <v>1</v>
      </c>
      <c r="D6" s="128" t="s">
        <v>2</v>
      </c>
      <c r="E6" s="128"/>
      <c r="F6" s="126" t="s">
        <v>3</v>
      </c>
      <c r="G6" s="128" t="s">
        <v>4</v>
      </c>
      <c r="H6" s="128"/>
      <c r="I6" s="129"/>
      <c r="J6" s="129"/>
      <c r="K6" s="129"/>
      <c r="L6" s="129"/>
    </row>
    <row r="7" spans="1:16" ht="48.75" customHeight="1" x14ac:dyDescent="0.25">
      <c r="A7" s="30" t="s">
        <v>5</v>
      </c>
      <c r="B7" s="30" t="s">
        <v>6</v>
      </c>
      <c r="C7" s="127"/>
      <c r="D7" s="30" t="s">
        <v>7</v>
      </c>
      <c r="E7" s="30" t="s">
        <v>8</v>
      </c>
      <c r="F7" s="127"/>
      <c r="G7" s="30" t="s">
        <v>7</v>
      </c>
      <c r="H7" s="67" t="s">
        <v>8</v>
      </c>
      <c r="I7" s="30" t="s">
        <v>9</v>
      </c>
      <c r="J7" s="30" t="s">
        <v>10</v>
      </c>
      <c r="K7" s="30" t="s">
        <v>11</v>
      </c>
      <c r="L7" s="30" t="s">
        <v>12</v>
      </c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G8" si="0">+C9+C11+C20</f>
        <v>106553398000</v>
      </c>
      <c r="D8" s="78">
        <f t="shared" si="0"/>
        <v>0</v>
      </c>
      <c r="E8" s="78">
        <f t="shared" si="0"/>
        <v>9261413383</v>
      </c>
      <c r="F8" s="78">
        <f t="shared" si="0"/>
        <v>115814811383</v>
      </c>
      <c r="G8" s="78">
        <f t="shared" si="0"/>
        <v>511843345</v>
      </c>
      <c r="H8" s="78">
        <f>+H9+H11+H21</f>
        <v>72562343289.990005</v>
      </c>
      <c r="I8" s="62">
        <f t="shared" ref="I8:K23" si="1">+H8/F8</f>
        <v>0.62653768048739533</v>
      </c>
      <c r="J8" s="88">
        <f>+F8-H8</f>
        <v>43252468093.009995</v>
      </c>
      <c r="K8" s="58">
        <f t="shared" si="1"/>
        <v>0.596073199016668</v>
      </c>
      <c r="L8" s="88">
        <f t="shared" ref="L8:L15" si="2">+H8</f>
        <v>72562343289.990005</v>
      </c>
      <c r="P8" s="60"/>
    </row>
    <row r="9" spans="1:16" x14ac:dyDescent="0.25">
      <c r="A9" s="26">
        <v>410</v>
      </c>
      <c r="B9" s="32" t="s">
        <v>13</v>
      </c>
      <c r="C9" s="79">
        <f t="shared" ref="C9:G9" si="3">+C10</f>
        <v>29507549000</v>
      </c>
      <c r="D9" s="79">
        <f t="shared" si="3"/>
        <v>0</v>
      </c>
      <c r="E9" s="79">
        <f t="shared" si="3"/>
        <v>8935319719</v>
      </c>
      <c r="F9" s="79">
        <f t="shared" si="3"/>
        <v>38442868719</v>
      </c>
      <c r="G9" s="84">
        <f t="shared" si="3"/>
        <v>0</v>
      </c>
      <c r="H9" s="87">
        <f>+H10</f>
        <v>38442868719</v>
      </c>
      <c r="I9" s="63">
        <f t="shared" si="1"/>
        <v>1</v>
      </c>
      <c r="J9" s="79">
        <f>+F9-H9</f>
        <v>0</v>
      </c>
      <c r="K9" s="5">
        <f t="shared" si="1"/>
        <v>0</v>
      </c>
      <c r="L9" s="79">
        <f t="shared" si="2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+'EJECUCION  INGRESOS 2021 JULIO'!D10</f>
        <v>8935319719</v>
      </c>
      <c r="F10" s="80">
        <f>+C10+E10</f>
        <v>38442868719</v>
      </c>
      <c r="G10" s="85">
        <v>0</v>
      </c>
      <c r="H10" s="89">
        <f>+'EJECUCION  INGRESOS 2021 JULIO'!H10+'EJECUCION  INGRESOS 2021 AGOSTO'!G10</f>
        <v>38442868719</v>
      </c>
      <c r="I10" s="64">
        <f>+H10/F10</f>
        <v>1</v>
      </c>
      <c r="J10" s="80">
        <f>+H10</f>
        <v>38442868719</v>
      </c>
      <c r="K10" s="45">
        <f t="shared" si="1"/>
        <v>1</v>
      </c>
      <c r="L10" s="80">
        <f t="shared" si="2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326093664</v>
      </c>
      <c r="F11" s="79">
        <f>+C11+E11</f>
        <v>77021942664</v>
      </c>
      <c r="G11" s="84">
        <f>+G12</f>
        <v>483473974</v>
      </c>
      <c r="H11" s="87">
        <f>+H12</f>
        <v>33702615717.779999</v>
      </c>
      <c r="I11" s="63">
        <f t="shared" si="1"/>
        <v>0.43757161338820111</v>
      </c>
      <c r="J11" s="79">
        <f>+F11-H11</f>
        <v>43319326946.220001</v>
      </c>
      <c r="K11" s="17">
        <f t="shared" si="1"/>
        <v>1.2853402035310468</v>
      </c>
      <c r="L11" s="79">
        <f t="shared" si="2"/>
        <v>33702615717.779999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326093664</v>
      </c>
      <c r="F12" s="79">
        <f>+C12+E12</f>
        <v>77021942664</v>
      </c>
      <c r="G12" s="84">
        <f>+G13+G16</f>
        <v>483473974</v>
      </c>
      <c r="H12" s="87">
        <f>+H13+H16</f>
        <v>33702615717.779999</v>
      </c>
      <c r="I12" s="65">
        <f t="shared" si="1"/>
        <v>0.43757161338820111</v>
      </c>
      <c r="J12" s="79">
        <f t="shared" ref="J12:J16" si="4">+F12-H12</f>
        <v>43319326946.220001</v>
      </c>
      <c r="K12" s="17">
        <f t="shared" si="1"/>
        <v>1.2853402035310468</v>
      </c>
      <c r="L12" s="79">
        <f t="shared" si="2"/>
        <v>33702615717.779999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326093664</v>
      </c>
      <c r="F13" s="79">
        <f t="shared" ref="F13:F22" si="6">+C13+E13</f>
        <v>51189753664</v>
      </c>
      <c r="G13" s="84">
        <f>+G14</f>
        <v>483473974</v>
      </c>
      <c r="H13" s="87">
        <f>+H14</f>
        <v>9274939431.7800007</v>
      </c>
      <c r="I13" s="63">
        <f t="shared" si="1"/>
        <v>0.18118742068303306</v>
      </c>
      <c r="J13" s="79">
        <f t="shared" si="4"/>
        <v>41914814232.220001</v>
      </c>
      <c r="K13" s="17">
        <f t="shared" si="1"/>
        <v>4.5191469486691753</v>
      </c>
      <c r="L13" s="79">
        <f t="shared" si="2"/>
        <v>9274939431.7800007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326093664</v>
      </c>
      <c r="F14" s="79">
        <f t="shared" si="6"/>
        <v>51189753664</v>
      </c>
      <c r="G14" s="84">
        <f>+G15</f>
        <v>483473974</v>
      </c>
      <c r="H14" s="87">
        <f>+H15</f>
        <v>9274939431.7800007</v>
      </c>
      <c r="I14" s="65">
        <f t="shared" si="1"/>
        <v>0.18118742068303306</v>
      </c>
      <c r="J14" s="83">
        <f t="shared" si="4"/>
        <v>41914814232.220001</v>
      </c>
      <c r="K14" s="5">
        <f t="shared" si="1"/>
        <v>4.5191469486691753</v>
      </c>
      <c r="L14" s="83">
        <f t="shared" si="2"/>
        <v>9274939431.7800007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+'EJECUCION  INGRESOS 2021 JULIO'!E15</f>
        <v>326093664</v>
      </c>
      <c r="F15" s="80">
        <f t="shared" si="6"/>
        <v>51189753664</v>
      </c>
      <c r="G15" s="85">
        <v>483473974</v>
      </c>
      <c r="H15" s="89">
        <f>+'EJECUCION  INGRESOS 2021 JULIO'!H15+'EJECUCION  INGRESOS 2021 AGOSTO'!G15</f>
        <v>9274939431.7800007</v>
      </c>
      <c r="I15" s="64">
        <f t="shared" si="1"/>
        <v>0.18118742068303306</v>
      </c>
      <c r="J15" s="80">
        <f t="shared" si="4"/>
        <v>41914814232.220001</v>
      </c>
      <c r="K15" s="45">
        <f t="shared" si="1"/>
        <v>4.5191469486691753</v>
      </c>
      <c r="L15" s="80">
        <f t="shared" si="2"/>
        <v>9274939431.7800007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0</v>
      </c>
      <c r="H16" s="87">
        <f t="shared" si="8"/>
        <v>24427676286</v>
      </c>
      <c r="I16" s="63">
        <f t="shared" si="1"/>
        <v>0.94562935746560228</v>
      </c>
      <c r="J16" s="83">
        <f t="shared" si="4"/>
        <v>1404512714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0</v>
      </c>
      <c r="H17" s="87">
        <f t="shared" si="8"/>
        <v>24427676286</v>
      </c>
      <c r="I17" s="63">
        <f t="shared" si="1"/>
        <v>0.94562935746560228</v>
      </c>
      <c r="J17" s="79">
        <f>+F17-H17</f>
        <v>1404512714</v>
      </c>
      <c r="K17" s="6">
        <v>0</v>
      </c>
      <c r="L17" s="79">
        <f t="shared" ref="L17:L22" si="9">+H17</f>
        <v>24427676286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>+G19</f>
        <v>0</v>
      </c>
      <c r="H18" s="87">
        <f t="shared" si="8"/>
        <v>24427676286</v>
      </c>
      <c r="I18" s="63">
        <f t="shared" si="1"/>
        <v>0.94562935746560228</v>
      </c>
      <c r="J18" s="79">
        <f t="shared" ref="J18:J22" si="10">+F18-H18</f>
        <v>1404512714</v>
      </c>
      <c r="K18" s="6">
        <v>0</v>
      </c>
      <c r="L18" s="79">
        <f t="shared" si="9"/>
        <v>24427676286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0</v>
      </c>
      <c r="H19" s="89">
        <f>+G19+'EJECUCION  INGRESOS 2021 JULIO'!H19</f>
        <v>24427676286</v>
      </c>
      <c r="I19" s="64">
        <f t="shared" si="1"/>
        <v>0.94562935746560228</v>
      </c>
      <c r="J19" s="80">
        <f>+F19-H19</f>
        <v>1404512714</v>
      </c>
      <c r="K19" s="45">
        <v>0</v>
      </c>
      <c r="L19" s="80">
        <f t="shared" si="9"/>
        <v>24427676286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28369371</v>
      </c>
      <c r="H20" s="87">
        <f>+H21</f>
        <v>416858853.20999998</v>
      </c>
      <c r="I20" s="63">
        <f t="shared" si="1"/>
        <v>1.1910252948857143</v>
      </c>
      <c r="J20" s="79">
        <f>+F20-H20</f>
        <v>-66858853.209999979</v>
      </c>
      <c r="K20" s="17">
        <f t="shared" si="1"/>
        <v>-0.16038726944421799</v>
      </c>
      <c r="L20" s="79">
        <f t="shared" si="9"/>
        <v>416858853.20999998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28369371</v>
      </c>
      <c r="H21" s="87">
        <f>+H22</f>
        <v>416858853.20999998</v>
      </c>
      <c r="I21" s="63">
        <f t="shared" si="1"/>
        <v>1.1910252948857143</v>
      </c>
      <c r="J21" s="79">
        <f>+F21-H21</f>
        <v>-66858853.209999979</v>
      </c>
      <c r="K21" s="17">
        <f t="shared" si="1"/>
        <v>-0.16038726944421799</v>
      </c>
      <c r="L21" s="79">
        <f t="shared" si="9"/>
        <v>416858853.20999998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28369371</v>
      </c>
      <c r="H22" s="89">
        <f>+G22+'EJECUCION  INGRESOS 2021 JULIO'!H22</f>
        <v>416858853.20999998</v>
      </c>
      <c r="I22" s="66">
        <f t="shared" si="1"/>
        <v>1.1910252948857143</v>
      </c>
      <c r="J22" s="81">
        <f t="shared" si="10"/>
        <v>-66858853.209999979</v>
      </c>
      <c r="K22" s="55">
        <f t="shared" si="1"/>
        <v>-0.16038726944421799</v>
      </c>
      <c r="L22" s="81">
        <f t="shared" si="9"/>
        <v>416858853.20999998</v>
      </c>
      <c r="P22" s="47"/>
    </row>
    <row r="23" spans="1:16" x14ac:dyDescent="0.25">
      <c r="A23" s="131" t="s">
        <v>35</v>
      </c>
      <c r="B23" s="131"/>
      <c r="C23" s="82">
        <f t="shared" ref="C23:F23" si="11">+C9+C11+C20</f>
        <v>106553398000</v>
      </c>
      <c r="D23" s="82">
        <f t="shared" si="11"/>
        <v>0</v>
      </c>
      <c r="E23" s="82">
        <f t="shared" si="11"/>
        <v>9261413383</v>
      </c>
      <c r="F23" s="82">
        <f t="shared" si="11"/>
        <v>115814811383</v>
      </c>
      <c r="G23" s="82">
        <f>+G9+G11+G20</f>
        <v>511843345</v>
      </c>
      <c r="H23" s="82">
        <f>+H9+H11+H20</f>
        <v>72562343289.990005</v>
      </c>
      <c r="I23" s="34">
        <f t="shared" si="1"/>
        <v>0.62653768048739533</v>
      </c>
      <c r="J23" s="82">
        <f>+F23-H23</f>
        <v>43252468093.009995</v>
      </c>
      <c r="K23" s="10">
        <f t="shared" si="1"/>
        <v>0.596073199016668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107"/>
      <c r="G26" s="12"/>
      <c r="H26" s="13"/>
      <c r="J26" s="12"/>
    </row>
    <row r="27" spans="1:16" x14ac:dyDescent="0.25">
      <c r="B27" s="107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107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34</v>
      </c>
      <c r="J30" s="130"/>
      <c r="K30" s="130"/>
      <c r="L30" s="130"/>
    </row>
    <row r="31" spans="1:16" s="22" customFormat="1" x14ac:dyDescent="0.25">
      <c r="B31" s="107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23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3:B23"/>
    <mergeCell ref="C30:E30"/>
    <mergeCell ref="F30:H30"/>
    <mergeCell ref="I30:L30"/>
    <mergeCell ref="C31:E31"/>
    <mergeCell ref="F31:H31"/>
    <mergeCell ref="I31:L3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topLeftCell="B7" workbookViewId="0">
      <selection activeCell="H22" sqref="H22"/>
    </sheetView>
  </sheetViews>
  <sheetFormatPr baseColWidth="10" defaultRowHeight="15" x14ac:dyDescent="0.25"/>
  <cols>
    <col min="1" max="1" width="15" bestFit="1" customWidth="1"/>
    <col min="2" max="2" width="40.42578125" bestFit="1" customWidth="1"/>
    <col min="3" max="3" width="14.7109375" bestFit="1" customWidth="1"/>
    <col min="4" max="4" width="15.7109375" customWidth="1"/>
    <col min="5" max="5" width="12.7109375" bestFit="1" customWidth="1"/>
    <col min="6" max="6" width="15" bestFit="1" customWidth="1"/>
    <col min="7" max="7" width="14.42578125" bestFit="1" customWidth="1"/>
    <col min="8" max="8" width="13.7109375" bestFit="1" customWidth="1"/>
    <col min="9" max="9" width="8.140625" bestFit="1" customWidth="1"/>
    <col min="10" max="10" width="18" bestFit="1" customWidth="1"/>
    <col min="11" max="11" width="9" bestFit="1" customWidth="1"/>
    <col min="12" max="12" width="13.7109375" bestFit="1" customWidth="1"/>
    <col min="16" max="16" width="14.85546875" style="24" customWidth="1"/>
  </cols>
  <sheetData>
    <row r="1" spans="1:16" ht="15.75" x14ac:dyDescent="0.25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6" ht="15.75" x14ac:dyDescent="0.25">
      <c r="A2" s="123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6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6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6" x14ac:dyDescent="0.25">
      <c r="A6" s="132" t="s">
        <v>0</v>
      </c>
      <c r="B6" s="132"/>
      <c r="C6" s="132" t="s">
        <v>1</v>
      </c>
      <c r="D6" s="131" t="s">
        <v>2</v>
      </c>
      <c r="E6" s="131"/>
      <c r="F6" s="132" t="s">
        <v>3</v>
      </c>
      <c r="G6" s="131" t="s">
        <v>4</v>
      </c>
      <c r="H6" s="131"/>
      <c r="I6" s="133" t="s">
        <v>9</v>
      </c>
      <c r="J6" s="135" t="s">
        <v>10</v>
      </c>
      <c r="K6" s="135" t="s">
        <v>11</v>
      </c>
      <c r="L6" s="137" t="s">
        <v>12</v>
      </c>
    </row>
    <row r="7" spans="1:16" ht="48.75" customHeight="1" x14ac:dyDescent="0.25">
      <c r="A7" s="67" t="s">
        <v>5</v>
      </c>
      <c r="B7" s="67" t="s">
        <v>6</v>
      </c>
      <c r="C7" s="132"/>
      <c r="D7" s="67" t="s">
        <v>7</v>
      </c>
      <c r="E7" s="67" t="s">
        <v>8</v>
      </c>
      <c r="F7" s="132"/>
      <c r="G7" s="67" t="s">
        <v>7</v>
      </c>
      <c r="H7" s="67" t="s">
        <v>8</v>
      </c>
      <c r="I7" s="134"/>
      <c r="J7" s="136"/>
      <c r="K7" s="136"/>
      <c r="L7" s="138"/>
    </row>
    <row r="8" spans="1:16" s="59" customFormat="1" ht="18" customHeight="1" x14ac:dyDescent="0.25">
      <c r="A8" s="56">
        <v>41</v>
      </c>
      <c r="B8" s="31" t="s">
        <v>36</v>
      </c>
      <c r="C8" s="78">
        <f t="shared" ref="C8:F8" si="0">+C9+C11+C20</f>
        <v>106553398000</v>
      </c>
      <c r="D8" s="78">
        <f t="shared" si="0"/>
        <v>0</v>
      </c>
      <c r="E8" s="78">
        <f t="shared" si="0"/>
        <v>9261413383</v>
      </c>
      <c r="F8" s="78">
        <f t="shared" si="0"/>
        <v>115814811383</v>
      </c>
      <c r="G8" s="78">
        <f>+G9+G11+G20</f>
        <v>530059269</v>
      </c>
      <c r="H8" s="78">
        <f>+H9+H11+H21</f>
        <v>73092402558.990005</v>
      </c>
      <c r="I8" s="62">
        <f t="shared" ref="I8:K23" si="1">+H8/F8</f>
        <v>0.63111446356609058</v>
      </c>
      <c r="J8" s="88">
        <f>+F8-H8</f>
        <v>42722408824.009995</v>
      </c>
      <c r="K8" s="58">
        <f t="shared" si="1"/>
        <v>0.58449862541500697</v>
      </c>
      <c r="L8" s="88">
        <f t="shared" ref="L8:L15" si="2">+H8</f>
        <v>73092402558.990005</v>
      </c>
      <c r="P8" s="60"/>
    </row>
    <row r="9" spans="1:16" x14ac:dyDescent="0.25">
      <c r="A9" s="26">
        <v>410</v>
      </c>
      <c r="B9" s="32" t="s">
        <v>13</v>
      </c>
      <c r="C9" s="79">
        <f t="shared" ref="C9:G9" si="3">+C10</f>
        <v>29507549000</v>
      </c>
      <c r="D9" s="79">
        <f t="shared" si="3"/>
        <v>0</v>
      </c>
      <c r="E9" s="79">
        <f t="shared" si="3"/>
        <v>8935319719</v>
      </c>
      <c r="F9" s="79">
        <f t="shared" si="3"/>
        <v>38442868719</v>
      </c>
      <c r="G9" s="84">
        <f t="shared" si="3"/>
        <v>0</v>
      </c>
      <c r="H9" s="87">
        <f>+H10</f>
        <v>38442868719</v>
      </c>
      <c r="I9" s="63">
        <f t="shared" si="1"/>
        <v>1</v>
      </c>
      <c r="J9" s="79">
        <f>+F9-H9</f>
        <v>0</v>
      </c>
      <c r="K9" s="5">
        <f t="shared" si="1"/>
        <v>0</v>
      </c>
      <c r="L9" s="79">
        <f t="shared" si="2"/>
        <v>38442868719</v>
      </c>
    </row>
    <row r="10" spans="1:16" s="46" customFormat="1" x14ac:dyDescent="0.25">
      <c r="A10" s="40">
        <v>41002</v>
      </c>
      <c r="B10" s="41" t="s">
        <v>38</v>
      </c>
      <c r="C10" s="80">
        <v>29507549000</v>
      </c>
      <c r="D10" s="80">
        <v>0</v>
      </c>
      <c r="E10" s="80">
        <f>+'EJECUCION  INGRESOS 2021 JULIO'!D10</f>
        <v>8935319719</v>
      </c>
      <c r="F10" s="80">
        <f>+C10+E10</f>
        <v>38442868719</v>
      </c>
      <c r="G10" s="85">
        <v>0</v>
      </c>
      <c r="H10" s="89">
        <f>+'EJECUCION  INGRESOS 2021 AGOSTO'!H10+'EJECUCION  INGRESOS 2021 SEPTIE'!G10</f>
        <v>38442868719</v>
      </c>
      <c r="I10" s="64">
        <f>+H10/F10</f>
        <v>1</v>
      </c>
      <c r="J10" s="80">
        <v>0</v>
      </c>
      <c r="K10" s="45">
        <f t="shared" si="1"/>
        <v>0</v>
      </c>
      <c r="L10" s="80">
        <f t="shared" si="2"/>
        <v>38442868719</v>
      </c>
      <c r="P10" s="47"/>
    </row>
    <row r="11" spans="1:16" x14ac:dyDescent="0.25">
      <c r="A11" s="26">
        <v>411</v>
      </c>
      <c r="B11" s="32" t="s">
        <v>14</v>
      </c>
      <c r="C11" s="79">
        <f>+C12</f>
        <v>76695849000</v>
      </c>
      <c r="D11" s="79">
        <f>+D12</f>
        <v>0</v>
      </c>
      <c r="E11" s="79">
        <f>+E12</f>
        <v>326093664</v>
      </c>
      <c r="F11" s="79">
        <f>+C11+E11</f>
        <v>77021942664</v>
      </c>
      <c r="G11" s="84">
        <f>+G12</f>
        <v>505700666</v>
      </c>
      <c r="H11" s="87">
        <f>+H12</f>
        <v>34208316383.779999</v>
      </c>
      <c r="I11" s="63">
        <f t="shared" si="1"/>
        <v>0.44413728348829273</v>
      </c>
      <c r="J11" s="79">
        <f>+F11-H11</f>
        <v>42813626280.220001</v>
      </c>
      <c r="K11" s="17">
        <f t="shared" si="1"/>
        <v>1.2515560777647696</v>
      </c>
      <c r="L11" s="79">
        <f t="shared" si="2"/>
        <v>34208316383.779999</v>
      </c>
    </row>
    <row r="12" spans="1:16" x14ac:dyDescent="0.25">
      <c r="A12" s="26">
        <v>41102</v>
      </c>
      <c r="B12" s="32" t="s">
        <v>24</v>
      </c>
      <c r="C12" s="79">
        <f>+C13+C16</f>
        <v>76695849000</v>
      </c>
      <c r="D12" s="79">
        <f>+D13+D16</f>
        <v>0</v>
      </c>
      <c r="E12" s="79">
        <f>+E13+E16</f>
        <v>326093664</v>
      </c>
      <c r="F12" s="79">
        <f>+C12+E12</f>
        <v>77021942664</v>
      </c>
      <c r="G12" s="84">
        <f>+G13+G16</f>
        <v>505700666</v>
      </c>
      <c r="H12" s="87">
        <f>+H13+H16</f>
        <v>34208316383.779999</v>
      </c>
      <c r="I12" s="65">
        <f t="shared" si="1"/>
        <v>0.44413728348829273</v>
      </c>
      <c r="J12" s="79">
        <f t="shared" ref="J12:J16" si="4">+F12-H12</f>
        <v>42813626280.220001</v>
      </c>
      <c r="K12" s="17">
        <f t="shared" si="1"/>
        <v>1.2515560777647696</v>
      </c>
      <c r="L12" s="79">
        <f t="shared" si="2"/>
        <v>34208316383.779999</v>
      </c>
    </row>
    <row r="13" spans="1:16" ht="16.5" customHeight="1" x14ac:dyDescent="0.25">
      <c r="A13" s="26">
        <v>4110205</v>
      </c>
      <c r="B13" s="32" t="s">
        <v>25</v>
      </c>
      <c r="C13" s="79">
        <f t="shared" ref="C13:E14" si="5">+C14</f>
        <v>50863660000</v>
      </c>
      <c r="D13" s="79">
        <f t="shared" si="5"/>
        <v>0</v>
      </c>
      <c r="E13" s="79">
        <f t="shared" si="5"/>
        <v>326093664</v>
      </c>
      <c r="F13" s="79">
        <f t="shared" ref="F13:F22" si="6">+C13+E13</f>
        <v>51189753664</v>
      </c>
      <c r="G13" s="84">
        <f>+G14</f>
        <v>505700666</v>
      </c>
      <c r="H13" s="87">
        <f>+H14</f>
        <v>9780640097.7800007</v>
      </c>
      <c r="I13" s="63">
        <f t="shared" si="1"/>
        <v>0.19106636382699357</v>
      </c>
      <c r="J13" s="79">
        <f t="shared" si="4"/>
        <v>41409113566.220001</v>
      </c>
      <c r="K13" s="17">
        <f t="shared" si="1"/>
        <v>4.2337835921003775</v>
      </c>
      <c r="L13" s="79">
        <f t="shared" si="2"/>
        <v>9780640097.7800007</v>
      </c>
    </row>
    <row r="14" spans="1:16" ht="15.75" customHeight="1" x14ac:dyDescent="0.25">
      <c r="A14" s="26">
        <v>4110205001</v>
      </c>
      <c r="B14" s="32" t="s">
        <v>26</v>
      </c>
      <c r="C14" s="79">
        <f t="shared" si="5"/>
        <v>50863660000</v>
      </c>
      <c r="D14" s="79">
        <f t="shared" si="5"/>
        <v>0</v>
      </c>
      <c r="E14" s="79">
        <f t="shared" si="5"/>
        <v>326093664</v>
      </c>
      <c r="F14" s="79">
        <f t="shared" si="6"/>
        <v>51189753664</v>
      </c>
      <c r="G14" s="84">
        <f>+G15</f>
        <v>505700666</v>
      </c>
      <c r="H14" s="87">
        <f>+H15</f>
        <v>9780640097.7800007</v>
      </c>
      <c r="I14" s="65">
        <f t="shared" si="1"/>
        <v>0.19106636382699357</v>
      </c>
      <c r="J14" s="83">
        <f>+F14-H14</f>
        <v>41409113566.220001</v>
      </c>
      <c r="K14" s="5">
        <f t="shared" si="1"/>
        <v>4.2337835921003775</v>
      </c>
      <c r="L14" s="83">
        <f t="shared" si="2"/>
        <v>9780640097.7800007</v>
      </c>
    </row>
    <row r="15" spans="1:16" s="46" customFormat="1" x14ac:dyDescent="0.25">
      <c r="A15" s="49">
        <v>411020500105</v>
      </c>
      <c r="B15" s="48" t="s">
        <v>27</v>
      </c>
      <c r="C15" s="80">
        <v>50863660000</v>
      </c>
      <c r="D15" s="80">
        <v>0</v>
      </c>
      <c r="E15" s="80">
        <f>+'EJECUCION  INGRESOS 2021 JULIO'!E15</f>
        <v>326093664</v>
      </c>
      <c r="F15" s="80">
        <f t="shared" si="6"/>
        <v>51189753664</v>
      </c>
      <c r="G15" s="85">
        <v>505700666</v>
      </c>
      <c r="H15" s="89">
        <f>+G15+'EJECUCION  INGRESOS 2021 AGOSTO'!H15</f>
        <v>9780640097.7800007</v>
      </c>
      <c r="I15" s="64">
        <f t="shared" si="1"/>
        <v>0.19106636382699357</v>
      </c>
      <c r="J15" s="80">
        <f>+F15-H15</f>
        <v>41409113566.220001</v>
      </c>
      <c r="K15" s="45">
        <f t="shared" si="1"/>
        <v>4.2337835921003775</v>
      </c>
      <c r="L15" s="80">
        <f t="shared" si="2"/>
        <v>9780640097.7800007</v>
      </c>
      <c r="P15" s="47"/>
    </row>
    <row r="16" spans="1:16" ht="14.25" customHeight="1" x14ac:dyDescent="0.25">
      <c r="A16" s="26">
        <v>4110206</v>
      </c>
      <c r="B16" s="33" t="s">
        <v>28</v>
      </c>
      <c r="C16" s="79">
        <f>+C17</f>
        <v>25832189000</v>
      </c>
      <c r="D16" s="79">
        <f t="shared" ref="D16:E18" si="7">+D17</f>
        <v>0</v>
      </c>
      <c r="E16" s="79">
        <f t="shared" si="7"/>
        <v>0</v>
      </c>
      <c r="F16" s="79">
        <f>+C16</f>
        <v>25832189000</v>
      </c>
      <c r="G16" s="84">
        <f t="shared" ref="G16:H18" si="8">+G17</f>
        <v>0</v>
      </c>
      <c r="H16" s="87">
        <f t="shared" si="8"/>
        <v>24427676286</v>
      </c>
      <c r="I16" s="63">
        <f t="shared" si="1"/>
        <v>0.94562935746560228</v>
      </c>
      <c r="J16" s="83">
        <f t="shared" si="4"/>
        <v>1404512714</v>
      </c>
      <c r="K16" s="5">
        <v>0</v>
      </c>
      <c r="L16" s="83"/>
    </row>
    <row r="17" spans="1:16" x14ac:dyDescent="0.25">
      <c r="A17" s="26">
        <v>4110206007</v>
      </c>
      <c r="B17" s="33" t="s">
        <v>32</v>
      </c>
      <c r="C17" s="79">
        <f>+C18</f>
        <v>25832189000</v>
      </c>
      <c r="D17" s="79">
        <f t="shared" si="7"/>
        <v>0</v>
      </c>
      <c r="E17" s="79">
        <f t="shared" si="7"/>
        <v>0</v>
      </c>
      <c r="F17" s="83">
        <f>+C17</f>
        <v>25832189000</v>
      </c>
      <c r="G17" s="84">
        <f t="shared" si="8"/>
        <v>0</v>
      </c>
      <c r="H17" s="87">
        <f t="shared" si="8"/>
        <v>24427676286</v>
      </c>
      <c r="I17" s="63">
        <f t="shared" si="1"/>
        <v>0.94562935746560228</v>
      </c>
      <c r="J17" s="79">
        <f>+F17-H17</f>
        <v>1404512714</v>
      </c>
      <c r="K17" s="6">
        <v>0</v>
      </c>
      <c r="L17" s="79">
        <f t="shared" ref="L17:L22" si="9">+H17</f>
        <v>24427676286</v>
      </c>
    </row>
    <row r="18" spans="1:16" x14ac:dyDescent="0.25">
      <c r="A18" s="28">
        <v>4411020600702</v>
      </c>
      <c r="B18" s="33" t="s">
        <v>29</v>
      </c>
      <c r="C18" s="79">
        <f>+C19</f>
        <v>25832189000</v>
      </c>
      <c r="D18" s="79">
        <f t="shared" si="7"/>
        <v>0</v>
      </c>
      <c r="E18" s="79">
        <f t="shared" si="7"/>
        <v>0</v>
      </c>
      <c r="F18" s="79">
        <f t="shared" si="6"/>
        <v>25832189000</v>
      </c>
      <c r="G18" s="84">
        <f>+G19</f>
        <v>0</v>
      </c>
      <c r="H18" s="87">
        <f t="shared" si="8"/>
        <v>24427676286</v>
      </c>
      <c r="I18" s="63">
        <f t="shared" si="1"/>
        <v>0.94562935746560228</v>
      </c>
      <c r="J18" s="79">
        <f t="shared" ref="J18:J22" si="10">+F18-H18</f>
        <v>1404512714</v>
      </c>
      <c r="K18" s="6">
        <v>0</v>
      </c>
      <c r="L18" s="79">
        <f t="shared" si="9"/>
        <v>24427676286</v>
      </c>
    </row>
    <row r="19" spans="1:16" s="46" customFormat="1" x14ac:dyDescent="0.25">
      <c r="A19" s="49">
        <v>41102060070201</v>
      </c>
      <c r="B19" s="48" t="s">
        <v>15</v>
      </c>
      <c r="C19" s="80">
        <v>25832189000</v>
      </c>
      <c r="D19" s="80">
        <f>+D20</f>
        <v>0</v>
      </c>
      <c r="E19" s="80">
        <v>0</v>
      </c>
      <c r="F19" s="80">
        <f t="shared" si="6"/>
        <v>25832189000</v>
      </c>
      <c r="G19" s="85">
        <v>0</v>
      </c>
      <c r="H19" s="89">
        <f>+G19+'EJECUCION  INGRESOS 2021 AGOSTO'!H19</f>
        <v>24427676286</v>
      </c>
      <c r="I19" s="64">
        <f t="shared" si="1"/>
        <v>0.94562935746560228</v>
      </c>
      <c r="J19" s="80">
        <f>+F19-H19</f>
        <v>1404512714</v>
      </c>
      <c r="K19" s="45">
        <v>0</v>
      </c>
      <c r="L19" s="80">
        <f t="shared" si="9"/>
        <v>24427676286</v>
      </c>
      <c r="P19" s="47"/>
    </row>
    <row r="20" spans="1:16" x14ac:dyDescent="0.25">
      <c r="A20" s="26">
        <v>412</v>
      </c>
      <c r="B20" s="33" t="s">
        <v>16</v>
      </c>
      <c r="C20" s="79">
        <f>+C21</f>
        <v>350000000</v>
      </c>
      <c r="D20" s="83">
        <v>0</v>
      </c>
      <c r="E20" s="83">
        <v>0</v>
      </c>
      <c r="F20" s="83">
        <f t="shared" si="6"/>
        <v>350000000</v>
      </c>
      <c r="G20" s="84">
        <f>+G21</f>
        <v>24358603</v>
      </c>
      <c r="H20" s="87">
        <f>+H21</f>
        <v>441217456.20999998</v>
      </c>
      <c r="I20" s="63">
        <f t="shared" si="1"/>
        <v>1.2606213034571427</v>
      </c>
      <c r="J20" s="79">
        <f>+F20-H20</f>
        <v>-91217456.209999979</v>
      </c>
      <c r="K20" s="17">
        <f t="shared" si="1"/>
        <v>-0.20674036107625013</v>
      </c>
      <c r="L20" s="79">
        <f t="shared" si="9"/>
        <v>441217456.20999998</v>
      </c>
    </row>
    <row r="21" spans="1:16" x14ac:dyDescent="0.25">
      <c r="A21" s="26">
        <v>41205</v>
      </c>
      <c r="B21" s="32" t="s">
        <v>30</v>
      </c>
      <c r="C21" s="79">
        <f>+C22</f>
        <v>350000000</v>
      </c>
      <c r="D21" s="79">
        <v>0</v>
      </c>
      <c r="E21" s="79">
        <v>0</v>
      </c>
      <c r="F21" s="79">
        <f t="shared" si="6"/>
        <v>350000000</v>
      </c>
      <c r="G21" s="84">
        <f>G22</f>
        <v>24358603</v>
      </c>
      <c r="H21" s="87">
        <f>+H22</f>
        <v>441217456.20999998</v>
      </c>
      <c r="I21" s="63">
        <f t="shared" si="1"/>
        <v>1.2606213034571427</v>
      </c>
      <c r="J21" s="79">
        <f>+F21-H21</f>
        <v>-91217456.209999979</v>
      </c>
      <c r="K21" s="17">
        <f t="shared" si="1"/>
        <v>-0.20674036107625013</v>
      </c>
      <c r="L21" s="79">
        <f t="shared" si="9"/>
        <v>441217456.20999998</v>
      </c>
    </row>
    <row r="22" spans="1:16" s="46" customFormat="1" x14ac:dyDescent="0.25">
      <c r="A22" s="50">
        <v>4120502</v>
      </c>
      <c r="B22" s="51" t="s">
        <v>31</v>
      </c>
      <c r="C22" s="81">
        <v>350000000</v>
      </c>
      <c r="D22" s="81">
        <v>0</v>
      </c>
      <c r="E22" s="81">
        <f>+D22</f>
        <v>0</v>
      </c>
      <c r="F22" s="81">
        <f t="shared" si="6"/>
        <v>350000000</v>
      </c>
      <c r="G22" s="86">
        <v>24358603</v>
      </c>
      <c r="H22" s="89">
        <f>+G22+'EJECUCION  INGRESOS 2021 AGOSTO'!H22</f>
        <v>441217456.20999998</v>
      </c>
      <c r="I22" s="66">
        <f t="shared" si="1"/>
        <v>1.2606213034571427</v>
      </c>
      <c r="J22" s="81">
        <f t="shared" si="10"/>
        <v>-91217456.209999979</v>
      </c>
      <c r="K22" s="55">
        <f t="shared" si="1"/>
        <v>-0.20674036107625013</v>
      </c>
      <c r="L22" s="81">
        <f t="shared" si="9"/>
        <v>441217456.20999998</v>
      </c>
      <c r="P22" s="47"/>
    </row>
    <row r="23" spans="1:16" x14ac:dyDescent="0.25">
      <c r="A23" s="131" t="s">
        <v>35</v>
      </c>
      <c r="B23" s="131"/>
      <c r="C23" s="82">
        <f t="shared" ref="C23:F23" si="11">+C9+C11+C20</f>
        <v>106553398000</v>
      </c>
      <c r="D23" s="82">
        <f t="shared" si="11"/>
        <v>0</v>
      </c>
      <c r="E23" s="82">
        <f>+E9+E11+E20</f>
        <v>9261413383</v>
      </c>
      <c r="F23" s="82">
        <f t="shared" si="11"/>
        <v>115814811383</v>
      </c>
      <c r="G23" s="82">
        <f>+G9+G11+G20</f>
        <v>530059269</v>
      </c>
      <c r="H23" s="82">
        <f>+H9+H11+H20</f>
        <v>73092402558.990005</v>
      </c>
      <c r="I23" s="34">
        <f t="shared" si="1"/>
        <v>0.63111446356609058</v>
      </c>
      <c r="J23" s="82">
        <f>+F23-H23</f>
        <v>42722408824.009995</v>
      </c>
      <c r="K23" s="10">
        <f t="shared" si="1"/>
        <v>0.58449862541500697</v>
      </c>
      <c r="L23" s="82">
        <f>+L9+L10</f>
        <v>76885737438</v>
      </c>
    </row>
    <row r="24" spans="1:16" x14ac:dyDescent="0.25">
      <c r="H24" s="11"/>
    </row>
    <row r="25" spans="1:16" x14ac:dyDescent="0.25">
      <c r="G25" s="29"/>
      <c r="H25" s="13"/>
      <c r="I25" s="21"/>
      <c r="L25" s="12"/>
      <c r="P25" s="25"/>
    </row>
    <row r="26" spans="1:16" x14ac:dyDescent="0.25">
      <c r="B26" s="111"/>
      <c r="G26" s="12"/>
      <c r="H26" s="13"/>
      <c r="J26" s="12"/>
    </row>
    <row r="27" spans="1:16" x14ac:dyDescent="0.25">
      <c r="B27" s="111"/>
      <c r="D27" s="12"/>
      <c r="E27" s="12"/>
      <c r="G27" s="12"/>
      <c r="H27" s="14"/>
      <c r="J27" s="12"/>
    </row>
    <row r="28" spans="1:16" x14ac:dyDescent="0.25">
      <c r="F28" s="14"/>
      <c r="G28" s="12"/>
      <c r="H28" s="12"/>
    </row>
    <row r="30" spans="1:16" x14ac:dyDescent="0.25">
      <c r="A30" s="22"/>
      <c r="B30" s="111" t="s">
        <v>20</v>
      </c>
      <c r="C30" s="130" t="s">
        <v>18</v>
      </c>
      <c r="D30" s="130"/>
      <c r="E30" s="130"/>
      <c r="F30" s="130" t="s">
        <v>37</v>
      </c>
      <c r="G30" s="130"/>
      <c r="H30" s="130"/>
      <c r="I30" s="130" t="s">
        <v>48</v>
      </c>
      <c r="J30" s="130"/>
      <c r="K30" s="130"/>
      <c r="L30" s="130"/>
    </row>
    <row r="31" spans="1:16" s="22" customFormat="1" x14ac:dyDescent="0.25">
      <c r="B31" s="111" t="s">
        <v>22</v>
      </c>
      <c r="C31" s="130" t="s">
        <v>19</v>
      </c>
      <c r="D31" s="130"/>
      <c r="E31" s="130"/>
      <c r="F31" s="130" t="s">
        <v>21</v>
      </c>
      <c r="G31" s="130"/>
      <c r="H31" s="130"/>
      <c r="I31" s="130" t="s">
        <v>49</v>
      </c>
      <c r="J31" s="130"/>
      <c r="K31" s="130"/>
      <c r="L31" s="130"/>
      <c r="P31" s="25"/>
    </row>
    <row r="32" spans="1:16" x14ac:dyDescent="0.25">
      <c r="G32" s="12"/>
    </row>
    <row r="33" spans="6:8" x14ac:dyDescent="0.25">
      <c r="G33" s="12"/>
      <c r="H33" s="12"/>
    </row>
    <row r="34" spans="6:8" x14ac:dyDescent="0.25">
      <c r="F34" s="13"/>
      <c r="G34" s="12"/>
    </row>
    <row r="35" spans="6:8" x14ac:dyDescent="0.25">
      <c r="F35" s="13"/>
      <c r="G35" s="12"/>
    </row>
    <row r="36" spans="6:8" x14ac:dyDescent="0.25">
      <c r="F36" s="13"/>
      <c r="G36" s="12"/>
    </row>
    <row r="37" spans="6:8" x14ac:dyDescent="0.25">
      <c r="G37" s="12"/>
    </row>
    <row r="38" spans="6:8" x14ac:dyDescent="0.25">
      <c r="F38" s="15"/>
    </row>
    <row r="39" spans="6:8" x14ac:dyDescent="0.25">
      <c r="F39" s="15"/>
    </row>
    <row r="40" spans="6:8" x14ac:dyDescent="0.25">
      <c r="F40" s="16"/>
    </row>
  </sheetData>
  <mergeCells count="18">
    <mergeCell ref="A1:L1"/>
    <mergeCell ref="A2:L2"/>
    <mergeCell ref="A6:B6"/>
    <mergeCell ref="C6:C7"/>
    <mergeCell ref="D6:E6"/>
    <mergeCell ref="F6:F7"/>
    <mergeCell ref="G6:H6"/>
    <mergeCell ref="I6:I7"/>
    <mergeCell ref="J6:J7"/>
    <mergeCell ref="K6:K7"/>
    <mergeCell ref="L6:L7"/>
    <mergeCell ref="A23:B23"/>
    <mergeCell ref="C30:E30"/>
    <mergeCell ref="F30:H30"/>
    <mergeCell ref="I30:L30"/>
    <mergeCell ref="C31:E31"/>
    <mergeCell ref="F31:H31"/>
    <mergeCell ref="I31:L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EJECUCION INGRESOS ENERO 2021</vt:lpstr>
      <vt:lpstr>EJECUCION  INGRESOS FEBRERO 202</vt:lpstr>
      <vt:lpstr>EJECUCION  INGRESOS MARZO 2021</vt:lpstr>
      <vt:lpstr>EJECUCION  INGRESOS 2021 ABRIL</vt:lpstr>
      <vt:lpstr>EJECUCION  INGRESOS 2021 MAYO</vt:lpstr>
      <vt:lpstr>EJECUCION  INGRESOS 2021 JUNIO</vt:lpstr>
      <vt:lpstr>EJECUCION  INGRESOS 2021 JULIO</vt:lpstr>
      <vt:lpstr>EJECUCION  INGRESOS 2021 AGOSTO</vt:lpstr>
      <vt:lpstr>EJECUCION  INGRESOS 2021 SEPTIE</vt:lpstr>
      <vt:lpstr>EJECUCION  INGRESOS 2021 OCTUBR</vt:lpstr>
      <vt:lpstr>EJECUCION  INGRESOS 2021 NOVIEM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2021-04-06T22:43:31Z</cp:lastPrinted>
  <dcterms:created xsi:type="dcterms:W3CDTF">2016-11-16T13:24:50Z</dcterms:created>
  <dcterms:modified xsi:type="dcterms:W3CDTF">2021-12-13T21:43:14Z</dcterms:modified>
</cp:coreProperties>
</file>