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Usuario\documentos\Doc ODNH\DOC ERU\ERU TRABAJOS\INDICADORES\2019\II TRIMESTRE\"/>
    </mc:Choice>
  </mc:AlternateContent>
  <bookViews>
    <workbookView xWindow="-120" yWindow="-120" windowWidth="29040" windowHeight="15840" firstSheet="1" activeTab="1"/>
  </bookViews>
  <sheets>
    <sheet name="Ind 2018 v2 " sheetId="1" state="hidden" r:id="rId1"/>
    <sheet name="Ind 2019" sheetId="2" r:id="rId2"/>
  </sheets>
  <definedNames>
    <definedName name="_xlnm._FilterDatabase" localSheetId="1" hidden="1">'Ind 2019'!$A$3:$XEY$53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45" i="2"/>
  <c r="I53" i="2" l="1"/>
  <c r="I52" i="2"/>
  <c r="I51" i="2"/>
  <c r="I49" i="2"/>
  <c r="I48" i="2"/>
  <c r="I47" i="2"/>
  <c r="I46" i="2"/>
  <c r="I44" i="2"/>
  <c r="I43" i="2"/>
  <c r="I42" i="2"/>
  <c r="I41" i="2"/>
  <c r="I40" i="2"/>
  <c r="I39" i="2"/>
  <c r="G39" i="2"/>
  <c r="G38" i="2"/>
  <c r="I37" i="2"/>
  <c r="G37" i="2"/>
  <c r="I35" i="2"/>
  <c r="I32" i="2"/>
  <c r="I31" i="2"/>
  <c r="I30" i="2"/>
  <c r="I28" i="2"/>
  <c r="G27" i="2"/>
  <c r="I26" i="2"/>
  <c r="I25" i="2"/>
  <c r="I24" i="2"/>
  <c r="I23" i="2"/>
  <c r="I20" i="2"/>
  <c r="I18" i="2"/>
  <c r="I17" i="2"/>
  <c r="I16" i="2"/>
  <c r="I15" i="2"/>
  <c r="I14" i="2"/>
  <c r="I13" i="2"/>
  <c r="I12" i="2"/>
  <c r="I11" i="2"/>
  <c r="I10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<sst xmlns="http://schemas.openxmlformats.org/spreadsheetml/2006/main" count="307" uniqueCount="288">
  <si>
    <t>INDICADORES CORPORATIVOS 2018</t>
  </si>
  <si>
    <t>Perspectiva</t>
  </si>
  <si>
    <t>Objetivo Corporativo PE 2016-2020</t>
  </si>
  <si>
    <t>Indicador PE 2016-2020</t>
  </si>
  <si>
    <t>Fórmula</t>
  </si>
  <si>
    <t>Meta 2018</t>
  </si>
  <si>
    <t>Clientes, comunidad e impacto social</t>
  </si>
  <si>
    <t>Contribuir a la cobertura en la oferta y demanda y en la calidad de la educación del país</t>
  </si>
  <si>
    <t>Cobertura bruta del ICETEX en educación superior</t>
  </si>
  <si>
    <t>Beneficiarios activos de créditos de pregrado en periodo de estudio  / Población proyectada de 17 a 21 años</t>
  </si>
  <si>
    <t>5% (*)</t>
  </si>
  <si>
    <t>Estudiantes beneficiados con nuevos créditos condonables</t>
  </si>
  <si>
    <t>Sumatoria de legalizaciones de créditos condonables en el periodo</t>
  </si>
  <si>
    <t xml:space="preserve">Meta cuatrienio: 125.000
Meta 2018: 35.110 </t>
  </si>
  <si>
    <t>Nuevos beneficiarios de crédito educativo</t>
  </si>
  <si>
    <t>Nuevos beneficiarios de crédito en la vigencia 2018</t>
  </si>
  <si>
    <t>Nuevos beneficiarios de créditos a través de recursos de terceros</t>
  </si>
  <si>
    <t>Nuevos beneficiarios de crédito a través de fondos, alianzas y regalías en la vigencia 2018</t>
  </si>
  <si>
    <t>Liderar y contribuir en la articulación de la política pública</t>
  </si>
  <si>
    <t>Número de créditos en IES acreditadas/programas acreditados</t>
  </si>
  <si>
    <t>Créditos nuevos desembolsados en IES o programas acreditados en el país/Total de créditos girados en el país</t>
  </si>
  <si>
    <t>Captar, fidelizar, crecer y retener los clientes mediante segmentación adecuada</t>
  </si>
  <si>
    <t>Beneficiarios de la comunidad</t>
  </si>
  <si>
    <t>Total de beneficiarios inscritos en comunidad ICETEX</t>
  </si>
  <si>
    <t>Encuentros con población vulnerable</t>
  </si>
  <si>
    <t>Número de encuentros realizados con indígenas, victimas y afrodescendientes</t>
  </si>
  <si>
    <t>Experiencia de servicio en canales de contacto</t>
  </si>
  <si>
    <t>Contribuir a la alta regionalización de la educación superior en Colombia</t>
  </si>
  <si>
    <t xml:space="preserve">Colocación de recursos de terceros </t>
  </si>
  <si>
    <t>Sumatoria consignaciones de recursos de nuevos negocios y adiciones</t>
  </si>
  <si>
    <t>Oficinas móviles</t>
  </si>
  <si>
    <t>Municipios visitados mediante oficinas móviles</t>
  </si>
  <si>
    <t>Contribuir a la internacionalización de la educación superior en Colombia</t>
  </si>
  <si>
    <t>Número de becas otorgadas para colombianos en el exterior</t>
  </si>
  <si>
    <t>Número de becas otorgadas</t>
  </si>
  <si>
    <t>Gestión Financiera</t>
  </si>
  <si>
    <t>Diversificar las fuentes de fondos para responder a los retos de crecimiento</t>
  </si>
  <si>
    <t>% de avance de actividades del plan de acción</t>
  </si>
  <si>
    <t>Asegurar la sostenibilidad de los servicios manteniendo niveles competitivos de cartera y rentabilidad</t>
  </si>
  <si>
    <t>Cobertura de provisiones</t>
  </si>
  <si>
    <t>Provisiones de cartera/cartera vencida mayor a 30 días</t>
  </si>
  <si>
    <t>&gt;140%</t>
  </si>
  <si>
    <t>Índice de cartera vencida</t>
  </si>
  <si>
    <t>[Valor de cartera activa con mora mayor a 30 días  / Valor Total de cartera activa] *100%</t>
  </si>
  <si>
    <t>&lt; 9,95%</t>
  </si>
  <si>
    <t>Mejorar el Gobierno Corporativo</t>
  </si>
  <si>
    <t>Cumplimiento Plan de gobierno corporativo</t>
  </si>
  <si>
    <t>Procesos internos y organización</t>
  </si>
  <si>
    <t>Optimizar los procesos clave y fortalecer el sistema de administración de riesgo</t>
  </si>
  <si>
    <t>Calificación de Riesgo de la entidad</t>
  </si>
  <si>
    <t>Resultado diagnóstico Firma calificadora</t>
  </si>
  <si>
    <t>AAA 
F1+</t>
  </si>
  <si>
    <t>Medición del Riesgo Operativo de la Entidad</t>
  </si>
  <si>
    <t>Calificación riesgo del Aplicativo VIGIA</t>
  </si>
  <si>
    <t>Perfil de riesgo mínimo TOLERABLE</t>
  </si>
  <si>
    <t>Consolidar y optimizar la gestión de alianzas y convenios regionales, nacionales e internacionales</t>
  </si>
  <si>
    <t>Nuevos convenios de cooperación internacional</t>
  </si>
  <si>
    <t>Número de nuevos convenios suscritos de cooperación internacional</t>
  </si>
  <si>
    <t>Garantizar con calidad, un eficiente y efectivo servicio al cliente</t>
  </si>
  <si>
    <t>Eficiencia en el servicio</t>
  </si>
  <si>
    <t>Armonizar los procesos de la entidad, acordes con la nueva estructura, enfocados en la excelencia</t>
  </si>
  <si>
    <t>Este objetivo no se medirá en la vigencia 2018 dada la Directiva Presidencial 01 del 10 de febrero de 2016 - Plan  de austeridad 2016, numeral 4 - Modificaciones de estructuras administrativas y plantas de personal</t>
  </si>
  <si>
    <t>N.A.</t>
  </si>
  <si>
    <t>Aprendizaje, innovación y crecimiento</t>
  </si>
  <si>
    <t>Innovar en el portafolio de productos orientados a activos, pasivos y patrimonio</t>
  </si>
  <si>
    <t>Modelo Financiación contingente al ingreso</t>
  </si>
  <si>
    <t>Convertir las tecnologías de información en una ventaja competitiva del negocio</t>
  </si>
  <si>
    <t>Sistema CORE Bancario  - Fase II</t>
  </si>
  <si>
    <t>Asegurar el talento humano de la organización</t>
  </si>
  <si>
    <t>Cumplimiento Plan Estratégico de Talento Humano</t>
  </si>
  <si>
    <t>% Avance Plan Estratégico de Talento Humano</t>
  </si>
  <si>
    <t>(Usuarios que califican entre excelente y bueno la atención en los canales / Cantidad de usuarios encuestados)*100</t>
  </si>
  <si>
    <r>
      <t>800</t>
    </r>
    <r>
      <rPr>
        <b/>
        <vertAlign val="superscript"/>
        <sz val="14"/>
        <rFont val="Arial"/>
        <family val="2"/>
      </rPr>
      <t>(1)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</si>
  <si>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Se cambia el producto "Eduplan" por "Becas Ser"</t>
    </r>
  </si>
  <si>
    <r>
      <t xml:space="preserve">Diseño e implementación Becas Ser </t>
    </r>
    <r>
      <rPr>
        <b/>
        <vertAlign val="superscript"/>
        <sz val="11"/>
        <rFont val="Arial"/>
        <family val="2"/>
      </rPr>
      <t>(2)</t>
    </r>
  </si>
  <si>
    <r>
      <t xml:space="preserve">1-[Número de PQRS que están pendientes de respuesta y se encuentran fuera de términos / Total de solicitudes + Q&amp;R que se encuentran pendientes de respuesta de la entidad] * 100 </t>
    </r>
    <r>
      <rPr>
        <vertAlign val="superscript"/>
        <sz val="11"/>
        <rFont val="Arial"/>
        <family val="2"/>
      </rPr>
      <t>(3)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</si>
  <si>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Se corrige la fórmula y meta se cambia de 0% a 100% por el cambio de la tendencia del indicador</t>
    </r>
  </si>
  <si>
    <t>Cumplimiento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</si>
  <si>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Se autoriza por parte de Presidencia  el cambio de 1000 a 800 becas para colombianos en el exterior </t>
    </r>
  </si>
  <si>
    <t xml:space="preserve">Observaciones </t>
  </si>
  <si>
    <t xml:space="preserve">    RESULTADOS INDICADORES DE GESTIÓN 2019</t>
  </si>
  <si>
    <t>Objetivo Estratégico 2017-2020</t>
  </si>
  <si>
    <t xml:space="preserve">Indicador </t>
  </si>
  <si>
    <t>Proceso</t>
  </si>
  <si>
    <t>Fortalecer la estructura administrativa, técnica, institucional y operativa de la empresa, así como incrementar la sostenibilidad del SIG, para alcanzar óptimos niveles de productividad y servicio.</t>
  </si>
  <si>
    <t>Direccionamiento Estratégico</t>
  </si>
  <si>
    <t>Evaluación en el logro de indicadores de Gestión</t>
  </si>
  <si>
    <t>Objetivo del Proceso</t>
  </si>
  <si>
    <t>Meta 2019</t>
  </si>
  <si>
    <t>Orientar a la entidad en la definición de planes, programas y proyectos y en la planificación de los Modelos de Gestión con criterios de responsabilidad social, sostenibilidad económica, social y ambiental, a fin de dar cumplimiento al Plan de Desarrollo Distrital , a las políticas públicas y a la misión de la Empresa, así como promover de forma permanente el control y la participación ciudadana.</t>
  </si>
  <si>
    <t>Corte a 30 de junio de 2019</t>
  </si>
  <si>
    <t>Gestión de Grupo de Interes</t>
  </si>
  <si>
    <t>Fortalecer la estructura administrativa, técnica, institucional y operativa de la empresa, así como incrementar la sostenibilidad del SIG, para alcanzar óptimos niveles de productividad y servicio al cliente interno y externo.</t>
  </si>
  <si>
    <t>Desarrollar estrategias de comunicación para los diferentes públicos objetivo a nivel interno y externo, que permitan transmitir la información de manera veraz, clara y oportuna.</t>
  </si>
  <si>
    <t>Atención a los requerimiento de comunicación.</t>
  </si>
  <si>
    <t>Visitas registradas en la página web de la Entidad</t>
  </si>
  <si>
    <t>Impacto de las publicaciones realizadas a través de las redes sociales de la Entidad</t>
  </si>
  <si>
    <t>=67/67</t>
  </si>
  <si>
    <t>=59,660/60,000</t>
  </si>
  <si>
    <t>=3503095/1000000</t>
  </si>
  <si>
    <t>Formulación de Instrumentos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</si>
  <si>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</si>
  <si>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>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</si>
  <si>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>Oportunidad en la evaluación de proyectos a partir de estudios preliminares</t>
  </si>
  <si>
    <t>=1,090/1,47</t>
  </si>
  <si>
    <t>Resultado II Trim</t>
  </si>
  <si>
    <t>Evaluación Financiera de Proyectos</t>
  </si>
  <si>
    <t>Alcanzar la sostenibilidad económica de la empresa y su posicionamiento, a través de la venta de servicios y proyectos rentables, en el marco de alianzas estratégicas con actores públicos y privados.</t>
  </si>
  <si>
    <t>En construcción</t>
  </si>
  <si>
    <t>Eficiencia en la entrega de la información por parte de las Fiduciarias</t>
  </si>
  <si>
    <t>1 día calendario</t>
  </si>
  <si>
    <t>1 día hábil</t>
  </si>
  <si>
    <t>Gestión Predial y Social</t>
  </si>
  <si>
    <t xml:space="preserve"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  </t>
  </si>
  <si>
    <t>Adelantar el proceso de gestión de suelo, mediante la adquisición de los predios, por motivos de utilidad pública e interés social, que sean requeridos por la Empresa, para la ejecución de los programas y proyectos de renovación y desarrollo urbano de la ciudad, de conformidad con la normatividad vigente.</t>
  </si>
  <si>
    <t>Oportunidad en la atención de unidades sociales y/o personas que requieran asesoría de Gestión Social</t>
  </si>
  <si>
    <t>Oportunidad en el trámite de reconocimientos económicos a las unidades Sociales</t>
  </si>
  <si>
    <t>=4449/4449</t>
  </si>
  <si>
    <t>=105/105</t>
  </si>
  <si>
    <t>Ejecución de Proyectos</t>
  </si>
  <si>
    <t>Gestionar la elaboración de los estudios, diseños técnicos y urbanísticos, así como ejecutar las obras de urbanismo y construcción necesarias para el desarrollo de los proyectos de la empresa.</t>
  </si>
  <si>
    <t>Cumplimiento en la elaboración del diseño de Proyectos</t>
  </si>
  <si>
    <t xml:space="preserve">Cumplimiento en la ejecución de las obras </t>
  </si>
  <si>
    <t xml:space="preserve">Liquidación de las obras </t>
  </si>
  <si>
    <t>Cumplimiento para la aprobación de los diseños de los Proyectos</t>
  </si>
  <si>
    <t>Cumplimiento en el recibo de las obras</t>
  </si>
  <si>
    <t>Comercialización</t>
  </si>
  <si>
    <t xml:space="preserve">Promover los negocios inmobiliarios relacionados con los proyectos y servicios de la Empresa, a través de estrategias y esquemas de comercialización que faciliten la venta o arriendo de los inmuebles disponibles, la oferta de los servicios del portafolio, y la participación de entes públicos y privados en la gestión de los proyectos de renovación y desarrollo urbano, con el fin de generar ingresos, así como realizar las actividades correspondientes a la administración de los inmuebles que se encuentran en los Fideicomisos. </t>
  </si>
  <si>
    <t>Cumplimiento en la ejecución del Plan de Mercadeo</t>
  </si>
  <si>
    <t>Desarrollo del Marketing Relacional</t>
  </si>
  <si>
    <t>=20/20</t>
  </si>
  <si>
    <t>=17/25</t>
  </si>
  <si>
    <t>Dirección, Gestión y Seguimiento de Proyectos</t>
  </si>
  <si>
    <t>Proceso en Construcción</t>
  </si>
  <si>
    <t>Gestión Contractual</t>
  </si>
  <si>
    <t xml:space="preserve">Fortalecer la estructura administrativa, técnica, institucional y operativa de la empresa, así como incrementar la sostenibilidad del SIG, para alcanzar óptimos niveles de productividad y servicio </t>
  </si>
  <si>
    <t>Adelantar los procesos jurídicos y de contratación relacionados con el desarrollo de la misión de la Empresa de Renovación y Desarrollo Urbano de Bogotá</t>
  </si>
  <si>
    <t>Contratación Directa y Modificaciones Contractuales</t>
  </si>
  <si>
    <t>=44/45</t>
  </si>
  <si>
    <t>Gestión Jurídica</t>
  </si>
  <si>
    <t xml:space="preserve">Fortalecer la estructura administrativa, técnica, institucional y operativa de la empresa, así como incrementar la sostenibilidad del SIG, para alcanzar óptimos niveles de productividad y servicio. </t>
  </si>
  <si>
    <t>Desempeño en la emisión de conceptos jurídicos</t>
  </si>
  <si>
    <t>25 días hábiles</t>
  </si>
  <si>
    <t>Tiempo de respuesta a solicitudes realizadas mediante comunicaciones externas</t>
  </si>
  <si>
    <t>15 días hábiles</t>
  </si>
  <si>
    <t>=12/15</t>
  </si>
  <si>
    <t>Cumplimiento de compromisos asignados a la Subgerencia Jurídica</t>
  </si>
  <si>
    <t>=5/5</t>
  </si>
  <si>
    <t>Seguimiento a Procesos Judiciales</t>
  </si>
  <si>
    <t>=328/328</t>
  </si>
  <si>
    <t>Administrar y controlar los recursos financieros de la Empresa de acuerdo a los parámetros establecidos por la normatividad vigente, que garanticen la disponibilidad de recursos económicos para el cumplimiento de los planes y programas de la empresa, la confiabilidad, razonabilidad y oportunidad de la información financiera que sirva como fuente de información para la toma de decisiones de la Empresa.</t>
  </si>
  <si>
    <t>Ejecución Presupuestal</t>
  </si>
  <si>
    <t>Oportunidad en la entrega de informes del proceso a entidades administrativas de control</t>
  </si>
  <si>
    <t>Reprocesos presentados en la contabilización de las cuentas por pagar</t>
  </si>
  <si>
    <t xml:space="preserve">Oportunidad en el tramite de cuentas por pagar </t>
  </si>
  <si>
    <t>4 días hábiles</t>
  </si>
  <si>
    <t>Abril: 2,5
Mayo: 2
Junio: 2</t>
  </si>
  <si>
    <t>Abril: 2/57
Mayo: 3/57
Junio: 1/57</t>
  </si>
  <si>
    <t>Recuperación de cartera</t>
  </si>
  <si>
    <t>872142922/610238447</t>
  </si>
  <si>
    <t>Gestión de Talento humano</t>
  </si>
  <si>
    <t>Definir y gestionar el plan estratégico de Talento Humano como parte de las herramientas que contribuyen al logro de los objetivos institucionales y ejercer el control disciplinario a las actuaciones que se adelantan en contra de los servidores y ex servidores públicos de la Empresa, por la infracción a la Constitución y a las leyes o por la omisión o extralimitación en el ejercicio de sus funciones.</t>
  </si>
  <si>
    <t>Cumplimiento de las actividades del PIC y el Plan de Bienestar</t>
  </si>
  <si>
    <t>Participación en las actividades de capacitación y bienestar</t>
  </si>
  <si>
    <t>Utilización de los recursos  de las actividades del PIC y el Plan de Bienestar</t>
  </si>
  <si>
    <t>=42/45</t>
  </si>
  <si>
    <t>=1061/1173</t>
  </si>
  <si>
    <t>$46273259/$355702811</t>
  </si>
  <si>
    <t>Gestión Ambiental</t>
  </si>
  <si>
    <t>Promover y mantener acciones para gestionar los aspectos ambientales identificados en las actividades desarrolladas por la Empresa de Renovación y Desarrollo Urbano de Bogotá, en el marco del Plan de Gestión Ambiental del Distrito Capital.</t>
  </si>
  <si>
    <t>Consumo percápita de agua</t>
  </si>
  <si>
    <t>Consumo percápita de energia</t>
  </si>
  <si>
    <t>78 Kwh</t>
  </si>
  <si>
    <t>2 m3</t>
  </si>
  <si>
    <t>Disposición final de residuos</t>
  </si>
  <si>
    <t>Consumo sostenible</t>
  </si>
  <si>
    <t>Implementación de practicas sostenibles</t>
  </si>
  <si>
    <t>Número de resmas de papel consumidas por la entidad.</t>
  </si>
  <si>
    <t>línea base</t>
  </si>
  <si>
    <t>Gestión de Servicios Logisticos</t>
  </si>
  <si>
    <t>Atender las necesidades de todos los procesos en materia de bienes, suministros, servicios y gestión ambiental para garantizar el óptimo funcionamiento y estado de los bienes muebles e inmuebles a cargo de La Empresa de Renovación y Desarrollo Urbano de Bogotá.</t>
  </si>
  <si>
    <t>Eficiencia en el trámite de cuentas de servicios públicos</t>
  </si>
  <si>
    <t>5 días hábiles</t>
  </si>
  <si>
    <t>Abril:6
Mayo:5
Junio:5</t>
  </si>
  <si>
    <t>Oportunidad en la actualización del inventario de bienes individuales</t>
  </si>
  <si>
    <t>3 días hábiles</t>
  </si>
  <si>
    <t>Abril:1
Mayo:1
Junio:2</t>
  </si>
  <si>
    <t>Gestión Documental</t>
  </si>
  <si>
    <t>Lograr una óptima administración y conservación de los archivos que conforman el acervo documental de la empresa, asegurando la disponibilidad y acceso de la información para todos los grupos de interés.</t>
  </si>
  <si>
    <t>Eficiencia en la Entrega de la solicitud de información</t>
  </si>
  <si>
    <t>Abril:1
Mayo:1
Junio:1</t>
  </si>
  <si>
    <t>Cumplimiento en la entrega de información solicitada</t>
  </si>
  <si>
    <t>Abril:20/20
Mayo:23/23
Junio:34/34</t>
  </si>
  <si>
    <t>Eficiencia en la realización de capacitaciones de gestión documental</t>
  </si>
  <si>
    <t>=10/22</t>
  </si>
  <si>
    <t>Gestión de TIC</t>
  </si>
  <si>
    <t>Gestionar de manera integral las tecnologías de la información en la organización, prestando servicios acordes a las necesidades de la entidad y formular lineamientos relacionados con estándares y buenas prácticas para el manejo de la información.</t>
  </si>
  <si>
    <t>Disponibilidad del servicio de red (canales de datos Datacenter)</t>
  </si>
  <si>
    <t>Abril:720/720
Mayo:744/744
Junio:719,7/720</t>
  </si>
  <si>
    <t>Oportunidad en la atención de servicios de soporte tecnológico de nivel 3</t>
  </si>
  <si>
    <t>10 días hábiles</t>
  </si>
  <si>
    <t>Oportunidad en la atención de servicios de soporte tecnológico de nivel 2</t>
  </si>
  <si>
    <t>Abril:9,78
Mayo:8,32
Junio:3,44</t>
  </si>
  <si>
    <t>Abril:3,91
Mayo:2,97
Junio:2,67</t>
  </si>
  <si>
    <t>Oportunidad en la atención de servicios de soporte tecnológico de nivel 1</t>
  </si>
  <si>
    <t>10 horas</t>
  </si>
  <si>
    <t>Abril:11,58
Mayo:11,12
Junio:9,88</t>
  </si>
  <si>
    <t>Implementación Estrategia de Gobierno en Línea (GEL)</t>
  </si>
  <si>
    <t>Abril:2/2
Mayo:2/2
Junio:4/4</t>
  </si>
  <si>
    <t>Atención al Ciudadano</t>
  </si>
  <si>
    <t>Tiempo promedio utilizado en la respuesta a las PQRS de las dependencias</t>
  </si>
  <si>
    <t>7 días</t>
  </si>
  <si>
    <t>Abril:7,36
Mayo:7,27
Junio:7</t>
  </si>
  <si>
    <t>Oportunidad en el traslado de PQRS por competencia</t>
  </si>
  <si>
    <t>2 días hábiles</t>
  </si>
  <si>
    <t>Abril:1
Mayo:2
Junio1</t>
  </si>
  <si>
    <t>Satisfacción  de usuarios en el punto de atención</t>
  </si>
  <si>
    <t>=10/15</t>
  </si>
  <si>
    <t>Evaluación y Mejoramiento Continuo</t>
  </si>
  <si>
    <t xml:space="preserve">Ser agente dinamizador del Sistema de Control Interno por medio de actividades en torno a los cinco (5) roles: Liderazgo estratégico, Enfoque hacia la prevención, Evaluación de la gestión del riesgo, Evaluación y seguimiento, Relación con entes externos de control. </t>
  </si>
  <si>
    <t>Cumplimiento del Plan Anual de Auditorias</t>
  </si>
  <si>
    <t>=24,3/25</t>
  </si>
  <si>
    <t>Efectividad en la presentación de informes de la Oficina de Control Interno</t>
  </si>
  <si>
    <t>=10/10</t>
  </si>
  <si>
    <t>=10%/13%</t>
  </si>
  <si>
    <t>=38%/49%</t>
  </si>
  <si>
    <t>=64%/68%</t>
  </si>
  <si>
    <t>=19%/22%</t>
  </si>
  <si>
    <t>=45/55</t>
  </si>
  <si>
    <t>=25/2</t>
  </si>
  <si>
    <t>=64,47/319</t>
  </si>
  <si>
    <t>Abril= 13232/319
Mayo=13623/320
Junio=13011/322</t>
  </si>
  <si>
    <t>Abril= 294,71/294,71
Mayo=290,89/290,89
Junio=275/275</t>
  </si>
  <si>
    <t>=7/7</t>
  </si>
  <si>
    <t xml:space="preserve">Abril=220000139/1866892051
'Mayo=483459024/1076155901
'Junio=206405440/27166892051
</t>
  </si>
  <si>
    <t>2018                   '2019            Abril=265          'Abril= 0         Mayo=168         Mayo=184
Junio= 85        Junio=116</t>
  </si>
  <si>
    <t>=3/1</t>
  </si>
  <si>
    <t>Abril=1
Mayo=1
Junio=1</t>
  </si>
  <si>
    <t>=Promedio del cumplimiento de los indicadores</t>
  </si>
  <si>
    <t>= (Número de requerimientos atendidos dentro de los tiempos establecidos/Número de requerimientos solicitados por las diferentes dependencias)*100%</t>
  </si>
  <si>
    <t>= (Número de visitas registradas al contenido de la página web/60.000 visitas a la página web en el trimestre) * 100%</t>
  </si>
  <si>
    <t>= (Numero de veces que las personas vieron la publicación (impresiones) en las redes sociales / 1.000.000 de impresiones a las publicaciones en el trimestre) * 100%</t>
  </si>
  <si>
    <t>= (Número de proyectos evaluados a partir de los estudios preliminares normativos, modelaciones urbanisticas y evaluación economica / Número total de los proyectos identificados para evaluación de los estudios preliminares en el periodo) * 100%</t>
  </si>
  <si>
    <t>=Promedio de la sumatoria (Día Hábil en que se remite la información de la Fiduciaria a Contabilidad - Día hábil en que la fiduciaria entrega la información)</t>
  </si>
  <si>
    <t>= (Reconocimientos económicos tramitados para las unidades sociales en el periodo de medición / Número total de reconocimientos económicos definidos a tramitar para las unidades sociales en el periodo de medición) * 100%</t>
  </si>
  <si>
    <t>= Número de unidades sociales y/o personas atendidas en el periodo de medición / Número total de unidades sociales y/o personas identificadas que van a requerir asesoría de la Oficina de Gestión Social en el periodo de medición) * 100%</t>
  </si>
  <si>
    <t>= (Porcentaje ejecutado según el cronograma establecido para el periodo de medición/ Porcentaje programado para realizar en el periodo de medición) * 100%</t>
  </si>
  <si>
    <t>= (Porcentaje de ejecución según el cronograma de ejecución de obras establecido para el periodo de medición / Porcentaje programado de ejecución de obras programadas para realizar en el periodo de medición) * 100%</t>
  </si>
  <si>
    <t>= (Porcentaje de ejecución según el cronograma de liquidación de las obras establecido para el periodo de medición/ Porcentaje programado para la liquidación de las obras de urbanismo que este desarrollando la Empresa) * 100%</t>
  </si>
  <si>
    <t>= (Porcentaje ejecutado según el cronograma establecido para la aprobación de los diseños en el periodo de medición /Porcentaje programado para la aprobación de los diseños en el periodo de medición) * 100%</t>
  </si>
  <si>
    <t>= (Porcentaje de ejecución según el cronograma del recibo de las obras establecido para el periodo de medición. / Porcentaje programado del recibo de las obras programadas para realizar en el periodo de medición.) * 100%</t>
  </si>
  <si>
    <t>= (Numero total de las actividades de marketing relacional desarrolladas en el periodo de medición. / Número total de actividades de marketing relacional programadas en el periodo.) * 100%</t>
  </si>
  <si>
    <t>= (Numero total de las actividades de marketing relacional desarrolladas en el periodo de medición. / Número total de actividades del plan de mercadeo programadas en el periodo) * 100%</t>
  </si>
  <si>
    <t>= (Número de solicitudes de contratación directa y modificaciones contractuales tramitadas) / Número de solicitudes de contratación directa y modificaciones contractuales radicadas) * 100%</t>
  </si>
  <si>
    <t>=Promedio de la sumatoria (Fecha de radicación de la respuesta al concepto solicitado a la Subgerencia Jurídica. - Fecha en la cual es entregada la solicitud del concepto al abogado de la Subgerencia Jurídica para su respuesta)</t>
  </si>
  <si>
    <t>=Promedio de la sumatoria (Fecha de radicación de la respuesta a la comunicación externa remitida a la Subgerencia Jurídica - Fecha en la cual es radicada la comunicación externa a la Subgerencia Jurídica para su respuesta)</t>
  </si>
  <si>
    <t>= (Numero total de compromisos cumplidos por parte de la Subgerencia Jurídica durante el perdiodo de medición. / umero total de compromisos que le fueron asignados a la Subgerencia Jurídica en los comites y reuniónes en los que participo durante el periodo de medición.) * 100%</t>
  </si>
  <si>
    <t>= (Numero total de procesos en los cuales se han adelantado acciones jurídicas en el periodo de medición. / Numero total de procesos en los que la Empresa es parte interesada.) * 100%</t>
  </si>
  <si>
    <t>= (Total recaudos. Corresponde a los registros de ingresos corrientes presupuestales de la Empresa en el periodo de medición. / Corresponde a la cifra establecida como meta de recaudo de ingresos corrientes para el periodo de medición) * 100%</t>
  </si>
  <si>
    <t>= (Fecha prevista para la entrega de los informes a los organismos administrativos y de control - Fecha de real de entrega de los informes a los organos administrativos y de control) días de vencimiento</t>
  </si>
  <si>
    <t>=(Numero de devoluciones de las cuentas por pagar  (diferentes a cuentas de contratistas) / Numero total de cuentas por pagar tramitadas en el periodo (diferentes a cuentas de contratistas)) * 100%</t>
  </si>
  <si>
    <t>= Promedio (Fecha de realización del pago de la cuenta por pagar - Fecha de radicado de la cuenta por pagar)</t>
  </si>
  <si>
    <t>= (V1 Total recaudos. Corresponde a los valores en dinero que ingresan a las cuentas bancarias de la empresa en el periodo de medición, como abono o cancelación de los saldos adeudados a favor de la Empresa. / V2. Total cartera corriente. Hace referencia a los valores adeudados a favor de la entidad por los diferentes conceptos que componen la cartera.)-100%</t>
  </si>
  <si>
    <t>= (Numero total de actividades del PIC y el Plan de bienestar realizadas en el periodo de medición. / Numero total de actividades del PIC y el Plan de  Bienestar programadas el  periodo de medición.) * 100%</t>
  </si>
  <si>
    <t>= (Numero total de personas que participan en las actividades de capacitación y bienestar realizadas en el periodo de medición./ Numero total de personas o cupos asignados en las actividades de capacitación y bienestar programadas en el periodo de medición.) * 100%</t>
  </si>
  <si>
    <t>= (Presupuesto ejecutado en capacitaciones y actividades de bienestar acumulado hasta el periodo de medición / Presupuesto asignado para la realización de capacitaciones y actividades de Bienestar programadas para la vigencia.) * 100%</t>
  </si>
  <si>
    <t xml:space="preserve">*= (Consumo en metros cúbicos de agua en el periodo:  Es el valor en metros cúbicos de agua consumidos por la ERU, en los pisos 3, 4 y 7 del edificio Porto 100 durante el periodo de medición. / Numero de usuarios en el periodo: Es la cantidad de personas de la ERU que estuvieron permanentemente  en los pisos 3, 4 y 7 del edificio Porto 100 durante el periodo de medición.) </t>
  </si>
  <si>
    <t xml:space="preserve">*= (Consumo en kilovatios-hora de energia en el periodo: Es el valor en kilovatios - hora de energía consumidos por la ERU, en los pisos 3, 4 y 7  del edificio Porto 100 durante el periodo de medición. /  Numero de usuarios en el periodo: Es la cantidad de personas de la ERU que estuvieron permanentemente  en los pisos 3, 4 y 7 del edificio Porto 100 durante el periodo de medición.) </t>
  </si>
  <si>
    <t>= (Numero total de kilogramos de residuos generados en la sede administrativa Porto 100 pisos 3, 4 y 7  / Numero total de kilogramos dispuestos de manera adecuada) * 100%</t>
  </si>
  <si>
    <t>= (Numero de procesos contractuales desarrollados, en los que se incluyeron criterios ambientales durrante el periodo de medición. / Numero total de procesos contractuales desarrollados por la empresa durante el periodo de medición.) * 100%</t>
  </si>
  <si>
    <t>= (Numero de actividades cumplidas en cada una de las línas de acción establecidas para la implementación de practicas sostenibles en la Empresa./  Numero de actividades programadas para cada una de las líneas de trabajo establecidas para la implementación de practicas sostenibles en la Empresa durante el periodo de medición.) * 100%</t>
  </si>
  <si>
    <t>= (Sumatoria total de resmas de papel entregadas a las dependencias en el periodo de medición.-Sumatoria total de resmas de papel entregadas a las dependencias en el periodo anterior (2018))</t>
  </si>
  <si>
    <t>= (Fecha de recibido en la Subgerencia de Gestión Corporativa.- Fecha de recibido del servicio publico en la Empresa + (Fecha en la que se realiza el pago del servicio publico o impuesto. - Fecha de recibido en la Subgerencia de Gestión Corporativa.)</t>
  </si>
  <si>
    <t>= (Promedio de la sumatoria (Fecha en la cual se realiza la actualización del inventario en el JSP7 - Fecha en la cual se realiza la solicitud del movimiento de inventario))</t>
  </si>
  <si>
    <t>=Promedio de la sumatoria (Fecha de entrega de la documentación solicitada. - Fecha de recibo de la solicitud de documentación.)</t>
  </si>
  <si>
    <t>= (Corresponde al numero total de solicitudes en las que se entregaron documentos durante el periodo de medición. / Numero total de solicitudes de documentación realizadas al archivo central durante el periodo de medición y que cumplen con todos los requisitos para la busqueda de la información.) * 100%</t>
  </si>
  <si>
    <t>= (Numero de personas que asisten a la capacitación de gestión documental programadas en el periodo. / Numero de personas invitadas o inscritas a las capacitaciones de gestión documental en el periodo) * 100%</t>
  </si>
  <si>
    <t>= (Tiempo en el cual se tuvo disponibilidad del servicio de red externa en el periodo de medición. / Tiempo contratado para contar con la disponibilidad del servicio de red externa en el periodo de medición.) * 100%</t>
  </si>
  <si>
    <t>=Promedio de la sumatoria (Fecha y hora en la que se recibió la solicitud para corregir el problema de nivel 3 -  Fecha y hora de solución del problema de nivel 3)</t>
  </si>
  <si>
    <t>=Promedio de la sumatoria (Fecha y hora en la que se recibió la solicitud para corregir el problema de nivel 2 -  Fecha y hora de solución del problema de nivel 2)</t>
  </si>
  <si>
    <t>=Promedio de la sumatoria (Fecha y hora en la que se recibió la solicitud para corregir el problema de nivel 1 -  Fecha y hora de solución del problema de nivel 1)</t>
  </si>
  <si>
    <t>= (Numero de actividades cumplidas en el periodo de medición. / Numero total de actividades programadas en el periodo de medición.) * 100%</t>
  </si>
  <si>
    <t>= (Promedio Total de tiempos de respuesta del periodo de las dependencias. / # de dependencias de la entidad)</t>
  </si>
  <si>
    <t>Promedio de la sumatoria (Fecha de remision a la PQRS según su competencia - Fecha de recepción de la PQRS que debe trasladarse por competencia a la entidad correspondiente en el periodo de medición.  )</t>
  </si>
  <si>
    <t>= (Numero total de encuestas diligenciadas que presentan una calificación  buena o excelente frente a los criterios de evaluación establecidos por el proceso. / Numero total de encuestas diligenciadas por los usuarios en el punto de atención durante el periodo de medición.) * 100%</t>
  </si>
  <si>
    <t>= (Numero de actividades del Plan Anual de Auditorias realizadas en el periodo de medición./Numero de actividades del Plan Anual de Auditorias programadas en el periodo de medición) * 100%</t>
  </si>
  <si>
    <t>= (Numero de informes presentados de forma coherente, clara y oportuna. / Numero de Informes presentados de acuerdo al cumplimiento del Plan Anual de Auditorias programado en el periodo de medición.) * 100%</t>
  </si>
  <si>
    <t>=Promedio simple del cumplimiento del número total de indicadores.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</si>
</sst>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2060"/>
      <name val="Calibri Light"/>
      <family val="2"/>
      <scheme val="major"/>
    </font>
    <font>
      <b/>
      <sz val="11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b/>
      <vertAlign val="superscript"/>
      <sz val="14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1"/>
      <color rgb="FF002060"/>
      <name val="Calibri Light"/>
      <family val="2"/>
      <scheme val="maj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/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thin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/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indexed="64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medium">
        <color indexed="64"/>
      </bottom>
      <diagonal/>
    </border>
    <border>
      <left/>
      <right style="hair">
        <color rgb="FF002060"/>
      </right>
      <top style="medium">
        <color indexed="64"/>
      </top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/>
      <right style="hair">
        <color rgb="FF002060"/>
      </right>
      <top/>
      <bottom/>
      <diagonal/>
    </border>
    <border>
      <left/>
      <right style="hair">
        <color rgb="FF002060"/>
      </right>
      <top/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0" fontId="7" fillId="5" borderId="6" xfId="0" applyNumberFormat="1" applyFont="1" applyFill="1" applyBorder="1" applyAlignment="1">
      <alignment horizontal="center" vertical="center" wrapText="1"/>
    </xf>
    <xf numFmtId="41" fontId="7" fillId="5" borderId="6" xfId="1" applyFont="1" applyFill="1" applyBorder="1" applyAlignment="1">
      <alignment horizontal="center" vertical="center" wrapText="1"/>
    </xf>
    <xf numFmtId="37" fontId="7" fillId="5" borderId="6" xfId="1" applyNumberFormat="1" applyFont="1" applyFill="1" applyBorder="1" applyAlignment="1">
      <alignment horizontal="center" vertical="center"/>
    </xf>
    <xf numFmtId="9" fontId="7" fillId="5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9" fontId="10" fillId="5" borderId="6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5" fontId="7" fillId="5" borderId="6" xfId="2" applyNumberFormat="1" applyFont="1" applyFill="1" applyBorder="1" applyAlignment="1">
      <alignment horizontal="center" vertical="center" wrapText="1"/>
    </xf>
    <xf numFmtId="9" fontId="7" fillId="5" borderId="6" xfId="3" applyFont="1" applyFill="1" applyBorder="1" applyAlignment="1">
      <alignment horizontal="center" vertical="center" wrapText="1"/>
    </xf>
    <xf numFmtId="0" fontId="7" fillId="5" borderId="6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9" fontId="7" fillId="5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wrapText="1"/>
    </xf>
    <xf numFmtId="9" fontId="7" fillId="5" borderId="6" xfId="3" applyFont="1" applyFill="1" applyBorder="1" applyAlignment="1">
      <alignment horizontal="center" vertical="center"/>
    </xf>
    <xf numFmtId="0" fontId="0" fillId="2" borderId="0" xfId="0" quotePrefix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10" fontId="19" fillId="5" borderId="5" xfId="0" applyNumberFormat="1" applyFont="1" applyFill="1" applyBorder="1" applyAlignment="1">
      <alignment horizontal="center" vertical="center" wrapText="1"/>
    </xf>
    <xf numFmtId="37" fontId="19" fillId="5" borderId="5" xfId="1" applyNumberFormat="1" applyFont="1" applyFill="1" applyBorder="1" applyAlignment="1">
      <alignment horizontal="center" vertical="center"/>
    </xf>
    <xf numFmtId="9" fontId="19" fillId="5" borderId="5" xfId="3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9" fontId="21" fillId="5" borderId="5" xfId="0" applyNumberFormat="1" applyFont="1" applyFill="1" applyBorder="1" applyAlignment="1">
      <alignment horizontal="center" vertical="center" wrapText="1"/>
    </xf>
    <xf numFmtId="9" fontId="19" fillId="5" borderId="5" xfId="3" applyFont="1" applyFill="1" applyBorder="1" applyAlignment="1">
      <alignment horizontal="center" vertical="center" wrapText="1"/>
    </xf>
    <xf numFmtId="9" fontId="19" fillId="5" borderId="5" xfId="0" applyNumberFormat="1" applyFont="1" applyFill="1" applyBorder="1" applyAlignment="1">
      <alignment horizontal="center" vertical="center" wrapText="1"/>
    </xf>
    <xf numFmtId="10" fontId="20" fillId="2" borderId="5" xfId="3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2" borderId="0" xfId="0" applyFont="1" applyFill="1" applyBorder="1" applyAlignment="1">
      <alignment horizontal="left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top" wrapText="1"/>
    </xf>
    <xf numFmtId="9" fontId="20" fillId="2" borderId="5" xfId="3" applyFont="1" applyFill="1" applyBorder="1" applyAlignment="1">
      <alignment horizontal="center" vertical="center" wrapText="1"/>
    </xf>
    <xf numFmtId="9" fontId="19" fillId="5" borderId="5" xfId="1" applyNumberFormat="1" applyFont="1" applyFill="1" applyBorder="1" applyAlignment="1">
      <alignment horizontal="center" vertical="center" wrapText="1"/>
    </xf>
    <xf numFmtId="9" fontId="19" fillId="5" borderId="5" xfId="2" applyNumberFormat="1" applyFont="1" applyFill="1" applyBorder="1" applyAlignment="1">
      <alignment horizontal="center" vertical="center" wrapText="1"/>
    </xf>
    <xf numFmtId="9" fontId="19" fillId="2" borderId="5" xfId="3" applyFont="1" applyFill="1" applyBorder="1" applyAlignment="1">
      <alignment horizontal="center" vertical="center" wrapText="1"/>
    </xf>
    <xf numFmtId="164" fontId="19" fillId="5" borderId="5" xfId="3" applyNumberFormat="1" applyFont="1" applyFill="1" applyBorder="1" applyAlignment="1">
      <alignment horizontal="center" vertical="center" wrapText="1"/>
    </xf>
    <xf numFmtId="9" fontId="19" fillId="5" borderId="10" xfId="1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vertical="center" wrapText="1"/>
    </xf>
    <xf numFmtId="10" fontId="20" fillId="2" borderId="10" xfId="3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1" fontId="20" fillId="2" borderId="5" xfId="3" applyNumberFormat="1" applyFont="1" applyFill="1" applyBorder="1" applyAlignment="1">
      <alignment horizontal="center" vertical="center" wrapText="1"/>
    </xf>
    <xf numFmtId="9" fontId="0" fillId="0" borderId="17" xfId="3" quotePrefix="1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 wrapText="1"/>
    </xf>
    <xf numFmtId="0" fontId="0" fillId="0" borderId="20" xfId="0" quotePrefix="1" applyFont="1" applyFill="1" applyBorder="1" applyAlignment="1">
      <alignment horizontal="center" vertical="center" wrapText="1"/>
    </xf>
    <xf numFmtId="49" fontId="0" fillId="0" borderId="20" xfId="0" quotePrefix="1" applyNumberFormat="1" applyFont="1" applyFill="1" applyBorder="1" applyAlignment="1">
      <alignment horizontal="center" vertical="center"/>
    </xf>
    <xf numFmtId="49" fontId="23" fillId="0" borderId="20" xfId="0" quotePrefix="1" applyNumberFormat="1" applyFont="1" applyFill="1" applyBorder="1" applyAlignment="1">
      <alignment horizontal="center" vertical="center" wrapText="1"/>
    </xf>
    <xf numFmtId="49" fontId="0" fillId="0" borderId="20" xfId="0" quotePrefix="1" applyNumberFormat="1" applyFont="1" applyFill="1" applyBorder="1" applyAlignment="1">
      <alignment horizontal="center" vertical="center" wrapText="1"/>
    </xf>
    <xf numFmtId="49" fontId="0" fillId="2" borderId="20" xfId="0" quotePrefix="1" applyNumberFormat="1" applyFont="1" applyFill="1" applyBorder="1" applyAlignment="1">
      <alignment horizontal="center" vertical="center" wrapText="1"/>
    </xf>
    <xf numFmtId="49" fontId="0" fillId="2" borderId="20" xfId="0" quotePrefix="1" applyNumberFormat="1" applyFont="1" applyFill="1" applyBorder="1" applyAlignment="1">
      <alignment horizontal="center" vertical="center"/>
    </xf>
    <xf numFmtId="49" fontId="0" fillId="0" borderId="20" xfId="0" quotePrefix="1" applyNumberFormat="1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center" vertical="center" wrapText="1"/>
    </xf>
    <xf numFmtId="10" fontId="20" fillId="2" borderId="23" xfId="3" applyNumberFormat="1" applyFont="1" applyFill="1" applyBorder="1" applyAlignment="1">
      <alignment horizontal="center" vertical="center" wrapText="1"/>
    </xf>
    <xf numFmtId="9" fontId="19" fillId="5" borderId="23" xfId="3" applyFont="1" applyFill="1" applyBorder="1" applyAlignment="1">
      <alignment horizontal="center" vertical="center" wrapText="1"/>
    </xf>
    <xf numFmtId="49" fontId="0" fillId="0" borderId="24" xfId="0" quotePrefix="1" applyNumberFormat="1" applyFont="1" applyFill="1" applyBorder="1" applyAlignment="1">
      <alignment horizontal="center" vertical="center"/>
    </xf>
    <xf numFmtId="0" fontId="18" fillId="9" borderId="25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2" fontId="20" fillId="2" borderId="5" xfId="3" applyNumberFormat="1" applyFont="1" applyFill="1" applyBorder="1" applyAlignment="1">
      <alignment horizontal="center" vertical="center" wrapText="1"/>
    </xf>
    <xf numFmtId="0" fontId="1" fillId="10" borderId="0" xfId="0" applyFont="1" applyFill="1" applyBorder="1"/>
    <xf numFmtId="49" fontId="20" fillId="2" borderId="5" xfId="0" applyNumberFormat="1" applyFont="1" applyFill="1" applyBorder="1" applyAlignment="1">
      <alignment horizontal="left" vertical="center" wrapText="1"/>
    </xf>
    <xf numFmtId="49" fontId="20" fillId="2" borderId="5" xfId="0" applyNumberFormat="1" applyFont="1" applyFill="1" applyBorder="1" applyAlignment="1">
      <alignment vertical="center" wrapText="1"/>
    </xf>
    <xf numFmtId="49" fontId="20" fillId="2" borderId="23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0" fillId="2" borderId="0" xfId="0" quotePrefix="1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154781</xdr:colOff>
      <xdr:row>0</xdr:row>
      <xdr:rowOff>1</xdr:rowOff>
    </xdr:from>
    <xdr:to>
      <xdr:col>2</xdr:col>
      <xdr:colOff>559594</xdr:colOff>
      <xdr:row>1</xdr:row>
      <xdr:rowOff>291535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7C644B-30EB-473C-B83C-D2CEEA1DF8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" t="5702"/>
        <a:stretch/>
      </xdr:blipFill>
      <xdr:spPr>
        <a:xfrm>
          <a:off x="240506" y="1"/>
          <a:ext cx="1957388" cy="482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34018</xdr:colOff>
      <xdr:row>1</xdr:row>
      <xdr:rowOff>72851</xdr:rowOff>
    </xdr:from>
    <xdr:to>
      <xdr:col>2</xdr:col>
      <xdr:colOff>289152</xdr:colOff>
      <xdr:row>1</xdr:row>
      <xdr:rowOff>895010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369" b="12585"/>
        <a:stretch>
          <a:fillRect/>
        </a:stretch>
      </xdr:blipFill>
      <xdr:spPr bwMode="auto">
        <a:xfrm>
          <a:off x="221116" y="259949"/>
          <a:ext cx="1973036" cy="822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35"/>
  <sheetViews>
    <sheetView zoomScale="90" zoomScaleNormal="90" workbookViewId="0">
      <selection activeCell="C4" sqref="C4:C7"/>
    </sheetView>
  </sheetViews>
  <sheetFormatPr baseColWidth="10" defaultColWidth="0" defaultRowHeight="0" customHeight="1" zeroHeight="1" x14ac:dyDescent="0.25"/>
  <cols>
    <col min="1" max="1" width="1.28515625" style="1" customWidth="1"/>
    <col min="2" max="2" width="23.28515625" style="1" customWidth="1"/>
    <col min="3" max="3" width="32.28515625" style="1" customWidth="1"/>
    <col min="4" max="4" width="43.42578125" style="1" customWidth="1"/>
    <col min="5" max="5" width="47.7109375" style="1" customWidth="1"/>
    <col min="6" max="6" width="34.140625" style="1" customWidth="1"/>
    <col min="7" max="8" width="0" style="5" hidden="1" customWidth="1"/>
    <col min="9" max="16379" width="25.7109375" style="5" hidden="1"/>
    <col min="16380" max="16380" width="2" style="1" customWidth="1"/>
    <col min="16381" max="16384" width="2" style="1" hidden="1" customWidth="1"/>
  </cols>
  <sheetData>
    <row r="1" spans="2:16379" ht="15" customHeight="1" x14ac:dyDescent="0.25">
      <c r="B1" s="94" t="s">
        <v>0</v>
      </c>
      <c r="C1" s="94"/>
      <c r="D1" s="94"/>
      <c r="E1" s="94"/>
      <c r="F1" s="9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</row>
    <row r="2" spans="2:16379" ht="23.25" customHeight="1" thickBot="1" x14ac:dyDescent="0.3">
      <c r="B2" s="94"/>
      <c r="C2" s="94"/>
      <c r="D2" s="94"/>
      <c r="E2" s="94"/>
      <c r="F2" s="9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</row>
    <row r="3" spans="2:16379" ht="39" customHeight="1" x14ac:dyDescent="0.25"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2:16379" ht="42.75" x14ac:dyDescent="0.25">
      <c r="B4" s="95" t="s">
        <v>6</v>
      </c>
      <c r="C4" s="88" t="s">
        <v>7</v>
      </c>
      <c r="D4" s="6" t="s">
        <v>8</v>
      </c>
      <c r="E4" s="7" t="s">
        <v>9</v>
      </c>
      <c r="F4" s="8" t="s">
        <v>10</v>
      </c>
    </row>
    <row r="5" spans="2:16379" ht="52.5" customHeight="1" x14ac:dyDescent="0.25">
      <c r="B5" s="95"/>
      <c r="C5" s="88"/>
      <c r="D5" s="6" t="s">
        <v>11</v>
      </c>
      <c r="E5" s="7" t="s">
        <v>12</v>
      </c>
      <c r="F5" s="9" t="s">
        <v>13</v>
      </c>
    </row>
    <row r="6" spans="2:16379" ht="38.25" customHeight="1" x14ac:dyDescent="0.25">
      <c r="B6" s="95"/>
      <c r="C6" s="88"/>
      <c r="D6" s="6" t="s">
        <v>14</v>
      </c>
      <c r="E6" s="7" t="s">
        <v>15</v>
      </c>
      <c r="F6" s="10">
        <v>40000</v>
      </c>
    </row>
    <row r="7" spans="2:16379" ht="30" x14ac:dyDescent="0.25">
      <c r="B7" s="95"/>
      <c r="C7" s="88"/>
      <c r="D7" s="6" t="s">
        <v>16</v>
      </c>
      <c r="E7" s="7" t="s">
        <v>17</v>
      </c>
      <c r="F7" s="10">
        <v>40000</v>
      </c>
    </row>
    <row r="8" spans="2:16379" ht="42.75" x14ac:dyDescent="0.25">
      <c r="B8" s="95"/>
      <c r="C8" s="7" t="s">
        <v>18</v>
      </c>
      <c r="D8" s="6" t="s">
        <v>19</v>
      </c>
      <c r="E8" s="7" t="s">
        <v>20</v>
      </c>
      <c r="F8" s="28">
        <v>1</v>
      </c>
    </row>
    <row r="9" spans="2:16379" ht="42.75" customHeight="1" x14ac:dyDescent="0.25">
      <c r="B9" s="95"/>
      <c r="C9" s="88" t="s">
        <v>21</v>
      </c>
      <c r="D9" s="6" t="s">
        <v>22</v>
      </c>
      <c r="E9" s="7" t="s">
        <v>23</v>
      </c>
      <c r="F9" s="10">
        <v>120000</v>
      </c>
    </row>
    <row r="10" spans="2:16379" ht="54" customHeight="1" x14ac:dyDescent="0.25">
      <c r="B10" s="95"/>
      <c r="C10" s="88"/>
      <c r="D10" s="6" t="s">
        <v>24</v>
      </c>
      <c r="E10" s="7" t="s">
        <v>25</v>
      </c>
      <c r="F10" s="12">
        <v>10</v>
      </c>
    </row>
    <row r="11" spans="2:16379" ht="42.75" x14ac:dyDescent="0.25">
      <c r="B11" s="95"/>
      <c r="C11" s="88"/>
      <c r="D11" s="13" t="s">
        <v>26</v>
      </c>
      <c r="E11" s="14" t="s">
        <v>71</v>
      </c>
      <c r="F11" s="15">
        <v>0.82</v>
      </c>
    </row>
    <row r="12" spans="2:16379" ht="79.5" customHeight="1" x14ac:dyDescent="0.25">
      <c r="B12" s="95"/>
      <c r="C12" s="88" t="s">
        <v>27</v>
      </c>
      <c r="D12" s="13" t="s">
        <v>28</v>
      </c>
      <c r="E12" s="16" t="s">
        <v>29</v>
      </c>
      <c r="F12" s="17">
        <v>41526426484.940002</v>
      </c>
    </row>
    <row r="13" spans="2:16379" ht="47.25" customHeight="1" x14ac:dyDescent="0.25">
      <c r="B13" s="95"/>
      <c r="C13" s="88"/>
      <c r="D13" s="6" t="s">
        <v>30</v>
      </c>
      <c r="E13" s="7" t="s">
        <v>31</v>
      </c>
      <c r="F13" s="12">
        <v>450</v>
      </c>
    </row>
    <row r="14" spans="2:16379" ht="72.75" customHeight="1" x14ac:dyDescent="0.25">
      <c r="B14" s="95"/>
      <c r="C14" s="26" t="s">
        <v>32</v>
      </c>
      <c r="D14" s="6" t="s">
        <v>33</v>
      </c>
      <c r="E14" s="26" t="s">
        <v>34</v>
      </c>
      <c r="F14" s="18" t="s">
        <v>72</v>
      </c>
    </row>
    <row r="15" spans="2:16379" ht="42.75" x14ac:dyDescent="0.25">
      <c r="B15" s="93" t="s">
        <v>35</v>
      </c>
      <c r="C15" s="26" t="s">
        <v>36</v>
      </c>
      <c r="D15" s="6" t="s">
        <v>74</v>
      </c>
      <c r="E15" s="26" t="s">
        <v>37</v>
      </c>
      <c r="F15" s="18">
        <v>1</v>
      </c>
    </row>
    <row r="16" spans="2:16379" ht="60" customHeight="1" x14ac:dyDescent="0.25">
      <c r="B16" s="93"/>
      <c r="C16" s="88" t="s">
        <v>38</v>
      </c>
      <c r="D16" s="6" t="s">
        <v>39</v>
      </c>
      <c r="E16" s="7" t="s">
        <v>40</v>
      </c>
      <c r="F16" s="18" t="s">
        <v>41</v>
      </c>
    </row>
    <row r="17" spans="2:6" ht="96.75" customHeight="1" x14ac:dyDescent="0.25">
      <c r="B17" s="93"/>
      <c r="C17" s="88"/>
      <c r="D17" s="6" t="s">
        <v>42</v>
      </c>
      <c r="E17" s="7" t="s">
        <v>43</v>
      </c>
      <c r="F17" s="18" t="s">
        <v>44</v>
      </c>
    </row>
    <row r="18" spans="2:6" ht="64.5" customHeight="1" x14ac:dyDescent="0.25">
      <c r="B18" s="93"/>
      <c r="C18" s="7" t="s">
        <v>45</v>
      </c>
      <c r="D18" s="6" t="s">
        <v>46</v>
      </c>
      <c r="E18" s="7" t="s">
        <v>37</v>
      </c>
      <c r="F18" s="11">
        <v>1</v>
      </c>
    </row>
    <row r="19" spans="2:6" ht="43.5" customHeight="1" x14ac:dyDescent="0.25">
      <c r="B19" s="87" t="s">
        <v>47</v>
      </c>
      <c r="C19" s="88" t="s">
        <v>48</v>
      </c>
      <c r="D19" s="6" t="s">
        <v>49</v>
      </c>
      <c r="E19" s="7" t="s">
        <v>50</v>
      </c>
      <c r="F19" s="18" t="s">
        <v>51</v>
      </c>
    </row>
    <row r="20" spans="2:6" ht="54.75" customHeight="1" x14ac:dyDescent="0.25">
      <c r="B20" s="87"/>
      <c r="C20" s="88"/>
      <c r="D20" s="6" t="s">
        <v>52</v>
      </c>
      <c r="E20" s="7" t="s">
        <v>53</v>
      </c>
      <c r="F20" s="18" t="s">
        <v>54</v>
      </c>
    </row>
    <row r="21" spans="2:6" ht="72.75" customHeight="1" x14ac:dyDescent="0.25">
      <c r="B21" s="87"/>
      <c r="C21" s="7" t="s">
        <v>55</v>
      </c>
      <c r="D21" s="6" t="s">
        <v>56</v>
      </c>
      <c r="E21" s="7" t="s">
        <v>57</v>
      </c>
      <c r="F21" s="19">
        <v>35</v>
      </c>
    </row>
    <row r="22" spans="2:6" ht="117.75" customHeight="1" x14ac:dyDescent="0.25">
      <c r="B22" s="87"/>
      <c r="C22" s="26" t="s">
        <v>58</v>
      </c>
      <c r="D22" s="6" t="s">
        <v>59</v>
      </c>
      <c r="E22" s="26" t="s">
        <v>75</v>
      </c>
      <c r="F22" s="18">
        <v>1</v>
      </c>
    </row>
    <row r="23" spans="2:6" ht="74.25" customHeight="1" x14ac:dyDescent="0.25">
      <c r="B23" s="87"/>
      <c r="C23" s="7" t="s">
        <v>60</v>
      </c>
      <c r="D23" s="88" t="s">
        <v>61</v>
      </c>
      <c r="E23" s="88"/>
      <c r="F23" s="11" t="s">
        <v>62</v>
      </c>
    </row>
    <row r="24" spans="2:6" ht="42.75" x14ac:dyDescent="0.25">
      <c r="B24" s="89" t="s">
        <v>63</v>
      </c>
      <c r="C24" s="7" t="s">
        <v>64</v>
      </c>
      <c r="D24" s="6" t="s">
        <v>65</v>
      </c>
      <c r="E24" s="7" t="s">
        <v>37</v>
      </c>
      <c r="F24" s="11">
        <v>1</v>
      </c>
    </row>
    <row r="25" spans="2:6" ht="56.25" customHeight="1" x14ac:dyDescent="0.25">
      <c r="B25" s="89"/>
      <c r="C25" s="7" t="s">
        <v>66</v>
      </c>
      <c r="D25" s="6" t="s">
        <v>67</v>
      </c>
      <c r="E25" s="7" t="s">
        <v>37</v>
      </c>
      <c r="F25" s="18">
        <v>1</v>
      </c>
    </row>
    <row r="26" spans="2:6" ht="76.5" customHeight="1" thickBot="1" x14ac:dyDescent="0.3">
      <c r="B26" s="90"/>
      <c r="C26" s="20" t="s">
        <v>68</v>
      </c>
      <c r="D26" s="21" t="s">
        <v>69</v>
      </c>
      <c r="E26" s="20" t="s">
        <v>70</v>
      </c>
      <c r="F26" s="22">
        <v>1</v>
      </c>
    </row>
    <row r="27" spans="2:6" ht="15" x14ac:dyDescent="0.25">
      <c r="B27" s="23"/>
      <c r="C27" s="23"/>
      <c r="D27" s="23"/>
      <c r="E27" s="23"/>
      <c r="F27" s="23"/>
    </row>
    <row r="28" spans="2:6" ht="18.75" customHeight="1" x14ac:dyDescent="0.25">
      <c r="B28" s="91" t="s">
        <v>78</v>
      </c>
      <c r="C28" s="92"/>
      <c r="D28" s="92"/>
      <c r="E28" s="92"/>
      <c r="F28" s="92"/>
    </row>
    <row r="29" spans="2:6" ht="18.75" customHeight="1" x14ac:dyDescent="0.25">
      <c r="B29" s="91" t="s">
        <v>73</v>
      </c>
      <c r="C29" s="92"/>
      <c r="D29" s="92"/>
      <c r="E29" s="92"/>
      <c r="F29" s="92"/>
    </row>
    <row r="30" spans="2:6" ht="18.75" customHeight="1" x14ac:dyDescent="0.25">
      <c r="B30" s="91" t="s">
        <v>76</v>
      </c>
      <c r="C30" s="92"/>
      <c r="D30" s="92"/>
      <c r="E30" s="92"/>
      <c r="F30" s="92"/>
    </row>
    <row r="31" spans="2:6" ht="18.75" customHeight="1" x14ac:dyDescent="0.25">
      <c r="B31" s="29"/>
      <c r="C31" s="27"/>
      <c r="D31" s="27"/>
      <c r="E31" s="27"/>
      <c r="F31" s="27"/>
    </row>
    <row r="32" spans="2:6" ht="18.75" customHeight="1" x14ac:dyDescent="0.25">
      <c r="B32" s="29"/>
      <c r="C32" s="27"/>
      <c r="D32" s="27"/>
      <c r="E32" s="27"/>
      <c r="F32" s="27"/>
    </row>
    <row r="33" spans="2:6" ht="15" customHeight="1" x14ac:dyDescent="0.25">
      <c r="B33" s="86"/>
      <c r="C33" s="86"/>
      <c r="D33" s="86"/>
      <c r="E33" s="86"/>
      <c r="F33" s="24"/>
    </row>
    <row r="34" spans="2:6" ht="31.5" hidden="1" customHeight="1" x14ac:dyDescent="0.25">
      <c r="B34" s="86"/>
      <c r="C34" s="86"/>
      <c r="D34" s="86"/>
      <c r="E34" s="86"/>
      <c r="F34" s="86"/>
    </row>
    <row r="35" spans="2:6" ht="15" hidden="1" x14ac:dyDescent="0.25">
      <c r="B35" s="25"/>
      <c r="C35" s="25"/>
      <c r="D35" s="25"/>
      <c r="E35" s="25"/>
      <c r="F35" s="25"/>
    </row>
  </sheetData>
  <mergeCells count="16">
    <mergeCell ref="B15:B18"/>
    <mergeCell ref="C16:C17"/>
    <mergeCell ref="B1:F2"/>
    <mergeCell ref="B4:B14"/>
    <mergeCell ref="C4:C7"/>
    <mergeCell ref="C9:C11"/>
    <mergeCell ref="C12:C13"/>
    <mergeCell ref="B34:F34"/>
    <mergeCell ref="B19:B23"/>
    <mergeCell ref="C19:C20"/>
    <mergeCell ref="D23:E23"/>
    <mergeCell ref="B24:B26"/>
    <mergeCell ref="B28:F28"/>
    <mergeCell ref="B33:E33"/>
    <mergeCell ref="B29:F29"/>
    <mergeCell ref="B30:F30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2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baseColWidth="10" defaultColWidth="0" defaultRowHeight="0" customHeight="1" zeroHeight="1" x14ac:dyDescent="0.25"/>
  <cols>
    <col min="1" max="1" width="2.5703125" style="82" customWidth="1"/>
    <col min="2" max="2" width="25.7109375" style="1" customWidth="1"/>
    <col min="3" max="3" width="40.5703125" style="1" customWidth="1"/>
    <col min="4" max="4" width="49.140625" style="1" customWidth="1"/>
    <col min="5" max="5" width="31.5703125" style="1" customWidth="1"/>
    <col min="6" max="6" width="41.85546875" style="1" customWidth="1"/>
    <col min="7" max="7" width="16" style="33" customWidth="1"/>
    <col min="8" max="8" width="11.7109375" style="1" customWidth="1"/>
    <col min="9" max="9" width="14.140625" style="34" customWidth="1"/>
    <col min="10" max="10" width="25.7109375" style="48" customWidth="1"/>
    <col min="11" max="11" width="1.5703125" style="5" customWidth="1"/>
    <col min="12" max="16378" width="2" style="5" hidden="1"/>
    <col min="16379" max="16379" width="25.7109375" style="5" hidden="1"/>
    <col min="16380" max="16381" width="25.7109375" style="1" hidden="1"/>
    <col min="16382" max="16382" width="2" style="1" hidden="1"/>
    <col min="16383" max="16383" width="11.5703125" style="1" hidden="1"/>
    <col min="16384" max="16384" width="4.140625" style="1" hidden="1"/>
  </cols>
  <sheetData>
    <row r="1" spans="1:16379" ht="15" customHeight="1" x14ac:dyDescent="0.25">
      <c r="A1" s="94" t="s">
        <v>80</v>
      </c>
      <c r="B1" s="94"/>
      <c r="C1" s="94"/>
      <c r="D1" s="94"/>
      <c r="E1" s="94"/>
      <c r="F1" s="94"/>
      <c r="G1" s="94"/>
      <c r="I1" s="45"/>
      <c r="J1" s="4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</row>
    <row r="2" spans="1:16379" ht="76.5" customHeight="1" thickBot="1" x14ac:dyDescent="0.3">
      <c r="A2" s="94"/>
      <c r="B2" s="94"/>
      <c r="C2" s="94"/>
      <c r="D2" s="94"/>
      <c r="E2" s="94"/>
      <c r="F2" s="94"/>
      <c r="G2" s="94"/>
      <c r="H2" s="46"/>
      <c r="I2" s="105" t="s">
        <v>90</v>
      </c>
      <c r="J2" s="10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</row>
    <row r="3" spans="1:16379" ht="36" customHeight="1" x14ac:dyDescent="0.25">
      <c r="B3" s="79" t="s">
        <v>83</v>
      </c>
      <c r="C3" s="66" t="s">
        <v>81</v>
      </c>
      <c r="D3" s="66" t="s">
        <v>87</v>
      </c>
      <c r="E3" s="66" t="s">
        <v>82</v>
      </c>
      <c r="F3" s="66" t="s">
        <v>4</v>
      </c>
      <c r="G3" s="66" t="s">
        <v>105</v>
      </c>
      <c r="H3" s="66" t="s">
        <v>88</v>
      </c>
      <c r="I3" s="66" t="s">
        <v>77</v>
      </c>
      <c r="J3" s="67" t="s">
        <v>79</v>
      </c>
    </row>
    <row r="4" spans="1:16379" ht="102" x14ac:dyDescent="0.25">
      <c r="B4" s="80" t="s">
        <v>85</v>
      </c>
      <c r="C4" s="50" t="s">
        <v>84</v>
      </c>
      <c r="D4" s="51" t="s">
        <v>89</v>
      </c>
      <c r="E4" s="35" t="s">
        <v>86</v>
      </c>
      <c r="F4" s="83" t="s">
        <v>287</v>
      </c>
      <c r="G4" s="61">
        <v>1.1970000000000001</v>
      </c>
      <c r="H4" s="36">
        <v>0.9</v>
      </c>
      <c r="I4" s="43">
        <f>+G4/H4</f>
        <v>1.33</v>
      </c>
      <c r="J4" s="68" t="s">
        <v>238</v>
      </c>
    </row>
    <row r="5" spans="1:16379" ht="51" x14ac:dyDescent="0.25">
      <c r="B5" s="99" t="s">
        <v>91</v>
      </c>
      <c r="C5" s="96" t="s">
        <v>92</v>
      </c>
      <c r="D5" s="96" t="s">
        <v>93</v>
      </c>
      <c r="E5" s="35" t="s">
        <v>94</v>
      </c>
      <c r="F5" s="83" t="s">
        <v>239</v>
      </c>
      <c r="G5" s="43">
        <v>1</v>
      </c>
      <c r="H5" s="53">
        <v>1</v>
      </c>
      <c r="I5" s="43">
        <f>+G5/H5</f>
        <v>1</v>
      </c>
      <c r="J5" s="69" t="s">
        <v>97</v>
      </c>
      <c r="K5" s="44"/>
    </row>
    <row r="6" spans="1:16379" ht="38.25" x14ac:dyDescent="0.25">
      <c r="B6" s="100"/>
      <c r="C6" s="97"/>
      <c r="D6" s="97"/>
      <c r="E6" s="35" t="s">
        <v>95</v>
      </c>
      <c r="F6" s="83" t="s">
        <v>240</v>
      </c>
      <c r="G6" s="43">
        <v>0.99</v>
      </c>
      <c r="H6" s="38">
        <v>1</v>
      </c>
      <c r="I6" s="43">
        <f>+G6/H6</f>
        <v>0.99</v>
      </c>
      <c r="J6" s="69" t="s">
        <v>98</v>
      </c>
    </row>
    <row r="7" spans="1:16379" ht="51" x14ac:dyDescent="0.25">
      <c r="B7" s="101"/>
      <c r="C7" s="98"/>
      <c r="D7" s="98"/>
      <c r="E7" s="35" t="s">
        <v>96</v>
      </c>
      <c r="F7" s="83" t="s">
        <v>241</v>
      </c>
      <c r="G7" s="43">
        <v>3.5</v>
      </c>
      <c r="H7" s="38">
        <v>1</v>
      </c>
      <c r="I7" s="43">
        <f>+G7/H7</f>
        <v>3.5</v>
      </c>
      <c r="J7" s="69" t="s">
        <v>99</v>
      </c>
    </row>
    <row r="8" spans="1:16379" ht="76.5" x14ac:dyDescent="0.25">
      <c r="B8" s="80" t="s">
        <v>100</v>
      </c>
      <c r="C8" s="50" t="s">
        <v>101</v>
      </c>
      <c r="D8" s="50" t="s">
        <v>102</v>
      </c>
      <c r="E8" s="35" t="s">
        <v>103</v>
      </c>
      <c r="F8" s="83" t="s">
        <v>242</v>
      </c>
      <c r="G8" s="43">
        <v>0.74150000000000005</v>
      </c>
      <c r="H8" s="38">
        <v>0.9</v>
      </c>
      <c r="I8" s="43">
        <f>+G8/H8</f>
        <v>0.82388888888888889</v>
      </c>
      <c r="J8" s="69" t="s">
        <v>104</v>
      </c>
    </row>
    <row r="9" spans="1:16379" ht="58.5" customHeight="1" x14ac:dyDescent="0.25">
      <c r="B9" s="63" t="s">
        <v>106</v>
      </c>
      <c r="C9" s="62" t="s">
        <v>107</v>
      </c>
      <c r="D9" s="62" t="s">
        <v>108</v>
      </c>
      <c r="E9" s="35" t="s">
        <v>109</v>
      </c>
      <c r="F9" s="83" t="s">
        <v>243</v>
      </c>
      <c r="G9" s="64">
        <v>1</v>
      </c>
      <c r="H9" s="37" t="s">
        <v>111</v>
      </c>
      <c r="I9" s="43">
        <v>1</v>
      </c>
      <c r="J9" s="71" t="s">
        <v>237</v>
      </c>
    </row>
    <row r="10" spans="1:16379" ht="76.5" x14ac:dyDescent="0.25">
      <c r="B10" s="99" t="s">
        <v>112</v>
      </c>
      <c r="C10" s="96" t="s">
        <v>113</v>
      </c>
      <c r="D10" s="96" t="s">
        <v>114</v>
      </c>
      <c r="E10" s="39" t="s">
        <v>115</v>
      </c>
      <c r="F10" s="83" t="s">
        <v>245</v>
      </c>
      <c r="G10" s="43">
        <v>1</v>
      </c>
      <c r="H10" s="40">
        <v>1</v>
      </c>
      <c r="I10" s="43">
        <f>+G10/H10</f>
        <v>1</v>
      </c>
      <c r="J10" s="69" t="s">
        <v>117</v>
      </c>
    </row>
    <row r="11" spans="1:16379" ht="76.5" x14ac:dyDescent="0.25">
      <c r="B11" s="101"/>
      <c r="C11" s="98"/>
      <c r="D11" s="98"/>
      <c r="E11" s="35" t="s">
        <v>116</v>
      </c>
      <c r="F11" s="83" t="s">
        <v>244</v>
      </c>
      <c r="G11" s="43">
        <v>1</v>
      </c>
      <c r="H11" s="54">
        <v>1</v>
      </c>
      <c r="I11" s="43">
        <f>+G11/H11</f>
        <v>1</v>
      </c>
      <c r="J11" s="69" t="s">
        <v>118</v>
      </c>
    </row>
    <row r="12" spans="1:16379" ht="51" x14ac:dyDescent="0.25">
      <c r="B12" s="99" t="s">
        <v>119</v>
      </c>
      <c r="C12" s="96" t="s">
        <v>101</v>
      </c>
      <c r="D12" s="96" t="s">
        <v>120</v>
      </c>
      <c r="E12" s="35" t="s">
        <v>121</v>
      </c>
      <c r="F12" s="83" t="s">
        <v>246</v>
      </c>
      <c r="G12" s="43">
        <v>0.8</v>
      </c>
      <c r="H12" s="42">
        <v>0.9</v>
      </c>
      <c r="I12" s="43">
        <f t="shared" ref="I12:I20" si="0">+G12/H12</f>
        <v>0.88888888888888895</v>
      </c>
      <c r="J12" s="69" t="s">
        <v>224</v>
      </c>
    </row>
    <row r="13" spans="1:16379" ht="63.75" x14ac:dyDescent="0.25">
      <c r="B13" s="100"/>
      <c r="C13" s="97"/>
      <c r="D13" s="97"/>
      <c r="E13" s="35" t="s">
        <v>122</v>
      </c>
      <c r="F13" s="83" t="s">
        <v>247</v>
      </c>
      <c r="G13" s="43">
        <v>0.78</v>
      </c>
      <c r="H13" s="42">
        <v>0.9</v>
      </c>
      <c r="I13" s="43">
        <f t="shared" si="0"/>
        <v>0.8666666666666667</v>
      </c>
      <c r="J13" s="69" t="s">
        <v>225</v>
      </c>
    </row>
    <row r="14" spans="1:16379" ht="63.75" x14ac:dyDescent="0.25">
      <c r="B14" s="100"/>
      <c r="C14" s="97"/>
      <c r="D14" s="97"/>
      <c r="E14" s="35" t="s">
        <v>123</v>
      </c>
      <c r="F14" s="83" t="s">
        <v>248</v>
      </c>
      <c r="G14" s="43">
        <v>0.95</v>
      </c>
      <c r="H14" s="42">
        <v>0.9</v>
      </c>
      <c r="I14" s="43">
        <f t="shared" si="0"/>
        <v>1.0555555555555556</v>
      </c>
      <c r="J14" s="69" t="s">
        <v>226</v>
      </c>
    </row>
    <row r="15" spans="1:16379" ht="63.75" x14ac:dyDescent="0.25">
      <c r="B15" s="100"/>
      <c r="C15" s="97"/>
      <c r="D15" s="97"/>
      <c r="E15" s="35" t="s">
        <v>124</v>
      </c>
      <c r="F15" s="83" t="s">
        <v>249</v>
      </c>
      <c r="G15" s="43">
        <v>0.86</v>
      </c>
      <c r="H15" s="41">
        <v>0.9</v>
      </c>
      <c r="I15" s="43">
        <f t="shared" si="0"/>
        <v>0.95555555555555549</v>
      </c>
      <c r="J15" s="69" t="s">
        <v>227</v>
      </c>
    </row>
    <row r="16" spans="1:16379" ht="63.75" x14ac:dyDescent="0.25">
      <c r="B16" s="101"/>
      <c r="C16" s="98"/>
      <c r="D16" s="98"/>
      <c r="E16" s="35" t="s">
        <v>125</v>
      </c>
      <c r="F16" s="83" t="s">
        <v>250</v>
      </c>
      <c r="G16" s="43">
        <v>0.81069999999999998</v>
      </c>
      <c r="H16" s="41">
        <v>0.9</v>
      </c>
      <c r="I16" s="43">
        <f t="shared" si="0"/>
        <v>0.90077777777777768</v>
      </c>
      <c r="J16" s="69" t="s">
        <v>228</v>
      </c>
    </row>
    <row r="17" spans="2:10" ht="63.75" x14ac:dyDescent="0.25">
      <c r="B17" s="99" t="s">
        <v>126</v>
      </c>
      <c r="C17" s="99" t="s">
        <v>107</v>
      </c>
      <c r="D17" s="96" t="s">
        <v>127</v>
      </c>
      <c r="E17" s="35" t="s">
        <v>128</v>
      </c>
      <c r="F17" s="83" t="s">
        <v>252</v>
      </c>
      <c r="G17" s="43">
        <v>1</v>
      </c>
      <c r="H17" s="42">
        <v>1</v>
      </c>
      <c r="I17" s="43">
        <f t="shared" si="0"/>
        <v>1</v>
      </c>
      <c r="J17" s="69" t="s">
        <v>130</v>
      </c>
    </row>
    <row r="18" spans="2:10" ht="63.75" x14ac:dyDescent="0.25">
      <c r="B18" s="100"/>
      <c r="C18" s="101"/>
      <c r="D18" s="98"/>
      <c r="E18" s="35" t="s">
        <v>129</v>
      </c>
      <c r="F18" s="83" t="s">
        <v>251</v>
      </c>
      <c r="G18" s="43">
        <v>0.68</v>
      </c>
      <c r="H18" s="41">
        <v>0.8</v>
      </c>
      <c r="I18" s="43">
        <f t="shared" si="0"/>
        <v>0.85</v>
      </c>
      <c r="J18" s="69" t="s">
        <v>131</v>
      </c>
    </row>
    <row r="19" spans="2:10" ht="25.5" x14ac:dyDescent="0.25">
      <c r="B19" s="80" t="s">
        <v>132</v>
      </c>
      <c r="C19" s="102" t="s">
        <v>133</v>
      </c>
      <c r="D19" s="103"/>
      <c r="E19" s="103"/>
      <c r="F19" s="103"/>
      <c r="G19" s="103"/>
      <c r="H19" s="103"/>
      <c r="I19" s="103"/>
      <c r="J19" s="104"/>
    </row>
    <row r="20" spans="2:10" ht="63.75" x14ac:dyDescent="0.25">
      <c r="B20" s="80" t="s">
        <v>134</v>
      </c>
      <c r="C20" s="50" t="s">
        <v>135</v>
      </c>
      <c r="D20" s="50" t="s">
        <v>136</v>
      </c>
      <c r="E20" s="35" t="s">
        <v>137</v>
      </c>
      <c r="F20" s="83" t="s">
        <v>253</v>
      </c>
      <c r="G20" s="43">
        <v>0.98</v>
      </c>
      <c r="H20" s="53">
        <v>1</v>
      </c>
      <c r="I20" s="43">
        <f t="shared" si="0"/>
        <v>0.98</v>
      </c>
      <c r="J20" s="69" t="s">
        <v>138</v>
      </c>
    </row>
    <row r="21" spans="2:10" ht="76.5" x14ac:dyDescent="0.25">
      <c r="B21" s="99" t="s">
        <v>139</v>
      </c>
      <c r="C21" s="96" t="s">
        <v>140</v>
      </c>
      <c r="D21" s="96" t="s">
        <v>136</v>
      </c>
      <c r="E21" s="35" t="s">
        <v>141</v>
      </c>
      <c r="F21" s="83" t="s">
        <v>254</v>
      </c>
      <c r="G21" s="81">
        <v>2</v>
      </c>
      <c r="H21" s="53" t="s">
        <v>142</v>
      </c>
      <c r="I21" s="43">
        <v>1</v>
      </c>
      <c r="J21" s="69" t="s">
        <v>229</v>
      </c>
    </row>
    <row r="22" spans="2:10" ht="76.5" x14ac:dyDescent="0.25">
      <c r="B22" s="100"/>
      <c r="C22" s="97"/>
      <c r="D22" s="97"/>
      <c r="E22" s="35" t="s">
        <v>143</v>
      </c>
      <c r="F22" s="83" t="s">
        <v>255</v>
      </c>
      <c r="G22" s="81">
        <v>12</v>
      </c>
      <c r="H22" s="53" t="s">
        <v>144</v>
      </c>
      <c r="I22" s="43">
        <f>12/15</f>
        <v>0.8</v>
      </c>
      <c r="J22" s="69" t="s">
        <v>145</v>
      </c>
    </row>
    <row r="23" spans="2:10" ht="89.25" x14ac:dyDescent="0.25">
      <c r="B23" s="100"/>
      <c r="C23" s="97"/>
      <c r="D23" s="97"/>
      <c r="E23" s="35" t="s">
        <v>146</v>
      </c>
      <c r="F23" s="83" t="s">
        <v>256</v>
      </c>
      <c r="G23" s="43">
        <v>1</v>
      </c>
      <c r="H23" s="53">
        <v>0.9</v>
      </c>
      <c r="I23" s="43">
        <f>+G23/H23</f>
        <v>1.1111111111111112</v>
      </c>
      <c r="J23" s="69" t="s">
        <v>147</v>
      </c>
    </row>
    <row r="24" spans="2:10" ht="51" x14ac:dyDescent="0.25">
      <c r="B24" s="101"/>
      <c r="C24" s="98"/>
      <c r="D24" s="98"/>
      <c r="E24" s="35" t="s">
        <v>148</v>
      </c>
      <c r="F24" s="83" t="s">
        <v>257</v>
      </c>
      <c r="G24" s="43">
        <v>1</v>
      </c>
      <c r="H24" s="53">
        <v>1</v>
      </c>
      <c r="I24" s="43">
        <f>+G24/H24</f>
        <v>1</v>
      </c>
      <c r="J24" s="69" t="s">
        <v>149</v>
      </c>
    </row>
    <row r="25" spans="2:10" ht="74.25" customHeight="1" x14ac:dyDescent="0.25">
      <c r="B25" s="99" t="s">
        <v>35</v>
      </c>
      <c r="C25" s="96" t="s">
        <v>84</v>
      </c>
      <c r="D25" s="96" t="s">
        <v>150</v>
      </c>
      <c r="E25" s="58" t="s">
        <v>151</v>
      </c>
      <c r="F25" s="59" t="s">
        <v>258</v>
      </c>
      <c r="G25" s="60">
        <v>7.6E-3</v>
      </c>
      <c r="H25" s="57">
        <v>0.9</v>
      </c>
      <c r="I25" s="60">
        <f>+G25/H23</f>
        <v>8.4444444444444437E-3</v>
      </c>
      <c r="J25" s="70" t="s">
        <v>234</v>
      </c>
    </row>
    <row r="26" spans="2:10" ht="61.5" customHeight="1" x14ac:dyDescent="0.25">
      <c r="B26" s="100"/>
      <c r="C26" s="97"/>
      <c r="D26" s="97"/>
      <c r="E26" s="35" t="s">
        <v>152</v>
      </c>
      <c r="F26" s="83" t="s">
        <v>259</v>
      </c>
      <c r="G26" s="64">
        <v>-3</v>
      </c>
      <c r="H26" s="53" t="s">
        <v>110</v>
      </c>
      <c r="I26" s="65">
        <f>3/1</f>
        <v>3</v>
      </c>
      <c r="J26" s="71" t="s">
        <v>236</v>
      </c>
    </row>
    <row r="27" spans="2:10" ht="63.75" x14ac:dyDescent="0.25">
      <c r="B27" s="100"/>
      <c r="C27" s="97"/>
      <c r="D27" s="97"/>
      <c r="E27" s="35" t="s">
        <v>153</v>
      </c>
      <c r="F27" s="83" t="s">
        <v>260</v>
      </c>
      <c r="G27" s="43">
        <f>2/57</f>
        <v>3.5087719298245612E-2</v>
      </c>
      <c r="H27" s="53">
        <v>0.1</v>
      </c>
      <c r="I27" s="43">
        <v>1</v>
      </c>
      <c r="J27" s="71" t="s">
        <v>157</v>
      </c>
    </row>
    <row r="28" spans="2:10" ht="45" x14ac:dyDescent="0.25">
      <c r="B28" s="100"/>
      <c r="C28" s="97"/>
      <c r="D28" s="97"/>
      <c r="E28" s="35" t="s">
        <v>154</v>
      </c>
      <c r="F28" s="83" t="s">
        <v>261</v>
      </c>
      <c r="G28" s="81">
        <v>2.16</v>
      </c>
      <c r="H28" s="53" t="s">
        <v>155</v>
      </c>
      <c r="I28" s="43">
        <f>4/2.16</f>
        <v>1.8518518518518516</v>
      </c>
      <c r="J28" s="72" t="s">
        <v>156</v>
      </c>
    </row>
    <row r="29" spans="2:10" ht="114.75" x14ac:dyDescent="0.25">
      <c r="B29" s="101"/>
      <c r="C29" s="98"/>
      <c r="D29" s="98"/>
      <c r="E29" s="35" t="s">
        <v>158</v>
      </c>
      <c r="F29" s="83" t="s">
        <v>262</v>
      </c>
      <c r="G29" s="43">
        <v>0.98470000000000002</v>
      </c>
      <c r="H29" s="53">
        <v>0.1</v>
      </c>
      <c r="I29" s="43">
        <v>1</v>
      </c>
      <c r="J29" s="73" t="s">
        <v>159</v>
      </c>
    </row>
    <row r="30" spans="2:10" ht="63.75" x14ac:dyDescent="0.25">
      <c r="B30" s="99" t="s">
        <v>160</v>
      </c>
      <c r="C30" s="96" t="s">
        <v>84</v>
      </c>
      <c r="D30" s="96" t="s">
        <v>161</v>
      </c>
      <c r="E30" s="35" t="s">
        <v>162</v>
      </c>
      <c r="F30" s="83" t="s">
        <v>263</v>
      </c>
      <c r="G30" s="43">
        <v>0.93</v>
      </c>
      <c r="H30" s="53">
        <v>0.9</v>
      </c>
      <c r="I30" s="43">
        <f>+G30/H30</f>
        <v>1.0333333333333334</v>
      </c>
      <c r="J30" s="69" t="s">
        <v>165</v>
      </c>
    </row>
    <row r="31" spans="2:10" ht="89.25" x14ac:dyDescent="0.25">
      <c r="B31" s="100"/>
      <c r="C31" s="97"/>
      <c r="D31" s="97"/>
      <c r="E31" s="35" t="s">
        <v>163</v>
      </c>
      <c r="F31" s="83" t="s">
        <v>264</v>
      </c>
      <c r="G31" s="43">
        <v>0.9</v>
      </c>
      <c r="H31" s="53">
        <v>0.7</v>
      </c>
      <c r="I31" s="43">
        <f>+G31/H31</f>
        <v>1.2857142857142858</v>
      </c>
      <c r="J31" s="69" t="s">
        <v>166</v>
      </c>
    </row>
    <row r="32" spans="2:10" ht="76.5" x14ac:dyDescent="0.25">
      <c r="B32" s="101"/>
      <c r="C32" s="98"/>
      <c r="D32" s="98"/>
      <c r="E32" s="35" t="s">
        <v>164</v>
      </c>
      <c r="F32" s="83" t="s">
        <v>265</v>
      </c>
      <c r="G32" s="43">
        <v>0.13</v>
      </c>
      <c r="H32" s="53">
        <v>0.8</v>
      </c>
      <c r="I32" s="43">
        <f>+G32/H32</f>
        <v>0.16250000000000001</v>
      </c>
      <c r="J32" s="69" t="s">
        <v>167</v>
      </c>
    </row>
    <row r="33" spans="2:10" ht="114.75" x14ac:dyDescent="0.25">
      <c r="B33" s="99" t="s">
        <v>168</v>
      </c>
      <c r="C33" s="96" t="s">
        <v>84</v>
      </c>
      <c r="D33" s="96" t="s">
        <v>169</v>
      </c>
      <c r="E33" s="35" t="s">
        <v>170</v>
      </c>
      <c r="F33" s="83" t="s">
        <v>266</v>
      </c>
      <c r="G33" s="43">
        <v>1</v>
      </c>
      <c r="H33" s="55" t="s">
        <v>173</v>
      </c>
      <c r="I33" s="43">
        <v>1</v>
      </c>
      <c r="J33" s="69" t="s">
        <v>230</v>
      </c>
    </row>
    <row r="34" spans="2:10" ht="114.75" x14ac:dyDescent="0.25">
      <c r="B34" s="100"/>
      <c r="C34" s="97"/>
      <c r="D34" s="97"/>
      <c r="E34" s="35" t="s">
        <v>171</v>
      </c>
      <c r="F34" s="83" t="s">
        <v>267</v>
      </c>
      <c r="G34" s="43">
        <v>1</v>
      </c>
      <c r="H34" s="53" t="s">
        <v>172</v>
      </c>
      <c r="I34" s="43">
        <v>1</v>
      </c>
      <c r="J34" s="71" t="s">
        <v>231</v>
      </c>
    </row>
    <row r="35" spans="2:10" ht="51" x14ac:dyDescent="0.25">
      <c r="B35" s="100"/>
      <c r="C35" s="97"/>
      <c r="D35" s="97"/>
      <c r="E35" s="35" t="s">
        <v>174</v>
      </c>
      <c r="F35" s="83" t="s">
        <v>268</v>
      </c>
      <c r="G35" s="43">
        <v>1</v>
      </c>
      <c r="H35" s="41">
        <v>0.9</v>
      </c>
      <c r="I35" s="43">
        <f>+G35/H35</f>
        <v>1.1111111111111112</v>
      </c>
      <c r="J35" s="71" t="s">
        <v>232</v>
      </c>
    </row>
    <row r="36" spans="2:10" ht="76.5" x14ac:dyDescent="0.25">
      <c r="B36" s="100"/>
      <c r="C36" s="97"/>
      <c r="D36" s="97"/>
      <c r="E36" s="35" t="s">
        <v>175</v>
      </c>
      <c r="F36" s="83" t="s">
        <v>269</v>
      </c>
      <c r="G36" s="43"/>
      <c r="H36" s="41">
        <v>0.5</v>
      </c>
      <c r="I36" s="43"/>
      <c r="J36" s="69"/>
    </row>
    <row r="37" spans="2:10" ht="102" x14ac:dyDescent="0.25">
      <c r="B37" s="100"/>
      <c r="C37" s="97"/>
      <c r="D37" s="97"/>
      <c r="E37" s="35" t="s">
        <v>176</v>
      </c>
      <c r="F37" s="83" t="s">
        <v>270</v>
      </c>
      <c r="G37" s="43">
        <f>7/7</f>
        <v>1</v>
      </c>
      <c r="H37" s="41">
        <v>0.9</v>
      </c>
      <c r="I37" s="43">
        <f>+G37/H37</f>
        <v>1.1111111111111112</v>
      </c>
      <c r="J37" s="69" t="s">
        <v>233</v>
      </c>
    </row>
    <row r="38" spans="2:10" ht="63.75" x14ac:dyDescent="0.25">
      <c r="B38" s="101"/>
      <c r="C38" s="98"/>
      <c r="D38" s="98"/>
      <c r="E38" s="35" t="s">
        <v>177</v>
      </c>
      <c r="F38" s="83" t="s">
        <v>271</v>
      </c>
      <c r="G38" s="43">
        <f>518/300</f>
        <v>1.7266666666666666</v>
      </c>
      <c r="H38" s="41" t="s">
        <v>178</v>
      </c>
      <c r="I38" s="43"/>
      <c r="J38" s="74" t="s">
        <v>235</v>
      </c>
    </row>
    <row r="39" spans="2:10" ht="66" customHeight="1" x14ac:dyDescent="0.25">
      <c r="B39" s="99" t="s">
        <v>179</v>
      </c>
      <c r="C39" s="96" t="s">
        <v>84</v>
      </c>
      <c r="D39" s="96" t="s">
        <v>180</v>
      </c>
      <c r="E39" s="35" t="s">
        <v>181</v>
      </c>
      <c r="F39" s="84" t="s">
        <v>272</v>
      </c>
      <c r="G39" s="43">
        <f>5/5.33</f>
        <v>0.93808630393996251</v>
      </c>
      <c r="H39" s="41" t="s">
        <v>182</v>
      </c>
      <c r="I39" s="43">
        <f>5/5.33</f>
        <v>0.93808630393996251</v>
      </c>
      <c r="J39" s="71" t="s">
        <v>183</v>
      </c>
    </row>
    <row r="40" spans="2:10" ht="51" x14ac:dyDescent="0.25">
      <c r="B40" s="101"/>
      <c r="C40" s="98"/>
      <c r="D40" s="98"/>
      <c r="E40" s="35" t="s">
        <v>184</v>
      </c>
      <c r="F40" s="83" t="s">
        <v>273</v>
      </c>
      <c r="G40" s="64">
        <v>1</v>
      </c>
      <c r="H40" s="41" t="s">
        <v>185</v>
      </c>
      <c r="I40" s="43">
        <f>3/1</f>
        <v>3</v>
      </c>
      <c r="J40" s="71" t="s">
        <v>186</v>
      </c>
    </row>
    <row r="41" spans="2:10" ht="45" x14ac:dyDescent="0.25">
      <c r="B41" s="99" t="s">
        <v>187</v>
      </c>
      <c r="C41" s="96" t="s">
        <v>84</v>
      </c>
      <c r="D41" s="96" t="s">
        <v>188</v>
      </c>
      <c r="E41" s="35" t="s">
        <v>189</v>
      </c>
      <c r="F41" s="83" t="s">
        <v>274</v>
      </c>
      <c r="G41" s="64">
        <v>1</v>
      </c>
      <c r="H41" s="41" t="s">
        <v>185</v>
      </c>
      <c r="I41" s="43">
        <f>3/G41</f>
        <v>3</v>
      </c>
      <c r="J41" s="71" t="s">
        <v>190</v>
      </c>
    </row>
    <row r="42" spans="2:10" ht="89.25" x14ac:dyDescent="0.25">
      <c r="B42" s="100"/>
      <c r="C42" s="97"/>
      <c r="D42" s="97"/>
      <c r="E42" s="35" t="s">
        <v>191</v>
      </c>
      <c r="F42" s="83" t="s">
        <v>275</v>
      </c>
      <c r="G42" s="43">
        <v>1</v>
      </c>
      <c r="H42" s="41">
        <v>0.9</v>
      </c>
      <c r="I42" s="43">
        <f>+G42/H42</f>
        <v>1.1111111111111112</v>
      </c>
      <c r="J42" s="71" t="s">
        <v>192</v>
      </c>
    </row>
    <row r="43" spans="2:10" ht="76.5" x14ac:dyDescent="0.25">
      <c r="B43" s="101"/>
      <c r="C43" s="98"/>
      <c r="D43" s="98"/>
      <c r="E43" s="35" t="s">
        <v>193</v>
      </c>
      <c r="F43" s="83" t="s">
        <v>276</v>
      </c>
      <c r="G43" s="43">
        <v>0.45</v>
      </c>
      <c r="H43" s="41">
        <v>0.7</v>
      </c>
      <c r="I43" s="43">
        <f>+G43/H43</f>
        <v>0.6428571428571429</v>
      </c>
      <c r="J43" s="69" t="s">
        <v>194</v>
      </c>
    </row>
    <row r="44" spans="2:10" ht="63.75" x14ac:dyDescent="0.25">
      <c r="B44" s="99" t="s">
        <v>195</v>
      </c>
      <c r="C44" s="96" t="s">
        <v>84</v>
      </c>
      <c r="D44" s="96" t="s">
        <v>196</v>
      </c>
      <c r="E44" s="35" t="s">
        <v>197</v>
      </c>
      <c r="F44" s="83" t="s">
        <v>277</v>
      </c>
      <c r="G44" s="43">
        <v>1</v>
      </c>
      <c r="H44" s="56">
        <v>0.997</v>
      </c>
      <c r="I44" s="43">
        <f>+G44/H44</f>
        <v>1.0030090270812437</v>
      </c>
      <c r="J44" s="71" t="s">
        <v>198</v>
      </c>
    </row>
    <row r="45" spans="2:10" ht="51" x14ac:dyDescent="0.25">
      <c r="B45" s="100"/>
      <c r="C45" s="97"/>
      <c r="D45" s="97"/>
      <c r="E45" s="35" t="s">
        <v>199</v>
      </c>
      <c r="F45" s="83" t="s">
        <v>278</v>
      </c>
      <c r="G45" s="81">
        <v>7.18</v>
      </c>
      <c r="H45" s="41" t="s">
        <v>200</v>
      </c>
      <c r="I45" s="43">
        <f>10/7.18</f>
        <v>1.392757660167131</v>
      </c>
      <c r="J45" s="71" t="s">
        <v>202</v>
      </c>
    </row>
    <row r="46" spans="2:10" ht="51" x14ac:dyDescent="0.25">
      <c r="B46" s="100"/>
      <c r="C46" s="97"/>
      <c r="D46" s="97"/>
      <c r="E46" s="35" t="s">
        <v>201</v>
      </c>
      <c r="F46" s="83" t="s">
        <v>279</v>
      </c>
      <c r="G46" s="81">
        <v>3.18</v>
      </c>
      <c r="H46" s="41" t="s">
        <v>182</v>
      </c>
      <c r="I46" s="43">
        <f>5/3.18</f>
        <v>1.5723270440251571</v>
      </c>
      <c r="J46" s="71" t="s">
        <v>203</v>
      </c>
    </row>
    <row r="47" spans="2:10" ht="51" x14ac:dyDescent="0.25">
      <c r="B47" s="100"/>
      <c r="C47" s="97"/>
      <c r="D47" s="97"/>
      <c r="E47" s="35" t="s">
        <v>204</v>
      </c>
      <c r="F47" s="83" t="s">
        <v>280</v>
      </c>
      <c r="G47" s="81">
        <v>10.86</v>
      </c>
      <c r="H47" s="41" t="s">
        <v>205</v>
      </c>
      <c r="I47" s="43">
        <f>10/10.86</f>
        <v>0.92081031307550654</v>
      </c>
      <c r="J47" s="71" t="s">
        <v>206</v>
      </c>
    </row>
    <row r="48" spans="2:10" ht="51" x14ac:dyDescent="0.25">
      <c r="B48" s="101"/>
      <c r="C48" s="98"/>
      <c r="D48" s="98"/>
      <c r="E48" s="35" t="s">
        <v>207</v>
      </c>
      <c r="F48" s="83" t="s">
        <v>281</v>
      </c>
      <c r="G48" s="43">
        <v>1</v>
      </c>
      <c r="H48" s="41">
        <v>1</v>
      </c>
      <c r="I48" s="43">
        <f>+G48/H48</f>
        <v>1</v>
      </c>
      <c r="J48" s="71" t="s">
        <v>208</v>
      </c>
    </row>
    <row r="49" spans="2:10" ht="45" x14ac:dyDescent="0.25">
      <c r="B49" s="99" t="s">
        <v>209</v>
      </c>
      <c r="C49" s="96" t="s">
        <v>84</v>
      </c>
      <c r="D49" s="96" t="s">
        <v>180</v>
      </c>
      <c r="E49" s="35" t="s">
        <v>210</v>
      </c>
      <c r="F49" s="83" t="s">
        <v>282</v>
      </c>
      <c r="G49" s="81">
        <v>7.21</v>
      </c>
      <c r="H49" s="41" t="s">
        <v>211</v>
      </c>
      <c r="I49" s="43">
        <f>7/7.21</f>
        <v>0.970873786407767</v>
      </c>
      <c r="J49" s="71" t="s">
        <v>212</v>
      </c>
    </row>
    <row r="50" spans="2:10" ht="63.75" x14ac:dyDescent="0.25">
      <c r="B50" s="100"/>
      <c r="C50" s="97"/>
      <c r="D50" s="97"/>
      <c r="E50" s="35" t="s">
        <v>213</v>
      </c>
      <c r="F50" s="83" t="s">
        <v>283</v>
      </c>
      <c r="G50" s="81">
        <v>1</v>
      </c>
      <c r="H50" s="41" t="s">
        <v>214</v>
      </c>
      <c r="I50" s="43">
        <v>2</v>
      </c>
      <c r="J50" s="71" t="s">
        <v>215</v>
      </c>
    </row>
    <row r="51" spans="2:10" ht="89.25" x14ac:dyDescent="0.25">
      <c r="B51" s="101"/>
      <c r="C51" s="98"/>
      <c r="D51" s="98"/>
      <c r="E51" s="35" t="s">
        <v>216</v>
      </c>
      <c r="F51" s="83" t="s">
        <v>284</v>
      </c>
      <c r="G51" s="43">
        <v>0.67</v>
      </c>
      <c r="H51" s="41">
        <v>0.8</v>
      </c>
      <c r="I51" s="52">
        <f>+G51/H51</f>
        <v>0.83750000000000002</v>
      </c>
      <c r="J51" s="69" t="s">
        <v>217</v>
      </c>
    </row>
    <row r="52" spans="2:10" ht="63.75" x14ac:dyDescent="0.25">
      <c r="B52" s="99" t="s">
        <v>218</v>
      </c>
      <c r="C52" s="96" t="s">
        <v>84</v>
      </c>
      <c r="D52" s="96" t="s">
        <v>219</v>
      </c>
      <c r="E52" s="35" t="s">
        <v>220</v>
      </c>
      <c r="F52" s="83" t="s">
        <v>285</v>
      </c>
      <c r="G52" s="43">
        <v>0.97199999999999998</v>
      </c>
      <c r="H52" s="41">
        <v>0.9</v>
      </c>
      <c r="I52" s="43">
        <f>+G52/H52</f>
        <v>1.0799999999999998</v>
      </c>
      <c r="J52" s="69" t="s">
        <v>221</v>
      </c>
    </row>
    <row r="53" spans="2:10" ht="64.5" thickBot="1" x14ac:dyDescent="0.3">
      <c r="B53" s="107"/>
      <c r="C53" s="106"/>
      <c r="D53" s="106"/>
      <c r="E53" s="75" t="s">
        <v>222</v>
      </c>
      <c r="F53" s="85" t="s">
        <v>286</v>
      </c>
      <c r="G53" s="76">
        <v>1</v>
      </c>
      <c r="H53" s="77">
        <v>0.9</v>
      </c>
      <c r="I53" s="76">
        <f>+G53/H53</f>
        <v>1.1111111111111112</v>
      </c>
      <c r="J53" s="78" t="s">
        <v>223</v>
      </c>
    </row>
    <row r="54" spans="2:10" ht="15" x14ac:dyDescent="0.25">
      <c r="B54" s="23"/>
      <c r="C54" s="23"/>
      <c r="D54" s="23"/>
      <c r="E54" s="23"/>
      <c r="F54" s="23"/>
      <c r="G54" s="61"/>
      <c r="H54" s="23"/>
      <c r="I54" s="61"/>
    </row>
    <row r="55" spans="2:10" ht="18.75" customHeight="1" x14ac:dyDescent="0.25">
      <c r="B55" s="92"/>
      <c r="C55" s="92"/>
      <c r="D55" s="92"/>
      <c r="E55" s="92"/>
      <c r="F55" s="92"/>
      <c r="G55" s="92"/>
      <c r="H55" s="92"/>
      <c r="I55" s="33"/>
    </row>
    <row r="56" spans="2:10" ht="18.75" customHeight="1" x14ac:dyDescent="0.25">
      <c r="B56" s="92"/>
      <c r="C56" s="92"/>
      <c r="D56" s="92"/>
      <c r="E56" s="92"/>
      <c r="F56" s="92"/>
      <c r="G56" s="92"/>
      <c r="H56" s="92"/>
      <c r="I56" s="33"/>
    </row>
    <row r="57" spans="2:10" ht="18.75" customHeight="1" x14ac:dyDescent="0.25">
      <c r="B57" s="92"/>
      <c r="C57" s="92"/>
      <c r="D57" s="92"/>
      <c r="E57" s="92"/>
      <c r="F57" s="92"/>
      <c r="G57" s="92"/>
      <c r="H57" s="92"/>
      <c r="I57" s="33"/>
    </row>
    <row r="58" spans="2:10" ht="18.75" customHeight="1" x14ac:dyDescent="0.25">
      <c r="B58" s="27"/>
      <c r="C58" s="49"/>
      <c r="D58" s="49"/>
      <c r="E58" s="27"/>
      <c r="F58" s="27"/>
      <c r="G58" s="31"/>
      <c r="H58" s="27"/>
      <c r="I58" s="33"/>
    </row>
    <row r="59" spans="2:10" ht="18.75" customHeight="1" x14ac:dyDescent="0.25">
      <c r="B59" s="27"/>
      <c r="C59" s="49"/>
      <c r="D59" s="49"/>
      <c r="E59" s="27"/>
      <c r="F59" s="27"/>
      <c r="G59" s="31"/>
      <c r="H59" s="27"/>
      <c r="I59" s="33"/>
    </row>
    <row r="60" spans="2:10" ht="15" customHeight="1" x14ac:dyDescent="0.25">
      <c r="B60" s="86"/>
      <c r="C60" s="86"/>
      <c r="D60" s="86"/>
      <c r="E60" s="86"/>
      <c r="F60" s="86"/>
      <c r="G60" s="32"/>
      <c r="H60" s="24"/>
      <c r="I60" s="33"/>
    </row>
    <row r="61" spans="2:10" ht="31.5" hidden="1" customHeight="1" x14ac:dyDescent="0.25">
      <c r="B61" s="86"/>
      <c r="C61" s="86"/>
      <c r="D61" s="86"/>
      <c r="E61" s="86"/>
      <c r="F61" s="86"/>
      <c r="G61" s="86"/>
      <c r="H61" s="86"/>
    </row>
    <row r="62" spans="2:10" ht="15" hidden="1" x14ac:dyDescent="0.25">
      <c r="B62" s="25"/>
      <c r="C62" s="25"/>
      <c r="D62" s="25"/>
      <c r="E62" s="25"/>
      <c r="F62" s="25"/>
      <c r="G62" s="30"/>
      <c r="H62" s="25"/>
    </row>
  </sheetData>
  <mergeCells count="47">
    <mergeCell ref="B61:H61"/>
    <mergeCell ref="B55:H55"/>
    <mergeCell ref="B56:H56"/>
    <mergeCell ref="D44:D48"/>
    <mergeCell ref="C44:C48"/>
    <mergeCell ref="B44:B48"/>
    <mergeCell ref="D49:D51"/>
    <mergeCell ref="C49:C51"/>
    <mergeCell ref="B49:B51"/>
    <mergeCell ref="D52:D53"/>
    <mergeCell ref="C52:C53"/>
    <mergeCell ref="B52:B53"/>
    <mergeCell ref="I2:J2"/>
    <mergeCell ref="B57:H57"/>
    <mergeCell ref="B60:F60"/>
    <mergeCell ref="A1:G2"/>
    <mergeCell ref="B5:B7"/>
    <mergeCell ref="C5:C7"/>
    <mergeCell ref="D5:D7"/>
    <mergeCell ref="D25:D29"/>
    <mergeCell ref="C25:C29"/>
    <mergeCell ref="B25:B29"/>
    <mergeCell ref="B10:B11"/>
    <mergeCell ref="C10:C11"/>
    <mergeCell ref="D10:D11"/>
    <mergeCell ref="D12:D16"/>
    <mergeCell ref="C12:C16"/>
    <mergeCell ref="B12:B16"/>
    <mergeCell ref="D17:D18"/>
    <mergeCell ref="C17:C18"/>
    <mergeCell ref="B17:B18"/>
    <mergeCell ref="C19:J19"/>
    <mergeCell ref="D21:D24"/>
    <mergeCell ref="C21:C24"/>
    <mergeCell ref="B21:B24"/>
    <mergeCell ref="D30:D32"/>
    <mergeCell ref="C30:C32"/>
    <mergeCell ref="B30:B32"/>
    <mergeCell ref="D41:D43"/>
    <mergeCell ref="C41:C43"/>
    <mergeCell ref="B41:B43"/>
    <mergeCell ref="D33:D38"/>
    <mergeCell ref="C33:C38"/>
    <mergeCell ref="B33:B38"/>
    <mergeCell ref="B39:B40"/>
    <mergeCell ref="C39:C40"/>
    <mergeCell ref="D39:D40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 2018 v2 </vt:lpstr>
      <vt:lpstr>Ind 2019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DAVID NOGUERA HERNANDEZ</dc:creator>
  <cp:lastModifiedBy>user</cp:lastModifiedBy>
  <cp:revision>0</cp:revision>
  <cp:lastPrinted>2019-07-12T15:35:09Z</cp:lastPrinted>
  <dcterms:created xsi:type="dcterms:W3CDTF">2019-01-14T20:28:39Z</dcterms:created>
  <dcterms:modified xsi:type="dcterms:W3CDTF">2019-07-23T16:41:04Z</dcterms:modified>
</cp:coreProperties>
</file>