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onoguerah\Documents\DOC ERU\ERU TRABAJOS\INDICADORES\2018\"/>
    </mc:Choice>
  </mc:AlternateContent>
  <bookViews>
    <workbookView xWindow="-120" yWindow="-120" windowWidth="15600" windowHeight="11160" firstSheet="1" activeTab="1"/>
  </bookViews>
  <sheets>
    <sheet name="obj_espec" sheetId="8" state="hidden" r:id="rId1"/>
    <sheet name="Ind_II_trim_2018" sheetId="1" r:id="rId2"/>
    <sheet name="DATOS" sheetId="2" state="hidden" r:id="rId3"/>
    <sheet name="Detalle (2)" sheetId="7" state="hidden" r:id="rId4"/>
  </sheets>
  <definedNames>
    <definedName name="_xlnm._FilterDatabase" localSheetId="3" hidden="1">'Detalle (2)'!$B$2:$N$59</definedName>
    <definedName name="_xlnm._FilterDatabase" localSheetId="1" hidden="1">Ind_II_trim_2018!$B$4:$M$60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56" i="1" l="1"/>
  <c r="K55" i="1"/>
  <c r="K53" i="1"/>
  <c r="K52" i="1"/>
  <c r="K49" i="1" l="1"/>
  <c r="K47" i="1"/>
  <c r="K46" i="1"/>
  <c r="K45" i="1"/>
  <c r="K35" i="1"/>
  <c r="K32" i="1"/>
  <c r="K29" i="1" l="1"/>
  <c r="K21" i="1"/>
  <c r="K6" i="1" l="1"/>
  <c r="K58" i="1" l="1"/>
  <c r="K57" i="1"/>
  <c r="K54" i="1"/>
  <c r="K50" i="1"/>
  <c r="K48" i="1" l="1"/>
  <c r="K44" i="1"/>
  <c r="K42" i="1"/>
  <c r="K39" i="1"/>
  <c r="K38" i="1"/>
  <c r="K37" i="1"/>
  <c r="K26" i="1"/>
  <c r="K27" i="1"/>
  <c r="K30" i="1" l="1"/>
  <c r="K22" i="1"/>
  <c r="K20" i="1" l="1"/>
  <c r="K19" i="1" l="1"/>
  <c r="K18" i="1"/>
  <c r="K17" i="1"/>
  <c r="K16" i="1"/>
  <c r="K13" i="1"/>
  <c r="K9" i="1"/>
  <c r="K8" i="1"/>
  <c r="K5" i="1"/>
  <c r="K7" i="1"/>
  <c r="N59" i="7" l="1"/>
  <c r="M58" i="7"/>
  <c r="M57" i="7"/>
  <c r="L56" i="7"/>
  <c r="K56" i="7"/>
  <c r="J56" i="7"/>
  <c r="I56" i="7"/>
  <c r="M56" i="7" s="1"/>
  <c r="M55" i="7"/>
  <c r="L54" i="7"/>
  <c r="K54" i="7"/>
  <c r="J54" i="7"/>
  <c r="I54" i="7"/>
  <c r="M54" i="7" s="1"/>
  <c r="M53" i="7"/>
  <c r="L52" i="7"/>
  <c r="K52" i="7"/>
  <c r="J52" i="7"/>
  <c r="I52" i="7"/>
  <c r="M52" i="7" s="1"/>
  <c r="L51" i="7"/>
  <c r="K51" i="7"/>
  <c r="J51" i="7"/>
  <c r="I51" i="7"/>
  <c r="M51" i="7" s="1"/>
  <c r="M50" i="7"/>
  <c r="M49" i="7"/>
  <c r="M48" i="7"/>
  <c r="M47" i="7"/>
  <c r="M46" i="7"/>
  <c r="M45" i="7"/>
  <c r="M44" i="7"/>
  <c r="M43" i="7"/>
  <c r="M42" i="7"/>
  <c r="M41" i="7"/>
  <c r="M40" i="7"/>
  <c r="M39" i="7"/>
  <c r="M38" i="7"/>
  <c r="M37" i="7"/>
  <c r="M36" i="7"/>
  <c r="M35" i="7"/>
  <c r="M34" i="7"/>
  <c r="L33" i="7"/>
  <c r="L59" i="7" s="1"/>
  <c r="K33" i="7"/>
  <c r="K59" i="7" s="1"/>
  <c r="J33" i="7"/>
  <c r="J59" i="7" s="1"/>
  <c r="I33" i="7"/>
  <c r="I59" i="7" s="1"/>
  <c r="M32" i="7"/>
  <c r="M31" i="7"/>
  <c r="M30" i="7"/>
  <c r="M29" i="7"/>
  <c r="M28" i="7"/>
  <c r="M27" i="7"/>
  <c r="M26" i="7"/>
  <c r="M25" i="7"/>
  <c r="M24" i="7"/>
  <c r="M22" i="7"/>
  <c r="M21" i="7"/>
  <c r="M20" i="7"/>
  <c r="M19" i="7"/>
  <c r="M18" i="7"/>
  <c r="M17" i="7"/>
  <c r="M16" i="7"/>
  <c r="M15" i="7"/>
  <c r="M14" i="7"/>
  <c r="M13" i="7"/>
  <c r="M12" i="7"/>
  <c r="M11" i="7"/>
  <c r="M9" i="7"/>
  <c r="M8" i="7"/>
  <c r="M7" i="7"/>
  <c r="M6" i="7"/>
  <c r="M5" i="7"/>
  <c r="M4" i="7"/>
  <c r="M3" i="7"/>
  <c r="M33" i="7" l="1"/>
  <c r="M59" i="7" s="1"/>
  <c r="M60" i="1"/>
  <c r="B4" i="2" l="1"/>
</calcChain>
</file>

<file path=xl/comments1.xml><?xml version="1.0" encoding="utf-8"?>
<comments xmlns="http://schemas.openxmlformats.org/spreadsheetml/2006/main">
  <authors>
    <author>user</author>
  </authors>
  <commentList>
    <comment ref="M2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Se saca del promedio del avance de los indicadores
</t>
        </r>
      </text>
    </comment>
    <comment ref="H45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Se elimina indicador, enviar correo informando el reporte del I trimestre y la eliminación</t>
        </r>
      </text>
    </comment>
  </commentList>
</comments>
</file>

<file path=xl/sharedStrings.xml><?xml version="1.0" encoding="utf-8"?>
<sst xmlns="http://schemas.openxmlformats.org/spreadsheetml/2006/main" count="565" uniqueCount="208">
  <si>
    <t>Direccionamiento Estratégico</t>
  </si>
  <si>
    <t>Gestión de Grupo de Interes</t>
  </si>
  <si>
    <t>Formulación de Instrumentos</t>
  </si>
  <si>
    <t>Gestión Predial y Social</t>
  </si>
  <si>
    <t>Comercialización</t>
  </si>
  <si>
    <t>Gestión Financiera</t>
  </si>
  <si>
    <t>Gestión de Talento humano</t>
  </si>
  <si>
    <t>Gestión Ambiental</t>
  </si>
  <si>
    <t>Gestión de Servicios Logisticos</t>
  </si>
  <si>
    <t>Gestión Documental</t>
  </si>
  <si>
    <t>Gestión de TIC</t>
  </si>
  <si>
    <t>Atención al Ciudadano</t>
  </si>
  <si>
    <t>Evaluación y Mejoramiento Continuo</t>
  </si>
  <si>
    <t>PROCESO</t>
  </si>
  <si>
    <t>Evaluación en el logro de indicadores de Gestión</t>
  </si>
  <si>
    <t>Nivel de participación en las socializaciones del SIG</t>
  </si>
  <si>
    <t>Oportunidad en la estandarización de documentos del SIG</t>
  </si>
  <si>
    <t>Cumplimiento del Plan Estratégico de Comunicaciones</t>
  </si>
  <si>
    <t>Participacion en medios de comunicación</t>
  </si>
  <si>
    <t>Atención a los requerimiento de comunicación institucional</t>
  </si>
  <si>
    <t>Porcentaje de permanencia en la página web por parte de los visitantes</t>
  </si>
  <si>
    <t>Oportunidad en la evaluación de proyectos a partir de estudios preliminares</t>
  </si>
  <si>
    <t>Oportunidad en la atención de unidades sociales y/o personas que requieran asesoría de Gestión Social</t>
  </si>
  <si>
    <t>Oportunidad en el trámite de reconocimientos económicos a las unidades Sociales</t>
  </si>
  <si>
    <t>Cumplimiento en la elaboración del diseño de Proyectos</t>
  </si>
  <si>
    <t>Cumplimiento en la ejecución de las obras de urbanismo</t>
  </si>
  <si>
    <t>Liquidación de las obras de Urbanismo</t>
  </si>
  <si>
    <t>Cumplimiento en la aprobación de los diseños de los Proyectos</t>
  </si>
  <si>
    <t>Cumplimiento en el recibo de las obras de urbanismo</t>
  </si>
  <si>
    <t>Eficiencia en la entrega de la información por parte de las Fiduciarias</t>
  </si>
  <si>
    <t>Eficacia en la entrega de informes a la Gerencia</t>
  </si>
  <si>
    <t>Cumplimiento en la ejecución del Plan de Mercadeo</t>
  </si>
  <si>
    <t>Desarrollo del Marketing Relacional</t>
  </si>
  <si>
    <t>Gestión Contractual</t>
  </si>
  <si>
    <t>Gestión Juridica</t>
  </si>
  <si>
    <t>Desempeño en la emisión de conceptos jurídicos</t>
  </si>
  <si>
    <t>Tiempo de respuesta a solicitudes realizadas mediante comunicaciones externas</t>
  </si>
  <si>
    <t>Cumplimiento de compromisos asignados a la Subgerencia Jurídica</t>
  </si>
  <si>
    <t>Seguimiento a Procesos Judiciales</t>
  </si>
  <si>
    <t>Ejecución Presupuestal</t>
  </si>
  <si>
    <t>Oportunidad en la entrega de informes del proceso a entidades administrativas de control</t>
  </si>
  <si>
    <t>Reprocesos presentados en la contabilización de las cuentas por pagar</t>
  </si>
  <si>
    <t xml:space="preserve">Oportundidad en el tramite de cuentas por pagar </t>
  </si>
  <si>
    <t>Recuperación de cartera</t>
  </si>
  <si>
    <t>Cumplimiento de las actividades del PIC y el Plan de Bienestar</t>
  </si>
  <si>
    <t>Participación en las actividades de capacitación y bienestar</t>
  </si>
  <si>
    <t>Utilización de los recursos  de las actividades del PIC y el Plan de Bienestar</t>
  </si>
  <si>
    <t>Consumo percápita de agua</t>
  </si>
  <si>
    <t>Consumo percápita de energia</t>
  </si>
  <si>
    <t>Disposición final de residuos</t>
  </si>
  <si>
    <t>Consumo sostenible</t>
  </si>
  <si>
    <t>Implementación de practicas sostenibles</t>
  </si>
  <si>
    <t>Eficiencia en el tramite de cuentas de servicios públicos</t>
  </si>
  <si>
    <t>Oportunidad en la actualización del inventario de bienes individuales</t>
  </si>
  <si>
    <t>Consumo de Papel</t>
  </si>
  <si>
    <t>Eficiencia en la Entrega de la solicitud de información</t>
  </si>
  <si>
    <t>Cumplimiento en la entrega de información solicitada</t>
  </si>
  <si>
    <t>Eficiencia en la realización de capacitaciones de gestión documental</t>
  </si>
  <si>
    <t>Disponibilidad del servicio de red (canales de datos Datacenter)</t>
  </si>
  <si>
    <t>Oportunidad en la atención de servicios de soporte tecnológico de nivel 3</t>
  </si>
  <si>
    <t>Oportunidad en la atención de servicios de soporte tecnológico de nivel 2</t>
  </si>
  <si>
    <t>Oportunidad en la atención de servicios de soporte tecnológico de nivel 1</t>
  </si>
  <si>
    <t>Implementación Estrategia de Gobierno en Línea (GEL)</t>
  </si>
  <si>
    <t>Tiempo promedio utilizado en la respuesta a las PQRS de las dependencias</t>
  </si>
  <si>
    <t>Oportunidad en el traslado de PQRS por competencia</t>
  </si>
  <si>
    <t>Satisfacción  de usuarios en el punto de atención</t>
  </si>
  <si>
    <t>Cumplimiento del Plan Anual de Auditorias</t>
  </si>
  <si>
    <t>Efectividad en la presentación de informes de la Oficina de Control Interno</t>
  </si>
  <si>
    <t>OBJETIVO ESTRATEGICO</t>
  </si>
  <si>
    <t>Fortalecer la estructura administrativa, técnica, institucional y operativa de la empresa, así como incrementar la sostenibilidad del SIG, para alcanzar óptimos niveles de productividad y servicio.</t>
  </si>
  <si>
    <t>Orientar a la entidad en la definición de planes, programas y proyectos y en la planificación de los Modelos de Gestión con criterios de responsabilidad social, sostenibilidad económica, social y ambiental, a fin de dar cumplimiento al Plan de Desarrollo Distrital , a las políticas públicas y a la misión de la Empresa, así como promover de forma permanente el control y la participación ciudadana.</t>
  </si>
  <si>
    <t>INDICADORES</t>
  </si>
  <si>
    <t>AVANCE I TRIM</t>
  </si>
  <si>
    <t>Desarrollar estrategias de comunicación para los diferentes públicos objetivo a nivel interno y externo, que permitan transmitir la información de manera veraz, clara y oportuna.</t>
  </si>
  <si>
    <t>Formular proyectos de desarrollo y renovación urbana, de acuerdo con las necesidades y áreas de oportunidad identificadas en las líneas de acción de la empresa, a través de los instrumentos de gestión establecidos en la ley.</t>
  </si>
  <si>
    <t>Desarrollar los estudios y diseños necesarios para determinar la viabilidad técnica, social y financiera de los proyectos de renovación y desarrollo urbano, de acuerdo con las líneas de acción de la empresa, a través de la aplicación de instrumentos de gestión establecidos en la Ley.</t>
  </si>
  <si>
    <t xml:space="preserve">Gestionar el suelo necesario para desarrollar los proyectos urbanos integrales, garantizando el restablecimiento y/o mejoramiento de las condiciones iniciales de los propietarios y residentes de los sectores intervenidos, en cumplimiento con lo establecido en el Plan Distrital de Desarrollo.  </t>
  </si>
  <si>
    <t>Adelantar el proceso de gestión de suelo, mediante la adquisición de los predios, por motivos de utilidad pública e interés social, que sean requeridos por la Empresa, para la ejecución de los programas y proyectos de renovación y desarrollo urbano de la ciudad, de conformidad con la normatividad vigente.</t>
  </si>
  <si>
    <t>Gestionar la elaboración de los estudios, diseños técnicos y urbanísticos, así como ejecutar las obras de urbanismo y construcción necesarias para el desarrollo de los proyectos de la empresa.</t>
  </si>
  <si>
    <t>Alcanzar la sostenibilidad económica de la empresa y su posicionamiento, a través de la venta de servicios y proyectos rentables, en el marco de alianzas estratégicas con actores públicos y privados.</t>
  </si>
  <si>
    <t xml:space="preserve">Promover los negocios inmobiliarios relacionados con los proyectos y servicios de la Empresa, a través de estrategias y esquemas de comercialización que faciliten la venta o arriendo de los inmuebles disponibles, la oferta de los servicios del portafolio, y la participación de entes públicos y privados en la gestión de los proyectos de renovación y desarrollo urbano, con el fin de generar ingresos, así como realizar las actividades correspondientes a la administración de los inmuebles que se encuentran en los Fideicomisos. </t>
  </si>
  <si>
    <t>Cumplimiento en la ejecución financiera del Plan de Contratación</t>
  </si>
  <si>
    <t>Cumplimiento en la ejecución física del Plan de Contratación</t>
  </si>
  <si>
    <t>Fortalecer la estructura administrativa, técnica, institucional y operativa de la empresa, así como incrementar la sostenibilidad del SIG, para alcanzar óptimos niveles de productividad y servicio</t>
  </si>
  <si>
    <t>Adelantar los procesos jurídicos y de contratación relacionados con el desarrollo de la misión de la Empresa de Renovación y Desarrollo Urbano de Bogotá</t>
  </si>
  <si>
    <t>Administrar y controlar los recursos financieros de la Empresa de acuerdo a los parámetros establecidos por la normatividad vigente, que garanticen la disponibilidad de recursos económicos para el cumplimiento de los planes y programas de la empresa, la confiabilidad, razonabilidad y oportunidad de la información financiera que sirva como fuente de información para la toma de decisiones de la Empresa.</t>
  </si>
  <si>
    <t>Definir y gestionar el plan estratégico de Talento Humano como parte de las herramientas que contribuyen al logro de los objetivos institucionales y ejercer el control disciplinario a las actuaciones que se adelantan en contra de los servidores y ex servidores públicos de la Empresa, por la infracción a la Constitución y a las leyes o por la omisión o extralimitación en el ejercicio de sus funciones.</t>
  </si>
  <si>
    <t>Promover y mantener acciones para gestionar los aspectos ambientales identificados en las actividades desarrolladas por la Empresa de Renovación y Desarrollo Urbano de Bogotá, en el marco del Plan de Gestión Ambiental del Distrito Capital.</t>
  </si>
  <si>
    <t>Atender las necesidades de todos los procesos en materia de bienes, suministros, servicios y gestión ambiental para garantizar el óptimo funcionamiento y estado de los bienes muebles e inmuebles a cargo de La Empresa de Renovación y Desarrollo Urbano de Bogotá.</t>
  </si>
  <si>
    <t>Lograr una óptima administración y conservación de los archivos que conforman el acervo documental de la empresa, asegurando la disponibilidad y acceso de la información para todos los grupos de interés.</t>
  </si>
  <si>
    <t>Gestionar de manera integral las tecnologías de la información en la organización, prestando servicios acordes a las necesidades de la entidad y formular lineamientos relacionados con estándares y buenas prácticas para el manejo de la información.</t>
  </si>
  <si>
    <t xml:space="preserve">Ser agente dinamizador del Sistema de Control Interno por medio de actividades en torno a los cinco (5) roles: Liderazgo estratégico, Enfoque hacia la prevención, Evaluación de la gestión del riesgo, Evaluación y seguimiento, Relación con entes externos de control. </t>
  </si>
  <si>
    <t>No.</t>
  </si>
  <si>
    <t>PROMEDIO</t>
  </si>
  <si>
    <t>RESPONSABLE</t>
  </si>
  <si>
    <t>Subgerencia de Planeación y Administración de Proyectos</t>
  </si>
  <si>
    <t>AVANCE II TRIM</t>
  </si>
  <si>
    <t>AVANCE III TRIM</t>
  </si>
  <si>
    <t>AVANCE IV TRIM</t>
  </si>
  <si>
    <t>Oficina Asesora de Comunicaciones</t>
  </si>
  <si>
    <t>Subgerencia de Gestión Urbana</t>
  </si>
  <si>
    <t>Planeación y Estructuración de Proyectos</t>
  </si>
  <si>
    <t>PROCESO EN ACTUALIZACIÓN</t>
  </si>
  <si>
    <t>Oficina de Gestión Social</t>
  </si>
  <si>
    <t>Desarrollo de Proyectos</t>
  </si>
  <si>
    <t>Subgerencia Desarrollo de Proyectos</t>
  </si>
  <si>
    <t>Subgerencia de Gestión inmobiliaria</t>
  </si>
  <si>
    <t>Dirección, Seguimiento Y control de proyectos</t>
  </si>
  <si>
    <t>Subgerencia Jurídica</t>
  </si>
  <si>
    <t>Subgerencia de Gestión Corporativa</t>
  </si>
  <si>
    <t>Gestor ambiental</t>
  </si>
  <si>
    <t xml:space="preserve">OBJETIVO ESPECIFICOS DEL SIG </t>
  </si>
  <si>
    <t>OBJETIVO DEL PROCESO</t>
  </si>
  <si>
    <t>Implementar y divulgar las Políticas de Seguridad que permitan dar buen uso de la información y la Administración adecuada de la tecnología de la información dentro de La Empresa de Renovación y Desarrollo Urbano de Bogotá, D.C</t>
  </si>
  <si>
    <t xml:space="preserve">Establecer acciones, políticas, métodos, procedimientos y mecanismos de prevención, control, evaluación y mejoramiento continuo, que permitan la autoprotección necesaria para garantizar una función administrativa pública transparente y eficiente; actuando bajo el cumplimiento de las leyes y normas que rigen la gestión administrativa, para cumplir con los objetivos estratégicos de la empresa.  </t>
  </si>
  <si>
    <t>Establecer acciones, políticas, métodos, procedimientos y mecanismos de prevención, control, evaluación y mejoramiento continuo, que permitan la autoprotección necesaria para garantizar una función administrativa pública transparente y eficiente; actuando bajo el cumplimiento de las leyes y normas que rigen la gestión administrativa, para cumplir con los objetivos estratégicos de la empresa</t>
  </si>
  <si>
    <t>Promover acciones socialmente responsables con nuestros usuarios y con quienes hacen parte de la empresa basados en nuestros principios y valores éticos, cumpliendo con la normatividad vigente y en el respeto a los derechos humanos, para con ello cumplir con la visión de La Empresa de Renovación y Desarrollo Urbano de Bogotá, D.C.</t>
  </si>
  <si>
    <t xml:space="preserve">Establecer acciones, políticas, métodos, procedimientos y mecanismos de prevención, control, evaluación y mejoramiento continuo, que permitan la autoprotección necesaria para garantizar una función administrativa pública transparente y eficiente; actuando bajo el cumplimiento de las leyes y normas que rigen la gestión administrativa, para cumplir con los objetivos estratégicos de la empresa. </t>
  </si>
  <si>
    <t>Establecer acciones, políticas, métodos, procedimientos y mecanismos de prevención, control, evaluación y mejoramiento continuo, que permitan la autoprotección necesaria para garantizar una función administrativa pública transparente y eficiente; actuando bajo el cumplimiento de las leyes y normas que rigen la gestión administrativa, para cumplir con los objetivos estratégicos de la empresa.</t>
  </si>
  <si>
    <t>Promover acciones socialmente responsables con nuestros usuarios y con quienes hacen parte de la empresa basados en nuestros principios y valores éticos, cumpliendo con la normatividad vigente y en el respeto a los derechos humanos, para con ello cumplir con la visión de La Empresa de Renovación y Desarrollo Urbano de Bogotá, D.C</t>
  </si>
  <si>
    <t>Gestionar los impactos ambientales significativos identificados en la empresa, a través del fomento de una cultura de responsabilidad ambiental integral.</t>
  </si>
  <si>
    <t>Manejar y controlar adecuadamente los documentos que ingresan, se producen, se distribuyen, se tramitan, se organizan, se consultan, se conservan en el tiempo y/o eliminan en ejercicio de las funciones de las dependencias de la empresa</t>
  </si>
  <si>
    <t>Oficina de Control Interno</t>
  </si>
  <si>
    <t>PROMEDIO DE CUMPLIMIENTO</t>
  </si>
  <si>
    <t>Cumplimiento Objetivos Especificos 2018</t>
  </si>
  <si>
    <t xml:space="preserve">    RESULTADOS INDICADORES DE GESTIÓN 2018</t>
  </si>
  <si>
    <t>Cumplimiento</t>
  </si>
  <si>
    <t xml:space="preserve">Observaciones </t>
  </si>
  <si>
    <t>15 días</t>
  </si>
  <si>
    <t>Meta 2018</t>
  </si>
  <si>
    <t>1 día hábil</t>
  </si>
  <si>
    <t>45</t>
  </si>
  <si>
    <t>10 días calendario</t>
  </si>
  <si>
    <t>25 días hábiles</t>
  </si>
  <si>
    <t>15 días hábiles</t>
  </si>
  <si>
    <t>1 día</t>
  </si>
  <si>
    <t>4 días hábiles</t>
  </si>
  <si>
    <t>2m3</t>
  </si>
  <si>
    <t>78 Kwh</t>
  </si>
  <si>
    <t>5 días hábiles</t>
  </si>
  <si>
    <t>3 días hábiles</t>
  </si>
  <si>
    <t>10 días hábiles</t>
  </si>
  <si>
    <t>10 horas</t>
  </si>
  <si>
    <t>7 días</t>
  </si>
  <si>
    <t>2 días hábiles</t>
  </si>
  <si>
    <t>Resultado II TRIM</t>
  </si>
  <si>
    <t>Corte al 30 de junio de 2018</t>
  </si>
  <si>
    <t>43/54</t>
  </si>
  <si>
    <t>Abr:262/266    
May:31/31    
Jun:12/21</t>
  </si>
  <si>
    <t>6</t>
  </si>
  <si>
    <t xml:space="preserve">Abr 12
May 6,9
Jun 4
</t>
  </si>
  <si>
    <t>475/165</t>
  </si>
  <si>
    <t>25/4</t>
  </si>
  <si>
    <t>156/156</t>
  </si>
  <si>
    <t>24,744/24,744</t>
  </si>
  <si>
    <t>2,253/4,41</t>
  </si>
  <si>
    <t>3301/3301</t>
  </si>
  <si>
    <t>49/49</t>
  </si>
  <si>
    <t>91,30%/92,22%</t>
  </si>
  <si>
    <t>80,77%/90,01%</t>
  </si>
  <si>
    <t>85,29%/88,75%</t>
  </si>
  <si>
    <t>90,00%/98,00%</t>
  </si>
  <si>
    <t>88%/95%</t>
  </si>
  <si>
    <t>0,83</t>
  </si>
  <si>
    <t xml:space="preserve">   
 Abril:1,13
 Mayo:1,00
 Junio:1,00
</t>
  </si>
  <si>
    <t xml:space="preserve">
24/08/2018-10/07/2018
</t>
  </si>
  <si>
    <t>17/17</t>
  </si>
  <si>
    <t>11/11</t>
  </si>
  <si>
    <t>3/3</t>
  </si>
  <si>
    <t>84/84</t>
  </si>
  <si>
    <t xml:space="preserve">Abr:359.854.913/10013429310     
 May:1.307.826.000 /9653574397    
 Jun :481.009.667/8345748397  
</t>
  </si>
  <si>
    <t>Abr:7/7
May:5/5
Jun:2/2</t>
  </si>
  <si>
    <t xml:space="preserve">Abr:11.987.063.561/ 12.196.081.270     
 May:24.806.842.075/25.227.041.854     
 Jun:25.150.154.263 / 25.882.374.989  </t>
  </si>
  <si>
    <t>0,3</t>
  </si>
  <si>
    <t>2,57</t>
  </si>
  <si>
    <t>Abr:1/48    
May:1/69    
Jun:2/48</t>
  </si>
  <si>
    <t>3</t>
  </si>
  <si>
    <t xml:space="preserve">IItrim=51.051.848.903/854.522.872  
</t>
  </si>
  <si>
    <t>30/30</t>
  </si>
  <si>
    <t>1212/1404</t>
  </si>
  <si>
    <t>55918574/236123496</t>
  </si>
  <si>
    <t>0,36</t>
  </si>
  <si>
    <t>Abr:88/257    
May:95/242    
Jun:87/257</t>
  </si>
  <si>
    <t>43,43</t>
  </si>
  <si>
    <t>Abr:10930/257    
May:10886/242    
Jun:10993/257</t>
  </si>
  <si>
    <t>Abr:168,68/168,68    
May:370,25/370,25    
Jun:295,05/295,05</t>
  </si>
  <si>
    <t>3,33</t>
  </si>
  <si>
    <t>2</t>
  </si>
  <si>
    <t>Abr:0
May:3
Jun:3</t>
  </si>
  <si>
    <t>0,8</t>
  </si>
  <si>
    <t>Abr:1,1
May:0,7
Jun:0,7</t>
  </si>
  <si>
    <t>Abr:45/45
May:46/46
Jun:46/46</t>
  </si>
  <si>
    <t>50/37</t>
  </si>
  <si>
    <t>Abr:720/720    
May:744/744    
Jun:720/720</t>
  </si>
  <si>
    <t>2,31</t>
  </si>
  <si>
    <t>Abr:3,46
May:1,07
Jun:2,39</t>
  </si>
  <si>
    <t>2,44</t>
  </si>
  <si>
    <t>Abr:2,16
May:2,78
Jun:2,39</t>
  </si>
  <si>
    <t>12,64</t>
  </si>
  <si>
    <t>Abr:11,84
May:11,76
Jun:14,32</t>
  </si>
  <si>
    <t>Abr:2/2
May:5/5
Jun:5/5</t>
  </si>
  <si>
    <t>8,4</t>
  </si>
  <si>
    <t>Abr:9,3
May:9
Jun:7</t>
  </si>
  <si>
    <t>2,5</t>
  </si>
  <si>
    <t>Abr:1
May:3,7
Jun:2,8</t>
  </si>
  <si>
    <t>2/3</t>
  </si>
  <si>
    <t>44,5/51</t>
  </si>
  <si>
    <t>22,5/25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</si>
</sst>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24"/>
      <color rgb="FF002060"/>
      <name val="Calibri Light"/>
      <family val="2"/>
      <scheme val="major"/>
    </font>
    <font>
      <b/>
      <sz val="11"/>
      <color rgb="FF002060"/>
      <name val="Calibri"/>
      <family val="2"/>
      <scheme val="minor"/>
    </font>
    <font>
      <b/>
      <sz val="10"/>
      <color theme="0"/>
      <name val="Arial"/>
      <family val="2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-0.49998474074526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rgb="FF002060"/>
      </left>
      <right style="hair">
        <color rgb="FF002060"/>
      </right>
      <top style="medium">
        <color indexed="64"/>
      </top>
      <bottom style="hair">
        <color rgb="FF002060"/>
      </bottom>
      <diagonal/>
    </border>
    <border>
      <left style="hair">
        <color rgb="FF002060"/>
      </left>
      <right style="medium">
        <color indexed="64"/>
      </right>
      <top style="medium">
        <color indexed="64"/>
      </top>
      <bottom style="hair">
        <color rgb="FF002060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35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9" fontId="0" fillId="0" borderId="0" xfId="0" applyNumberFormat="1"/>
    <xf numFmtId="0" fontId="5" fillId="2" borderId="1" xfId="0" applyFont="1" applyFill="1" applyBorder="1" applyAlignment="1">
      <alignment vertical="top" wrapText="1"/>
    </xf>
    <xf numFmtId="0" fontId="5" fillId="2" borderId="0" xfId="0" applyFont="1" applyFill="1" applyAlignment="1">
      <alignment vertical="top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top" wrapText="1"/>
    </xf>
    <xf numFmtId="0" fontId="5" fillId="0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8" xfId="0" applyFont="1" applyFill="1" applyBorder="1" applyAlignment="1">
      <alignment vertical="top" wrapText="1"/>
    </xf>
    <xf numFmtId="0" fontId="5" fillId="2" borderId="0" xfId="0" applyFont="1" applyFill="1" applyAlignment="1">
      <alignment horizontal="center"/>
    </xf>
    <xf numFmtId="9" fontId="5" fillId="0" borderId="1" xfId="0" applyNumberFormat="1" applyFont="1" applyBorder="1" applyAlignment="1">
      <alignment horizontal="center" vertical="center" wrapText="1"/>
    </xf>
    <xf numFmtId="9" fontId="5" fillId="2" borderId="1" xfId="0" applyNumberFormat="1" applyFont="1" applyFill="1" applyBorder="1" applyAlignment="1">
      <alignment horizontal="center" vertical="center" wrapText="1"/>
    </xf>
    <xf numFmtId="9" fontId="5" fillId="0" borderId="1" xfId="0" applyNumberFormat="1" applyFont="1" applyFill="1" applyBorder="1" applyAlignment="1">
      <alignment horizontal="center" vertical="center" wrapText="1"/>
    </xf>
    <xf numFmtId="9" fontId="5" fillId="0" borderId="1" xfId="0" applyNumberFormat="1" applyFont="1" applyFill="1" applyBorder="1" applyAlignment="1">
      <alignment horizontal="center" vertical="center"/>
    </xf>
    <xf numFmtId="9" fontId="5" fillId="0" borderId="1" xfId="0" applyNumberFormat="1" applyFont="1" applyBorder="1" applyAlignment="1">
      <alignment horizontal="center" vertical="center"/>
    </xf>
    <xf numFmtId="9" fontId="5" fillId="0" borderId="1" xfId="0" applyNumberFormat="1" applyFont="1" applyFill="1" applyBorder="1" applyAlignment="1">
      <alignment horizontal="center" vertical="center" wrapText="1"/>
    </xf>
    <xf numFmtId="10" fontId="5" fillId="0" borderId="1" xfId="0" applyNumberFormat="1" applyFont="1" applyFill="1" applyBorder="1" applyAlignment="1">
      <alignment horizontal="center" vertical="center" wrapText="1"/>
    </xf>
    <xf numFmtId="9" fontId="5" fillId="0" borderId="8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 wrapText="1"/>
    </xf>
    <xf numFmtId="9" fontId="5" fillId="0" borderId="1" xfId="0" applyNumberFormat="1" applyFont="1" applyBorder="1" applyAlignment="1">
      <alignment vertical="center"/>
    </xf>
    <xf numFmtId="0" fontId="5" fillId="0" borderId="1" xfId="0" applyFont="1" applyBorder="1" applyAlignment="1">
      <alignment vertical="center"/>
    </xf>
    <xf numFmtId="10" fontId="5" fillId="0" borderId="1" xfId="0" applyNumberFormat="1" applyFont="1" applyBorder="1" applyAlignment="1">
      <alignment vertical="center"/>
    </xf>
    <xf numFmtId="9" fontId="5" fillId="0" borderId="1" xfId="0" applyNumberFormat="1" applyFont="1" applyFill="1" applyBorder="1" applyAlignment="1">
      <alignment vertical="center" wrapText="1"/>
    </xf>
    <xf numFmtId="9" fontId="5" fillId="2" borderId="1" xfId="0" applyNumberFormat="1" applyFont="1" applyFill="1" applyBorder="1" applyAlignment="1">
      <alignment horizontal="center"/>
    </xf>
    <xf numFmtId="9" fontId="5" fillId="2" borderId="0" xfId="0" applyNumberFormat="1" applyFont="1" applyFill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9" fontId="5" fillId="0" borderId="1" xfId="0" applyNumberFormat="1" applyFont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 wrapText="1"/>
    </xf>
    <xf numFmtId="10" fontId="5" fillId="0" borderId="1" xfId="0" applyNumberFormat="1" applyFont="1" applyBorder="1" applyAlignment="1">
      <alignment horizontal="center" vertical="center" wrapText="1"/>
    </xf>
    <xf numFmtId="9" fontId="0" fillId="2" borderId="0" xfId="0" applyNumberFormat="1" applyFill="1"/>
    <xf numFmtId="10" fontId="0" fillId="2" borderId="0" xfId="0" applyNumberFormat="1" applyFill="1"/>
    <xf numFmtId="164" fontId="5" fillId="0" borderId="1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Border="1" applyAlignment="1">
      <alignment vertical="center"/>
    </xf>
    <xf numFmtId="9" fontId="5" fillId="0" borderId="1" xfId="1" applyFont="1" applyBorder="1" applyAlignme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/>
    </xf>
    <xf numFmtId="9" fontId="0" fillId="2" borderId="6" xfId="0" applyNumberForma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9" xfId="0" applyFont="1" applyFill="1" applyBorder="1" applyAlignment="1">
      <alignment vertical="center" wrapText="1"/>
    </xf>
    <xf numFmtId="0" fontId="5" fillId="0" borderId="9" xfId="0" applyFont="1" applyFill="1" applyBorder="1" applyAlignment="1">
      <alignment vertical="center" wrapText="1"/>
    </xf>
    <xf numFmtId="0" fontId="0" fillId="2" borderId="0" xfId="0" applyFont="1" applyFill="1" applyAlignment="1">
      <alignment horizontal="center"/>
    </xf>
    <xf numFmtId="0" fontId="0" fillId="0" borderId="1" xfId="0" applyFont="1" applyBorder="1" applyAlignment="1">
      <alignment vertical="center" wrapText="1"/>
    </xf>
    <xf numFmtId="0" fontId="0" fillId="0" borderId="9" xfId="0" applyFont="1" applyBorder="1" applyAlignment="1">
      <alignment vertical="center" wrapText="1"/>
    </xf>
    <xf numFmtId="0" fontId="0" fillId="2" borderId="1" xfId="0" applyFont="1" applyFill="1" applyBorder="1" applyAlignment="1">
      <alignment vertical="center" wrapText="1"/>
    </xf>
    <xf numFmtId="0" fontId="0" fillId="2" borderId="9" xfId="0" applyFont="1" applyFill="1" applyBorder="1" applyAlignment="1">
      <alignment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0" fillId="2" borderId="1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 wrapText="1"/>
    </xf>
    <xf numFmtId="0" fontId="0" fillId="0" borderId="9" xfId="0" applyFont="1" applyFill="1" applyBorder="1" applyAlignment="1">
      <alignment vertical="center" wrapText="1"/>
    </xf>
    <xf numFmtId="0" fontId="0" fillId="0" borderId="1" xfId="0" applyFont="1" applyBorder="1" applyAlignment="1">
      <alignment horizontal="center" wrapText="1"/>
    </xf>
    <xf numFmtId="9" fontId="0" fillId="2" borderId="6" xfId="0" applyNumberFormat="1" applyFill="1" applyBorder="1" applyAlignment="1">
      <alignment horizontal="center" vertical="center" wrapText="1"/>
    </xf>
    <xf numFmtId="0" fontId="9" fillId="2" borderId="0" xfId="0" applyFont="1" applyFill="1" applyAlignment="1">
      <alignment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/>
    </xf>
    <xf numFmtId="9" fontId="5" fillId="0" borderId="12" xfId="0" applyNumberFormat="1" applyFont="1" applyBorder="1" applyAlignment="1">
      <alignment horizontal="center" vertical="center" wrapText="1"/>
    </xf>
    <xf numFmtId="164" fontId="5" fillId="0" borderId="12" xfId="0" applyNumberFormat="1" applyFont="1" applyBorder="1" applyAlignment="1">
      <alignment horizontal="center" vertical="center" wrapText="1"/>
    </xf>
    <xf numFmtId="9" fontId="5" fillId="2" borderId="12" xfId="0" applyNumberFormat="1" applyFont="1" applyFill="1" applyBorder="1" applyAlignment="1">
      <alignment horizontal="center" vertical="center" wrapText="1"/>
    </xf>
    <xf numFmtId="164" fontId="5" fillId="0" borderId="12" xfId="0" applyNumberFormat="1" applyFont="1" applyFill="1" applyBorder="1" applyAlignment="1">
      <alignment horizontal="center" vertical="center" wrapText="1"/>
    </xf>
    <xf numFmtId="9" fontId="5" fillId="0" borderId="12" xfId="0" applyNumberFormat="1" applyFont="1" applyFill="1" applyBorder="1" applyAlignment="1">
      <alignment horizontal="center" vertical="center"/>
    </xf>
    <xf numFmtId="9" fontId="5" fillId="0" borderId="12" xfId="0" applyNumberFormat="1" applyFont="1" applyBorder="1" applyAlignment="1">
      <alignment horizontal="center" vertical="center"/>
    </xf>
    <xf numFmtId="9" fontId="5" fillId="0" borderId="12" xfId="0" applyNumberFormat="1" applyFont="1" applyFill="1" applyBorder="1" applyAlignment="1">
      <alignment horizontal="center" vertical="center" wrapText="1"/>
    </xf>
    <xf numFmtId="10" fontId="5" fillId="0" borderId="12" xfId="0" applyNumberFormat="1" applyFont="1" applyFill="1" applyBorder="1" applyAlignment="1">
      <alignment horizontal="center" vertical="center" wrapText="1"/>
    </xf>
    <xf numFmtId="0" fontId="11" fillId="4" borderId="16" xfId="0" applyFont="1" applyFill="1" applyBorder="1" applyAlignment="1">
      <alignment horizontal="center" vertical="center" wrapText="1"/>
    </xf>
    <xf numFmtId="0" fontId="11" fillId="4" borderId="17" xfId="0" applyFont="1" applyFill="1" applyBorder="1" applyAlignment="1">
      <alignment horizontal="center" vertical="center" wrapText="1"/>
    </xf>
    <xf numFmtId="49" fontId="0" fillId="2" borderId="6" xfId="0" applyNumberFormat="1" applyFill="1" applyBorder="1" applyAlignment="1">
      <alignment horizontal="center" vertical="center" wrapText="1"/>
    </xf>
    <xf numFmtId="49" fontId="5" fillId="0" borderId="12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9" fontId="5" fillId="0" borderId="12" xfId="1" applyFont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/>
    </xf>
    <xf numFmtId="10" fontId="5" fillId="0" borderId="1" xfId="0" applyNumberFormat="1" applyFont="1" applyBorder="1" applyAlignment="1">
      <alignment horizontal="center" vertical="center"/>
    </xf>
    <xf numFmtId="10" fontId="5" fillId="0" borderId="12" xfId="0" applyNumberFormat="1" applyFont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9" fontId="0" fillId="2" borderId="0" xfId="0" applyNumberFormat="1" applyFill="1" applyAlignment="1">
      <alignment vertical="center"/>
    </xf>
    <xf numFmtId="0" fontId="0" fillId="2" borderId="0" xfId="0" applyFill="1" applyAlignment="1">
      <alignment vertical="center"/>
    </xf>
    <xf numFmtId="9" fontId="0" fillId="2" borderId="6" xfId="0" applyNumberFormat="1" applyFill="1" applyBorder="1" applyAlignment="1">
      <alignment horizontal="center" vertical="top" wrapText="1"/>
    </xf>
    <xf numFmtId="9" fontId="5" fillId="2" borderId="1" xfId="0" applyNumberFormat="1" applyFont="1" applyFill="1" applyBorder="1" applyAlignment="1">
      <alignment horizontal="center" vertical="center"/>
    </xf>
    <xf numFmtId="9" fontId="5" fillId="2" borderId="12" xfId="0" applyNumberFormat="1" applyFont="1" applyFill="1" applyBorder="1" applyAlignment="1">
      <alignment horizontal="center" vertical="center"/>
    </xf>
    <xf numFmtId="49" fontId="0" fillId="2" borderId="6" xfId="0" applyNumberFormat="1" applyFill="1" applyBorder="1" applyAlignment="1">
      <alignment horizontal="center" vertical="top" wrapText="1"/>
    </xf>
    <xf numFmtId="9" fontId="12" fillId="2" borderId="6" xfId="0" applyNumberFormat="1" applyFont="1" applyFill="1" applyBorder="1" applyAlignment="1">
      <alignment vertical="center" wrapText="1"/>
    </xf>
    <xf numFmtId="9" fontId="12" fillId="2" borderId="6" xfId="0" applyNumberFormat="1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/>
    </xf>
    <xf numFmtId="0" fontId="7" fillId="2" borderId="12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7" fillId="2" borderId="14" xfId="0" applyFont="1" applyFill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6699FF"/>
      <color rgb="FF6666FF"/>
      <color rgb="FF993366"/>
      <color rgb="FF9900CC"/>
      <color rgb="FFCC00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0737424488605591"/>
          <c:y val="0.10817258702390709"/>
          <c:w val="0.43604516102153895"/>
          <c:h val="0.6215123335827365"/>
        </c:manualLayout>
      </c:layout>
      <c:doughnutChart>
        <c:varyColors val="1"/>
        <c:ser>
          <c:idx val="0"/>
          <c:order val="0"/>
          <c:spPr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dPt>
            <c:idx val="0"/>
            <c:bubble3D val="0"/>
            <c:spPr>
              <a:solidFill>
                <a:srgbClr val="00B050"/>
              </a:solidFill>
              <a:ln w="19050">
                <a:solidFill>
                  <a:schemeClr val="lt1"/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7A5C-4597-BE04-6C639376E16F}"/>
              </c:ext>
            </c:extLst>
          </c:dPt>
          <c:dPt>
            <c:idx val="1"/>
            <c:bubble3D val="0"/>
            <c:spPr>
              <a:solidFill>
                <a:srgbClr val="FF0000"/>
              </a:solidFill>
              <a:ln w="19050">
                <a:solidFill>
                  <a:schemeClr val="lt1"/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7A5C-4597-BE04-6C639376E16F}"/>
              </c:ext>
            </c:extLst>
          </c:dPt>
          <c:dLbls>
            <c:dLbl>
              <c:idx val="0"/>
              <c:layout>
                <c:manualLayout>
                  <c:x val="-6.9512977544473692E-2"/>
                  <c:y val="-0.18745335566085919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1" i="1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7A5C-4597-BE04-6C639376E16F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val>
            <c:numRef>
              <c:f>DATOS!$B$2:$B$3</c:f>
              <c:numCache>
                <c:formatCode>0%</c:formatCode>
                <c:ptCount val="2"/>
                <c:pt idx="0">
                  <c:v>0.85</c:v>
                </c:pt>
                <c:pt idx="1">
                  <c:v>0.15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A5C-4597-BE04-6C639376E1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spPr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explosion val="4"/>
          <c:dPt>
            <c:idx val="0"/>
            <c:bubble3D val="0"/>
            <c:spPr>
              <a:solidFill>
                <a:srgbClr val="FFFF00"/>
              </a:solidFill>
              <a:ln w="19050">
                <a:solidFill>
                  <a:schemeClr val="lt1"/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077D-42C5-9C39-CCA5592AE895}"/>
              </c:ext>
            </c:extLst>
          </c:dPt>
          <c:dPt>
            <c:idx val="1"/>
            <c:bubble3D val="0"/>
            <c:spPr>
              <a:solidFill>
                <a:srgbClr val="FF0000"/>
              </a:solidFill>
              <a:ln w="19050">
                <a:solidFill>
                  <a:schemeClr val="lt1"/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077D-42C5-9C39-CCA5592AE895}"/>
              </c:ext>
            </c:extLst>
          </c:dPt>
          <c:dLbls>
            <c:dLbl>
              <c:idx val="0"/>
              <c:layout>
                <c:manualLayout>
                  <c:x val="-0.11607382410532018"/>
                  <c:y val="-0.16332062564577618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800" b="1" i="1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077D-42C5-9C39-CCA5592AE895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val>
            <c:numRef>
              <c:f>DATOS!$B$2:$B$3</c:f>
              <c:numCache>
                <c:formatCode>0%</c:formatCode>
                <c:ptCount val="2"/>
                <c:pt idx="0">
                  <c:v>0.85</c:v>
                </c:pt>
                <c:pt idx="1">
                  <c:v>0.15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077D-42C5-9C39-CCA5592AE8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238126</xdr:colOff>
      <xdr:row>2</xdr:row>
      <xdr:rowOff>133350</xdr:rowOff>
    </xdr:from>
    <xdr:to>
      <xdr:col>6</xdr:col>
      <xdr:colOff>257175</xdr:colOff>
      <xdr:row>9</xdr:row>
      <xdr:rowOff>152400</xdr:rowOff>
    </xdr:to>
    <xdr:sp macro="" textlink="">
      <xdr:nvSpPr>
        <xdr:cNvPr id="2" name="Rectángulo redondeado 1"/>
        <xdr:cNvSpPr/>
      </xdr:nvSpPr>
      <xdr:spPr>
        <a:xfrm>
          <a:off x="238126" y="514350"/>
          <a:ext cx="4591049" cy="1352550"/>
        </a:xfrm>
        <a:prstGeom prst="roundRect">
          <a:avLst/>
        </a:prstGeom>
        <a:gradFill flip="none" rotWithShape="1">
          <a:gsLst>
            <a:gs pos="0">
              <a:schemeClr val="accent1">
                <a:shade val="30000"/>
                <a:satMod val="115000"/>
              </a:schemeClr>
            </a:gs>
            <a:gs pos="50000">
              <a:schemeClr val="accent1">
                <a:shade val="67500"/>
                <a:satMod val="115000"/>
              </a:schemeClr>
            </a:gs>
            <a:gs pos="100000">
              <a:schemeClr val="accent1">
                <a:shade val="100000"/>
                <a:satMod val="115000"/>
              </a:schemeClr>
            </a:gs>
          </a:gsLst>
          <a:lin ang="5400000" scaled="1"/>
          <a:tileRect/>
        </a:gra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lang="es-ES" sz="10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Sistema de Gestión de la Calidad – SGC</a:t>
          </a:r>
          <a:r>
            <a:rPr lang="es-ES" sz="10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</a:t>
          </a:r>
          <a:endParaRPr lang="en-US" sz="100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r>
            <a:rPr lang="es-ES" sz="10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Establecer los lineamientos para estandarizar la operación y mejora de los procesos de la entidad, que contribuyan a controlar los aspectos más importantes de sus actividades y mejorar la capacidad de ofrecer productos y servicios que resuelvan las necesidades y problemas de los ciudadanos, con integridad y calidad en el servicio.</a:t>
          </a:r>
        </a:p>
        <a:p>
          <a:pPr algn="ctr"/>
          <a:r>
            <a:rPr lang="es-ES" sz="105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Cumplimiento:</a:t>
          </a:r>
          <a:endParaRPr lang="en-US" sz="1050" b="1"/>
        </a:p>
      </xdr:txBody>
    </xdr:sp>
    <xdr:clientData/>
  </xdr:twoCellAnchor>
  <xdr:twoCellAnchor>
    <xdr:from>
      <xdr:col>0</xdr:col>
      <xdr:colOff>228601</xdr:colOff>
      <xdr:row>10</xdr:row>
      <xdr:rowOff>180975</xdr:rowOff>
    </xdr:from>
    <xdr:to>
      <xdr:col>6</xdr:col>
      <xdr:colOff>247650</xdr:colOff>
      <xdr:row>18</xdr:row>
      <xdr:rowOff>161925</xdr:rowOff>
    </xdr:to>
    <xdr:sp macro="" textlink="">
      <xdr:nvSpPr>
        <xdr:cNvPr id="4" name="Rectángulo redondeado 3"/>
        <xdr:cNvSpPr/>
      </xdr:nvSpPr>
      <xdr:spPr>
        <a:xfrm>
          <a:off x="228601" y="2085975"/>
          <a:ext cx="4591049" cy="1504950"/>
        </a:xfrm>
        <a:prstGeom prst="roundRect">
          <a:avLst/>
        </a:prstGeom>
        <a:gradFill flip="none" rotWithShape="1">
          <a:gsLst>
            <a:gs pos="0">
              <a:schemeClr val="accent1">
                <a:shade val="30000"/>
                <a:satMod val="115000"/>
              </a:schemeClr>
            </a:gs>
            <a:gs pos="50000">
              <a:schemeClr val="accent1">
                <a:shade val="67500"/>
                <a:satMod val="115000"/>
              </a:schemeClr>
            </a:gs>
            <a:gs pos="100000">
              <a:schemeClr val="accent1">
                <a:shade val="100000"/>
                <a:satMod val="115000"/>
              </a:schemeClr>
            </a:gs>
          </a:gsLst>
          <a:lin ang="5400000" scaled="1"/>
          <a:tileRect/>
        </a:gra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lang="es-ES" sz="10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Sistema de Control Interno - SCI </a:t>
          </a:r>
        </a:p>
        <a:p>
          <a:pPr algn="l"/>
          <a:r>
            <a:rPr lang="es-ES" sz="1000" b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Establecer acciones, políticas, métodos, procedimientos y mecanismos de prevención, control, evaluación y mejoramiento continuo, que permitan la autoprotección necesaria para garantizar una función administrativa pública transparente y eficiente; actuando bajo el cumplimiento de las leyes y normas que rigen la gestión administrativa, para cumplir con los objetivos estratégicos de la empresa</a:t>
          </a:r>
          <a:r>
            <a:rPr lang="es-ES" sz="10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algn="ctr"/>
          <a:r>
            <a:rPr lang="es-ES" sz="11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Cumplimiento: 93%</a:t>
          </a:r>
          <a:endParaRPr lang="en-US" sz="1100" b="1"/>
        </a:p>
      </xdr:txBody>
    </xdr:sp>
    <xdr:clientData/>
  </xdr:twoCellAnchor>
  <xdr:twoCellAnchor>
    <xdr:from>
      <xdr:col>0</xdr:col>
      <xdr:colOff>228601</xdr:colOff>
      <xdr:row>19</xdr:row>
      <xdr:rowOff>161925</xdr:rowOff>
    </xdr:from>
    <xdr:to>
      <xdr:col>6</xdr:col>
      <xdr:colOff>247650</xdr:colOff>
      <xdr:row>27</xdr:row>
      <xdr:rowOff>142875</xdr:rowOff>
    </xdr:to>
    <xdr:sp macro="" textlink="">
      <xdr:nvSpPr>
        <xdr:cNvPr id="5" name="Rectángulo redondeado 4"/>
        <xdr:cNvSpPr/>
      </xdr:nvSpPr>
      <xdr:spPr>
        <a:xfrm>
          <a:off x="228601" y="3781425"/>
          <a:ext cx="4591049" cy="1504950"/>
        </a:xfrm>
        <a:prstGeom prst="roundRect">
          <a:avLst/>
        </a:prstGeom>
        <a:gradFill flip="none" rotWithShape="1">
          <a:gsLst>
            <a:gs pos="0">
              <a:schemeClr val="accent1">
                <a:shade val="30000"/>
                <a:satMod val="115000"/>
              </a:schemeClr>
            </a:gs>
            <a:gs pos="50000">
              <a:schemeClr val="accent1">
                <a:shade val="67500"/>
                <a:satMod val="115000"/>
              </a:schemeClr>
            </a:gs>
            <a:gs pos="100000">
              <a:schemeClr val="accent1">
                <a:shade val="100000"/>
                <a:satMod val="115000"/>
              </a:schemeClr>
            </a:gs>
          </a:gsLst>
          <a:lin ang="5400000" scaled="1"/>
          <a:tileRect/>
        </a:gra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lang="es-ES" sz="10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Sistema de Gestión Ambiental - SGA </a:t>
          </a:r>
        </a:p>
        <a:p>
          <a:r>
            <a:rPr lang="es-ES" sz="10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Promover y mantener acciones para gestionar los aspectos ambientales identificados en las actividades desarrolladas por la Empresa de Renovación y Desarrollo Urbano de Bogotá D.C., en el marco del Plan de Gestión Ambiental del Distrito Capital.</a:t>
          </a:r>
        </a:p>
        <a:p>
          <a:endParaRPr lang="es-ES" sz="1000" b="1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s-ES" sz="11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Cumplimiento: 93%</a:t>
          </a:r>
          <a:endParaRPr lang="en-US" sz="1100" b="1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72118</xdr:colOff>
      <xdr:row>0</xdr:row>
      <xdr:rowOff>63325</xdr:rowOff>
    </xdr:from>
    <xdr:to>
      <xdr:col>3</xdr:col>
      <xdr:colOff>1437522</xdr:colOff>
      <xdr:row>2</xdr:row>
      <xdr:rowOff>257175</xdr:rowOff>
    </xdr:to>
    <xdr:pic>
      <xdr:nvPicPr>
        <xdr:cNvPr id="33" name="0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8369" b="12585"/>
        <a:stretch>
          <a:fillRect/>
        </a:stretch>
      </xdr:blipFill>
      <xdr:spPr bwMode="auto">
        <a:xfrm>
          <a:off x="186418" y="63325"/>
          <a:ext cx="2717954" cy="69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657223</xdr:colOff>
      <xdr:row>4</xdr:row>
      <xdr:rowOff>123825</xdr:rowOff>
    </xdr:from>
    <xdr:to>
      <xdr:col>5</xdr:col>
      <xdr:colOff>66674</xdr:colOff>
      <xdr:row>11</xdr:row>
      <xdr:rowOff>85724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514350</xdr:colOff>
      <xdr:row>4</xdr:row>
      <xdr:rowOff>66675</xdr:rowOff>
    </xdr:from>
    <xdr:to>
      <xdr:col>12</xdr:col>
      <xdr:colOff>466725</xdr:colOff>
      <xdr:row>15</xdr:row>
      <xdr:rowOff>76200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2"/>
  <sheetViews>
    <sheetView workbookViewId="0">
      <selection activeCell="H6" sqref="H6"/>
    </sheetView>
  </sheetViews>
  <sheetFormatPr baseColWidth="10" defaultRowHeight="15" x14ac:dyDescent="0.25"/>
  <cols>
    <col min="1" max="16384" width="11.42578125" style="1"/>
  </cols>
  <sheetData>
    <row r="2" spans="2:13" x14ac:dyDescent="0.25">
      <c r="B2" s="95" t="s">
        <v>124</v>
      </c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</row>
  </sheetData>
  <mergeCells count="1">
    <mergeCell ref="B2:M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60"/>
  <sheetViews>
    <sheetView tabSelected="1" workbookViewId="0">
      <pane xSplit="1" ySplit="4" topLeftCell="E5" activePane="bottomRight" state="frozen"/>
      <selection pane="topRight" activeCell="B1" sqref="B1"/>
      <selection pane="bottomLeft" activeCell="A3" sqref="A3"/>
      <selection pane="bottomRight" activeCell="L59" sqref="L59"/>
    </sheetView>
  </sheetViews>
  <sheetFormatPr baseColWidth="10" defaultRowHeight="15" x14ac:dyDescent="0.25"/>
  <cols>
    <col min="1" max="1" width="1.7109375" style="1" customWidth="1"/>
    <col min="2" max="2" width="3.85546875" style="2" customWidth="1"/>
    <col min="3" max="3" width="16.42578125" style="11" customWidth="1"/>
    <col min="4" max="5" width="32.85546875" style="2" customWidth="1"/>
    <col min="6" max="6" width="33.7109375" style="2" hidden="1" customWidth="1"/>
    <col min="7" max="7" width="16.42578125" style="11" customWidth="1"/>
    <col min="8" max="8" width="32.140625" style="6" customWidth="1"/>
    <col min="9" max="10" width="16.5703125" style="16" customWidth="1"/>
    <col min="11" max="11" width="13.5703125" style="16" customWidth="1"/>
    <col min="12" max="12" width="29.85546875" style="1" customWidth="1"/>
    <col min="13" max="13" width="11.42578125" style="1" hidden="1" customWidth="1"/>
    <col min="14" max="16384" width="11.42578125" style="1"/>
  </cols>
  <sheetData>
    <row r="1" spans="2:13" ht="24.75" customHeight="1" x14ac:dyDescent="0.25">
      <c r="D1" s="66"/>
      <c r="E1" s="125" t="s">
        <v>125</v>
      </c>
      <c r="F1" s="125"/>
      <c r="G1" s="125"/>
      <c r="H1" s="125"/>
      <c r="I1" s="125"/>
      <c r="J1" s="67"/>
      <c r="K1" s="67"/>
    </row>
    <row r="2" spans="2:13" ht="15" customHeight="1" x14ac:dyDescent="0.25">
      <c r="C2" s="66"/>
      <c r="D2" s="66"/>
      <c r="E2" s="125"/>
      <c r="F2" s="125"/>
      <c r="G2" s="125"/>
      <c r="H2" s="125"/>
      <c r="I2" s="125"/>
      <c r="J2" s="67"/>
      <c r="K2" s="67"/>
      <c r="L2" s="68" t="s">
        <v>146</v>
      </c>
    </row>
    <row r="3" spans="2:13" ht="15.75" thickBot="1" x14ac:dyDescent="0.3"/>
    <row r="4" spans="2:13" ht="30" customHeight="1" x14ac:dyDescent="0.25">
      <c r="B4" s="77" t="s">
        <v>92</v>
      </c>
      <c r="C4" s="77" t="s">
        <v>13</v>
      </c>
      <c r="D4" s="77" t="s">
        <v>68</v>
      </c>
      <c r="E4" s="77" t="s">
        <v>111</v>
      </c>
      <c r="F4" s="77" t="s">
        <v>112</v>
      </c>
      <c r="G4" s="77" t="s">
        <v>94</v>
      </c>
      <c r="H4" s="77" t="s">
        <v>71</v>
      </c>
      <c r="I4" s="77" t="s">
        <v>145</v>
      </c>
      <c r="J4" s="77" t="s">
        <v>129</v>
      </c>
      <c r="K4" s="77" t="s">
        <v>126</v>
      </c>
      <c r="L4" s="78" t="s">
        <v>127</v>
      </c>
    </row>
    <row r="5" spans="2:13" ht="47.25" customHeight="1" x14ac:dyDescent="0.25">
      <c r="B5" s="113">
        <v>1</v>
      </c>
      <c r="C5" s="105" t="s">
        <v>0</v>
      </c>
      <c r="D5" s="114" t="s">
        <v>69</v>
      </c>
      <c r="E5" s="115" t="s">
        <v>114</v>
      </c>
      <c r="F5" s="115" t="s">
        <v>70</v>
      </c>
      <c r="G5" s="101" t="s">
        <v>95</v>
      </c>
      <c r="H5" s="5" t="s">
        <v>15</v>
      </c>
      <c r="I5" s="40">
        <v>0.85209999999999997</v>
      </c>
      <c r="J5" s="69">
        <v>0.9</v>
      </c>
      <c r="K5" s="70">
        <f>+I5/J5</f>
        <v>0.94677777777777772</v>
      </c>
      <c r="L5" s="79" t="s">
        <v>148</v>
      </c>
      <c r="M5" s="42">
        <v>0.87090000000000001</v>
      </c>
    </row>
    <row r="6" spans="2:13" ht="51" customHeight="1" x14ac:dyDescent="0.25">
      <c r="B6" s="113"/>
      <c r="C6" s="105"/>
      <c r="D6" s="114"/>
      <c r="E6" s="116"/>
      <c r="F6" s="116"/>
      <c r="G6" s="102"/>
      <c r="H6" s="5" t="s">
        <v>16</v>
      </c>
      <c r="I6" s="80" t="s">
        <v>149</v>
      </c>
      <c r="J6" s="69" t="s">
        <v>128</v>
      </c>
      <c r="K6" s="70">
        <f>15/6</f>
        <v>2.5</v>
      </c>
      <c r="L6" s="92" t="s">
        <v>150</v>
      </c>
      <c r="M6" s="41">
        <v>1</v>
      </c>
    </row>
    <row r="7" spans="2:13" ht="58.5" customHeight="1" x14ac:dyDescent="0.25">
      <c r="B7" s="113"/>
      <c r="C7" s="105"/>
      <c r="D7" s="114"/>
      <c r="E7" s="117"/>
      <c r="F7" s="117"/>
      <c r="G7" s="103"/>
      <c r="H7" s="8" t="s">
        <v>14</v>
      </c>
      <c r="I7" s="39">
        <v>0.79600000000000004</v>
      </c>
      <c r="J7" s="70">
        <v>0.8</v>
      </c>
      <c r="K7" s="70">
        <f>+I7/J7</f>
        <v>0.995</v>
      </c>
      <c r="L7" s="79" t="s">
        <v>147</v>
      </c>
      <c r="M7" s="42">
        <v>0.81200000000000006</v>
      </c>
    </row>
    <row r="8" spans="2:13" ht="45" customHeight="1" x14ac:dyDescent="0.25">
      <c r="B8" s="113">
        <v>2</v>
      </c>
      <c r="C8" s="123" t="s">
        <v>1</v>
      </c>
      <c r="D8" s="114" t="s">
        <v>69</v>
      </c>
      <c r="E8" s="115" t="s">
        <v>115</v>
      </c>
      <c r="F8" s="115" t="s">
        <v>73</v>
      </c>
      <c r="G8" s="120" t="s">
        <v>99</v>
      </c>
      <c r="H8" s="5" t="s">
        <v>17</v>
      </c>
      <c r="I8" s="18">
        <v>2.88</v>
      </c>
      <c r="J8" s="71">
        <v>1</v>
      </c>
      <c r="K8" s="71">
        <f>+I8/J8</f>
        <v>2.88</v>
      </c>
      <c r="L8" s="79" t="s">
        <v>151</v>
      </c>
      <c r="M8" s="41">
        <v>2.12</v>
      </c>
    </row>
    <row r="9" spans="2:13" ht="25.5" x14ac:dyDescent="0.25">
      <c r="B9" s="113"/>
      <c r="C9" s="123"/>
      <c r="D9" s="114"/>
      <c r="E9" s="116"/>
      <c r="F9" s="116"/>
      <c r="G9" s="121"/>
      <c r="H9" s="5" t="s">
        <v>18</v>
      </c>
      <c r="I9" s="18">
        <v>0.63</v>
      </c>
      <c r="J9" s="71">
        <v>1</v>
      </c>
      <c r="K9" s="71">
        <f>+I9/J9</f>
        <v>0.63</v>
      </c>
      <c r="L9" s="79" t="s">
        <v>152</v>
      </c>
      <c r="M9" s="41">
        <v>0.39</v>
      </c>
    </row>
    <row r="10" spans="2:13" ht="25.5" x14ac:dyDescent="0.25">
      <c r="B10" s="113"/>
      <c r="C10" s="123"/>
      <c r="D10" s="114"/>
      <c r="E10" s="116"/>
      <c r="F10" s="116"/>
      <c r="G10" s="121"/>
      <c r="H10" s="5" t="s">
        <v>19</v>
      </c>
      <c r="I10" s="18">
        <v>1</v>
      </c>
      <c r="J10" s="71">
        <v>1</v>
      </c>
      <c r="K10" s="71">
        <v>1</v>
      </c>
      <c r="L10" s="79" t="s">
        <v>153</v>
      </c>
      <c r="M10" s="41">
        <v>1</v>
      </c>
    </row>
    <row r="11" spans="2:13" ht="25.5" x14ac:dyDescent="0.25">
      <c r="B11" s="113"/>
      <c r="C11" s="123"/>
      <c r="D11" s="114"/>
      <c r="E11" s="117"/>
      <c r="F11" s="117"/>
      <c r="G11" s="122"/>
      <c r="H11" s="5" t="s">
        <v>20</v>
      </c>
      <c r="I11" s="18">
        <v>1</v>
      </c>
      <c r="J11" s="71">
        <v>1</v>
      </c>
      <c r="K11" s="71">
        <v>1</v>
      </c>
      <c r="L11" s="79" t="s">
        <v>154</v>
      </c>
      <c r="M11" s="41">
        <v>1</v>
      </c>
    </row>
    <row r="12" spans="2:13" ht="45" x14ac:dyDescent="0.25">
      <c r="B12" s="38">
        <v>3</v>
      </c>
      <c r="C12" s="36" t="s">
        <v>101</v>
      </c>
      <c r="D12" s="126" t="s">
        <v>102</v>
      </c>
      <c r="E12" s="127"/>
      <c r="F12" s="127"/>
      <c r="G12" s="127"/>
      <c r="H12" s="127"/>
      <c r="I12" s="127"/>
      <c r="J12" s="127"/>
      <c r="K12" s="127"/>
      <c r="L12" s="127"/>
      <c r="M12" s="41"/>
    </row>
    <row r="13" spans="2:13" ht="140.25" x14ac:dyDescent="0.25">
      <c r="B13" s="38">
        <v>3</v>
      </c>
      <c r="C13" s="10" t="s">
        <v>2</v>
      </c>
      <c r="D13" s="7" t="s">
        <v>74</v>
      </c>
      <c r="E13" s="34" t="s">
        <v>114</v>
      </c>
      <c r="F13" s="7" t="s">
        <v>75</v>
      </c>
      <c r="G13" s="35" t="s">
        <v>100</v>
      </c>
      <c r="H13" s="14" t="s">
        <v>21</v>
      </c>
      <c r="I13" s="23">
        <v>0.57210000000000005</v>
      </c>
      <c r="J13" s="72">
        <v>0.9</v>
      </c>
      <c r="K13" s="72">
        <f>+I13/J13</f>
        <v>0.63566666666666671</v>
      </c>
      <c r="L13" s="79" t="s">
        <v>155</v>
      </c>
      <c r="M13" s="41">
        <v>0.75</v>
      </c>
    </row>
    <row r="14" spans="2:13" ht="54.75" customHeight="1" x14ac:dyDescent="0.25">
      <c r="B14" s="113">
        <v>5</v>
      </c>
      <c r="C14" s="104" t="s">
        <v>3</v>
      </c>
      <c r="D14" s="114" t="s">
        <v>77</v>
      </c>
      <c r="E14" s="115" t="s">
        <v>116</v>
      </c>
      <c r="F14" s="115" t="s">
        <v>76</v>
      </c>
      <c r="G14" s="98" t="s">
        <v>103</v>
      </c>
      <c r="H14" s="9" t="s">
        <v>22</v>
      </c>
      <c r="I14" s="20">
        <v>1</v>
      </c>
      <c r="J14" s="73">
        <v>1</v>
      </c>
      <c r="K14" s="73">
        <v>1</v>
      </c>
      <c r="L14" s="79" t="s">
        <v>156</v>
      </c>
      <c r="M14" s="41">
        <v>1</v>
      </c>
    </row>
    <row r="15" spans="2:13" ht="80.25" customHeight="1" x14ac:dyDescent="0.25">
      <c r="B15" s="113"/>
      <c r="C15" s="104"/>
      <c r="D15" s="114"/>
      <c r="E15" s="117"/>
      <c r="F15" s="117"/>
      <c r="G15" s="99"/>
      <c r="H15" s="9" t="s">
        <v>23</v>
      </c>
      <c r="I15" s="20">
        <v>1</v>
      </c>
      <c r="J15" s="73">
        <v>1</v>
      </c>
      <c r="K15" s="73">
        <v>1</v>
      </c>
      <c r="L15" s="79" t="s">
        <v>157</v>
      </c>
      <c r="M15" s="41">
        <v>0.85</v>
      </c>
    </row>
    <row r="16" spans="2:13" ht="25.5" customHeight="1" x14ac:dyDescent="0.25">
      <c r="B16" s="113">
        <v>6</v>
      </c>
      <c r="C16" s="104" t="s">
        <v>104</v>
      </c>
      <c r="D16" s="107" t="s">
        <v>74</v>
      </c>
      <c r="E16" s="108" t="s">
        <v>117</v>
      </c>
      <c r="F16" s="108" t="s">
        <v>78</v>
      </c>
      <c r="G16" s="98" t="s">
        <v>105</v>
      </c>
      <c r="H16" s="9" t="s">
        <v>24</v>
      </c>
      <c r="I16" s="22">
        <v>0.99</v>
      </c>
      <c r="J16" s="75">
        <v>0.8</v>
      </c>
      <c r="K16" s="75">
        <f>+I16/J16</f>
        <v>1.2374999999999998</v>
      </c>
      <c r="L16" s="79" t="s">
        <v>158</v>
      </c>
      <c r="M16" s="41">
        <v>0.97</v>
      </c>
    </row>
    <row r="17" spans="2:13" ht="25.5" x14ac:dyDescent="0.25">
      <c r="B17" s="113"/>
      <c r="C17" s="104"/>
      <c r="D17" s="107"/>
      <c r="E17" s="109"/>
      <c r="F17" s="109"/>
      <c r="G17" s="100"/>
      <c r="H17" s="9" t="s">
        <v>25</v>
      </c>
      <c r="I17" s="22">
        <v>0.9</v>
      </c>
      <c r="J17" s="75">
        <v>0.8</v>
      </c>
      <c r="K17" s="75">
        <f>+I17/J17</f>
        <v>1.125</v>
      </c>
      <c r="L17" s="79" t="s">
        <v>159</v>
      </c>
      <c r="M17" s="41">
        <v>0.89</v>
      </c>
    </row>
    <row r="18" spans="2:13" ht="25.5" x14ac:dyDescent="0.25">
      <c r="B18" s="113"/>
      <c r="C18" s="104"/>
      <c r="D18" s="107"/>
      <c r="E18" s="109"/>
      <c r="F18" s="109"/>
      <c r="G18" s="100"/>
      <c r="H18" s="9" t="s">
        <v>26</v>
      </c>
      <c r="I18" s="22">
        <v>0.96</v>
      </c>
      <c r="J18" s="75">
        <v>0.8</v>
      </c>
      <c r="K18" s="75">
        <f>+I18/J18</f>
        <v>1.2</v>
      </c>
      <c r="L18" s="79" t="s">
        <v>160</v>
      </c>
      <c r="M18" s="41">
        <v>0.74</v>
      </c>
    </row>
    <row r="19" spans="2:13" ht="25.5" x14ac:dyDescent="0.25">
      <c r="B19" s="113"/>
      <c r="C19" s="104"/>
      <c r="D19" s="107"/>
      <c r="E19" s="109"/>
      <c r="F19" s="109"/>
      <c r="G19" s="100"/>
      <c r="H19" s="9" t="s">
        <v>27</v>
      </c>
      <c r="I19" s="22">
        <v>0.92</v>
      </c>
      <c r="J19" s="75">
        <v>0.8</v>
      </c>
      <c r="K19" s="75">
        <f>+I19/J19</f>
        <v>1.1499999999999999</v>
      </c>
      <c r="L19" s="79" t="s">
        <v>161</v>
      </c>
      <c r="M19" s="41">
        <v>0.96</v>
      </c>
    </row>
    <row r="20" spans="2:13" ht="25.5" x14ac:dyDescent="0.25">
      <c r="B20" s="113"/>
      <c r="C20" s="104"/>
      <c r="D20" s="107"/>
      <c r="E20" s="110"/>
      <c r="F20" s="110"/>
      <c r="G20" s="99"/>
      <c r="H20" s="9" t="s">
        <v>28</v>
      </c>
      <c r="I20" s="22">
        <v>0.93</v>
      </c>
      <c r="J20" s="75">
        <v>0.8</v>
      </c>
      <c r="K20" s="75">
        <f>+I20/J20</f>
        <v>1.1625000000000001</v>
      </c>
      <c r="L20" s="79" t="s">
        <v>162</v>
      </c>
      <c r="M20" s="42">
        <v>0.78669999999999995</v>
      </c>
    </row>
    <row r="21" spans="2:13" ht="45.75" customHeight="1" x14ac:dyDescent="0.25">
      <c r="B21" s="113">
        <v>7</v>
      </c>
      <c r="C21" s="105" t="s">
        <v>4</v>
      </c>
      <c r="D21" s="114" t="s">
        <v>79</v>
      </c>
      <c r="E21" s="115" t="s">
        <v>118</v>
      </c>
      <c r="F21" s="115" t="s">
        <v>80</v>
      </c>
      <c r="G21" s="101" t="s">
        <v>106</v>
      </c>
      <c r="H21" s="9" t="s">
        <v>29</v>
      </c>
      <c r="I21" s="81" t="s">
        <v>163</v>
      </c>
      <c r="J21" s="81" t="s">
        <v>130</v>
      </c>
      <c r="K21" s="74">
        <f>1/0.83</f>
        <v>1.2048192771084338</v>
      </c>
      <c r="L21" s="79" t="s">
        <v>164</v>
      </c>
      <c r="M21" s="41">
        <v>0.94</v>
      </c>
    </row>
    <row r="22" spans="2:13" ht="45" x14ac:dyDescent="0.25">
      <c r="B22" s="113"/>
      <c r="C22" s="105"/>
      <c r="D22" s="114"/>
      <c r="E22" s="116"/>
      <c r="F22" s="116"/>
      <c r="G22" s="102"/>
      <c r="H22" s="9" t="s">
        <v>30</v>
      </c>
      <c r="I22" s="81" t="s">
        <v>131</v>
      </c>
      <c r="J22" s="74" t="s">
        <v>132</v>
      </c>
      <c r="K22" s="82">
        <f>10/45</f>
        <v>0.22222222222222221</v>
      </c>
      <c r="L22" s="79" t="s">
        <v>165</v>
      </c>
      <c r="M22" s="41">
        <v>0.27</v>
      </c>
    </row>
    <row r="23" spans="2:13" ht="25.5" x14ac:dyDescent="0.25">
      <c r="B23" s="113"/>
      <c r="C23" s="105"/>
      <c r="D23" s="114"/>
      <c r="E23" s="116"/>
      <c r="F23" s="116"/>
      <c r="G23" s="102"/>
      <c r="H23" s="9" t="s">
        <v>31</v>
      </c>
      <c r="I23" s="37">
        <v>1</v>
      </c>
      <c r="J23" s="74">
        <v>1</v>
      </c>
      <c r="K23" s="74">
        <v>1</v>
      </c>
      <c r="L23" s="79" t="s">
        <v>166</v>
      </c>
      <c r="M23" s="41">
        <v>0.45</v>
      </c>
    </row>
    <row r="24" spans="2:13" x14ac:dyDescent="0.25">
      <c r="B24" s="113"/>
      <c r="C24" s="105"/>
      <c r="D24" s="114"/>
      <c r="E24" s="117"/>
      <c r="F24" s="117"/>
      <c r="G24" s="103"/>
      <c r="H24" s="9" t="s">
        <v>32</v>
      </c>
      <c r="I24" s="37">
        <v>1</v>
      </c>
      <c r="J24" s="74">
        <v>1</v>
      </c>
      <c r="K24" s="74">
        <v>1</v>
      </c>
      <c r="L24" s="79" t="s">
        <v>167</v>
      </c>
      <c r="M24" s="41">
        <v>1.26</v>
      </c>
    </row>
    <row r="25" spans="2:13" ht="60" x14ac:dyDescent="0.25">
      <c r="B25" s="38">
        <v>8</v>
      </c>
      <c r="C25" s="12" t="s">
        <v>107</v>
      </c>
      <c r="D25" s="3"/>
      <c r="E25" s="3"/>
      <c r="F25" s="7"/>
      <c r="G25" s="12" t="s">
        <v>95</v>
      </c>
      <c r="H25" s="96" t="s">
        <v>102</v>
      </c>
      <c r="I25" s="97"/>
      <c r="J25" s="97"/>
      <c r="K25" s="97"/>
      <c r="L25" s="97"/>
    </row>
    <row r="26" spans="2:13" ht="44.25" customHeight="1" x14ac:dyDescent="0.25">
      <c r="B26" s="113">
        <v>9</v>
      </c>
      <c r="C26" s="104" t="s">
        <v>33</v>
      </c>
      <c r="D26" s="114" t="s">
        <v>83</v>
      </c>
      <c r="E26" s="115" t="s">
        <v>115</v>
      </c>
      <c r="F26" s="108" t="s">
        <v>84</v>
      </c>
      <c r="G26" s="98" t="s">
        <v>108</v>
      </c>
      <c r="H26" s="13" t="s">
        <v>81</v>
      </c>
      <c r="I26" s="83">
        <v>0.08</v>
      </c>
      <c r="J26" s="73">
        <v>0.8</v>
      </c>
      <c r="K26" s="73">
        <f>+I26/J26</f>
        <v>9.9999999999999992E-2</v>
      </c>
      <c r="L26" s="65" t="s">
        <v>170</v>
      </c>
      <c r="M26" s="41">
        <v>1.47</v>
      </c>
    </row>
    <row r="27" spans="2:13" ht="45" customHeight="1" x14ac:dyDescent="0.25">
      <c r="B27" s="113"/>
      <c r="C27" s="104"/>
      <c r="D27" s="114"/>
      <c r="E27" s="117"/>
      <c r="F27" s="110"/>
      <c r="G27" s="99"/>
      <c r="H27" s="13" t="s">
        <v>82</v>
      </c>
      <c r="I27" s="20">
        <v>1</v>
      </c>
      <c r="J27" s="73">
        <v>0.8</v>
      </c>
      <c r="K27" s="73">
        <f>+I27/J27</f>
        <v>1.25</v>
      </c>
      <c r="L27" s="49" t="s">
        <v>171</v>
      </c>
      <c r="M27" s="41">
        <v>0.82</v>
      </c>
    </row>
    <row r="28" spans="2:13" ht="25.5" customHeight="1" x14ac:dyDescent="0.25">
      <c r="B28" s="113">
        <v>10</v>
      </c>
      <c r="C28" s="104" t="s">
        <v>34</v>
      </c>
      <c r="D28" s="114" t="s">
        <v>69</v>
      </c>
      <c r="E28" s="115" t="s">
        <v>115</v>
      </c>
      <c r="F28" s="108" t="s">
        <v>84</v>
      </c>
      <c r="G28" s="98" t="s">
        <v>108</v>
      </c>
      <c r="H28" s="9" t="s">
        <v>35</v>
      </c>
      <c r="I28" s="83">
        <v>0.10299999999999999</v>
      </c>
      <c r="J28" s="73" t="s">
        <v>133</v>
      </c>
      <c r="K28" s="73">
        <v>1</v>
      </c>
      <c r="L28" s="49"/>
      <c r="M28" s="41">
        <v>0.94</v>
      </c>
    </row>
    <row r="29" spans="2:13" ht="38.25" x14ac:dyDescent="0.25">
      <c r="B29" s="113"/>
      <c r="C29" s="104"/>
      <c r="D29" s="114"/>
      <c r="E29" s="116"/>
      <c r="F29" s="109"/>
      <c r="G29" s="100"/>
      <c r="H29" s="9" t="s">
        <v>36</v>
      </c>
      <c r="I29" s="83">
        <v>0.13700000000000001</v>
      </c>
      <c r="J29" s="73" t="s">
        <v>134</v>
      </c>
      <c r="K29" s="73">
        <f>15/13.7</f>
        <v>1.0948905109489051</v>
      </c>
      <c r="L29" s="49"/>
      <c r="M29" s="41">
        <v>0.46</v>
      </c>
    </row>
    <row r="30" spans="2:13" ht="25.5" x14ac:dyDescent="0.25">
      <c r="B30" s="113"/>
      <c r="C30" s="104"/>
      <c r="D30" s="114"/>
      <c r="E30" s="116"/>
      <c r="F30" s="109"/>
      <c r="G30" s="100"/>
      <c r="H30" s="9" t="s">
        <v>37</v>
      </c>
      <c r="I30" s="20">
        <v>1</v>
      </c>
      <c r="J30" s="73">
        <v>0.9</v>
      </c>
      <c r="K30" s="73">
        <f>+I30/J30</f>
        <v>1.1111111111111112</v>
      </c>
      <c r="L30" s="79" t="s">
        <v>168</v>
      </c>
      <c r="M30" s="41">
        <v>1</v>
      </c>
    </row>
    <row r="31" spans="2:13" x14ac:dyDescent="0.25">
      <c r="B31" s="113"/>
      <c r="C31" s="104"/>
      <c r="D31" s="114"/>
      <c r="E31" s="117"/>
      <c r="F31" s="110"/>
      <c r="G31" s="99"/>
      <c r="H31" s="9" t="s">
        <v>38</v>
      </c>
      <c r="I31" s="20">
        <v>1</v>
      </c>
      <c r="J31" s="20">
        <v>1</v>
      </c>
      <c r="K31" s="20">
        <v>1</v>
      </c>
      <c r="L31" s="79" t="s">
        <v>169</v>
      </c>
      <c r="M31" s="41">
        <v>1</v>
      </c>
    </row>
    <row r="32" spans="2:13" ht="48.75" customHeight="1" x14ac:dyDescent="0.25">
      <c r="B32" s="113">
        <v>11</v>
      </c>
      <c r="C32" s="105" t="s">
        <v>5</v>
      </c>
      <c r="D32" s="114" t="s">
        <v>69</v>
      </c>
      <c r="E32" s="115" t="s">
        <v>115</v>
      </c>
      <c r="F32" s="115" t="s">
        <v>85</v>
      </c>
      <c r="G32" s="101" t="s">
        <v>109</v>
      </c>
      <c r="H32" s="9" t="s">
        <v>39</v>
      </c>
      <c r="I32" s="21">
        <v>0.98</v>
      </c>
      <c r="J32" s="74">
        <v>0.9</v>
      </c>
      <c r="K32" s="74">
        <f>+I32/J32</f>
        <v>1.0888888888888888</v>
      </c>
      <c r="L32" s="93" t="s">
        <v>172</v>
      </c>
      <c r="M32" s="41">
        <v>0.91</v>
      </c>
    </row>
    <row r="33" spans="2:13" ht="38.25" x14ac:dyDescent="0.25">
      <c r="B33" s="113"/>
      <c r="C33" s="105"/>
      <c r="D33" s="114"/>
      <c r="E33" s="116"/>
      <c r="F33" s="116"/>
      <c r="G33" s="102"/>
      <c r="H33" s="9" t="s">
        <v>40</v>
      </c>
      <c r="I33" s="81" t="s">
        <v>173</v>
      </c>
      <c r="J33" s="74" t="s">
        <v>135</v>
      </c>
      <c r="K33" s="74">
        <v>1</v>
      </c>
      <c r="L33" s="49"/>
      <c r="M33" s="41">
        <v>1</v>
      </c>
    </row>
    <row r="34" spans="2:13" ht="45" x14ac:dyDescent="0.25">
      <c r="B34" s="113"/>
      <c r="C34" s="105"/>
      <c r="D34" s="114"/>
      <c r="E34" s="116"/>
      <c r="F34" s="116"/>
      <c r="G34" s="102"/>
      <c r="H34" s="9" t="s">
        <v>41</v>
      </c>
      <c r="I34" s="81" t="s">
        <v>174</v>
      </c>
      <c r="J34" s="74">
        <v>0.1</v>
      </c>
      <c r="K34" s="74">
        <v>1</v>
      </c>
      <c r="L34" s="49" t="s">
        <v>175</v>
      </c>
      <c r="M34" s="41">
        <v>1</v>
      </c>
    </row>
    <row r="35" spans="2:13" ht="25.5" x14ac:dyDescent="0.25">
      <c r="B35" s="113"/>
      <c r="C35" s="105"/>
      <c r="D35" s="114"/>
      <c r="E35" s="116"/>
      <c r="F35" s="116"/>
      <c r="G35" s="102"/>
      <c r="H35" s="9" t="s">
        <v>42</v>
      </c>
      <c r="I35" s="81" t="s">
        <v>176</v>
      </c>
      <c r="J35" s="82" t="s">
        <v>136</v>
      </c>
      <c r="K35" s="82">
        <f>4/3</f>
        <v>1.3333333333333333</v>
      </c>
      <c r="L35" s="49"/>
      <c r="M35" s="41">
        <v>1</v>
      </c>
    </row>
    <row r="36" spans="2:13" ht="24" x14ac:dyDescent="0.25">
      <c r="B36" s="113"/>
      <c r="C36" s="105"/>
      <c r="D36" s="114"/>
      <c r="E36" s="117"/>
      <c r="F36" s="117"/>
      <c r="G36" s="103"/>
      <c r="H36" s="9" t="s">
        <v>43</v>
      </c>
      <c r="I36" s="84">
        <v>0.98329999999999995</v>
      </c>
      <c r="J36" s="85">
        <v>0.1</v>
      </c>
      <c r="K36" s="85">
        <v>1</v>
      </c>
      <c r="L36" s="94" t="s">
        <v>177</v>
      </c>
      <c r="M36" s="42">
        <v>0.96799999999999997</v>
      </c>
    </row>
    <row r="37" spans="2:13" ht="38.25" customHeight="1" x14ac:dyDescent="0.25">
      <c r="B37" s="113">
        <v>12</v>
      </c>
      <c r="C37" s="105" t="s">
        <v>6</v>
      </c>
      <c r="D37" s="114" t="s">
        <v>69</v>
      </c>
      <c r="E37" s="115" t="s">
        <v>119</v>
      </c>
      <c r="F37" s="115" t="s">
        <v>86</v>
      </c>
      <c r="G37" s="101" t="s">
        <v>109</v>
      </c>
      <c r="H37" s="9" t="s">
        <v>44</v>
      </c>
      <c r="I37" s="22">
        <v>1</v>
      </c>
      <c r="J37" s="75">
        <v>0.9</v>
      </c>
      <c r="K37" s="75">
        <f>+I37/J37</f>
        <v>1.1111111111111112</v>
      </c>
      <c r="L37" s="79" t="s">
        <v>178</v>
      </c>
      <c r="M37" s="41">
        <v>0.98</v>
      </c>
    </row>
    <row r="38" spans="2:13" ht="37.5" customHeight="1" x14ac:dyDescent="0.25">
      <c r="B38" s="113"/>
      <c r="C38" s="105"/>
      <c r="D38" s="114"/>
      <c r="E38" s="116"/>
      <c r="F38" s="116"/>
      <c r="G38" s="102"/>
      <c r="H38" s="9" t="s">
        <v>45</v>
      </c>
      <c r="I38" s="22">
        <v>0.86</v>
      </c>
      <c r="J38" s="75">
        <v>0.7</v>
      </c>
      <c r="K38" s="75">
        <f>+I38/J38</f>
        <v>1.2285714285714286</v>
      </c>
      <c r="L38" s="79" t="s">
        <v>179</v>
      </c>
      <c r="M38" s="41">
        <v>0.8</v>
      </c>
    </row>
    <row r="39" spans="2:13" ht="49.5" customHeight="1" x14ac:dyDescent="0.25">
      <c r="B39" s="113"/>
      <c r="C39" s="105"/>
      <c r="D39" s="114"/>
      <c r="E39" s="117"/>
      <c r="F39" s="117"/>
      <c r="G39" s="103"/>
      <c r="H39" s="9" t="s">
        <v>46</v>
      </c>
      <c r="I39" s="22">
        <v>0.24</v>
      </c>
      <c r="J39" s="75">
        <v>0.8</v>
      </c>
      <c r="K39" s="75">
        <f>+I39/J39</f>
        <v>0.3</v>
      </c>
      <c r="L39" s="49" t="s">
        <v>180</v>
      </c>
      <c r="M39" s="41">
        <v>0.7</v>
      </c>
    </row>
    <row r="40" spans="2:13" ht="43.5" customHeight="1" x14ac:dyDescent="0.25">
      <c r="B40" s="118">
        <v>13</v>
      </c>
      <c r="C40" s="104" t="s">
        <v>7</v>
      </c>
      <c r="D40" s="107" t="s">
        <v>69</v>
      </c>
      <c r="E40" s="108" t="s">
        <v>120</v>
      </c>
      <c r="F40" s="108" t="s">
        <v>87</v>
      </c>
      <c r="G40" s="98" t="s">
        <v>110</v>
      </c>
      <c r="H40" s="9" t="s">
        <v>47</v>
      </c>
      <c r="I40" s="86" t="s">
        <v>181</v>
      </c>
      <c r="J40" s="75" t="s">
        <v>137</v>
      </c>
      <c r="K40" s="75">
        <v>1</v>
      </c>
      <c r="L40" s="79" t="s">
        <v>182</v>
      </c>
      <c r="M40" s="41">
        <v>1</v>
      </c>
    </row>
    <row r="41" spans="2:13" s="88" customFormat="1" ht="47.25" customHeight="1" x14ac:dyDescent="0.25">
      <c r="B41" s="118"/>
      <c r="C41" s="104"/>
      <c r="D41" s="107"/>
      <c r="E41" s="109"/>
      <c r="F41" s="109"/>
      <c r="G41" s="100"/>
      <c r="H41" s="14" t="s">
        <v>48</v>
      </c>
      <c r="I41" s="86" t="s">
        <v>183</v>
      </c>
      <c r="J41" s="75" t="s">
        <v>138</v>
      </c>
      <c r="K41" s="75">
        <v>1</v>
      </c>
      <c r="L41" s="89" t="s">
        <v>184</v>
      </c>
      <c r="M41" s="87">
        <v>1</v>
      </c>
    </row>
    <row r="42" spans="2:13" ht="45" x14ac:dyDescent="0.25">
      <c r="B42" s="118"/>
      <c r="C42" s="104"/>
      <c r="D42" s="107"/>
      <c r="E42" s="109"/>
      <c r="F42" s="109"/>
      <c r="G42" s="100"/>
      <c r="H42" s="14" t="s">
        <v>49</v>
      </c>
      <c r="I42" s="19">
        <v>1</v>
      </c>
      <c r="J42" s="75">
        <v>0.9</v>
      </c>
      <c r="K42" s="75">
        <f>+I42/J42</f>
        <v>1.1111111111111112</v>
      </c>
      <c r="L42" s="89" t="s">
        <v>185</v>
      </c>
      <c r="M42" s="41">
        <v>1</v>
      </c>
    </row>
    <row r="43" spans="2:13" x14ac:dyDescent="0.25">
      <c r="B43" s="118"/>
      <c r="C43" s="104"/>
      <c r="D43" s="107"/>
      <c r="E43" s="109"/>
      <c r="F43" s="109"/>
      <c r="G43" s="100"/>
      <c r="H43" s="9" t="s">
        <v>50</v>
      </c>
      <c r="I43" s="19">
        <v>0</v>
      </c>
      <c r="J43" s="75">
        <v>0.5</v>
      </c>
      <c r="K43" s="75">
        <v>0</v>
      </c>
      <c r="L43" s="49"/>
      <c r="M43" s="41">
        <v>1</v>
      </c>
    </row>
    <row r="44" spans="2:13" ht="28.5" customHeight="1" x14ac:dyDescent="0.25">
      <c r="B44" s="118"/>
      <c r="C44" s="104"/>
      <c r="D44" s="107"/>
      <c r="E44" s="110"/>
      <c r="F44" s="110"/>
      <c r="G44" s="99"/>
      <c r="H44" s="9" t="s">
        <v>51</v>
      </c>
      <c r="I44" s="19">
        <v>1</v>
      </c>
      <c r="J44" s="75">
        <v>0.9</v>
      </c>
      <c r="K44" s="75">
        <f>+I44/J44</f>
        <v>1.1111111111111112</v>
      </c>
      <c r="L44" s="79" t="s">
        <v>168</v>
      </c>
      <c r="M44" s="41">
        <v>1</v>
      </c>
    </row>
    <row r="45" spans="2:13" ht="46.5" customHeight="1" x14ac:dyDescent="0.25">
      <c r="B45" s="113">
        <v>14</v>
      </c>
      <c r="C45" s="104" t="s">
        <v>8</v>
      </c>
      <c r="D45" s="107" t="s">
        <v>69</v>
      </c>
      <c r="E45" s="108" t="s">
        <v>117</v>
      </c>
      <c r="F45" s="108" t="s">
        <v>88</v>
      </c>
      <c r="G45" s="98" t="s">
        <v>109</v>
      </c>
      <c r="H45" s="9" t="s">
        <v>52</v>
      </c>
      <c r="I45" s="86" t="s">
        <v>186</v>
      </c>
      <c r="J45" s="75" t="s">
        <v>139</v>
      </c>
      <c r="K45" s="75">
        <f>5/3.33</f>
        <v>1.5015015015015014</v>
      </c>
      <c r="L45" s="49"/>
      <c r="M45" s="41">
        <v>1</v>
      </c>
    </row>
    <row r="46" spans="2:13" ht="44.25" customHeight="1" x14ac:dyDescent="0.25">
      <c r="B46" s="113"/>
      <c r="C46" s="104"/>
      <c r="D46" s="107"/>
      <c r="E46" s="109"/>
      <c r="F46" s="109"/>
      <c r="G46" s="100"/>
      <c r="H46" s="9" t="s">
        <v>53</v>
      </c>
      <c r="I46" s="86" t="s">
        <v>187</v>
      </c>
      <c r="J46" s="75" t="s">
        <v>140</v>
      </c>
      <c r="K46" s="75">
        <f>3/2</f>
        <v>1.5</v>
      </c>
      <c r="L46" s="49" t="s">
        <v>188</v>
      </c>
      <c r="M46" s="41">
        <v>1</v>
      </c>
    </row>
    <row r="47" spans="2:13" ht="45.75" customHeight="1" x14ac:dyDescent="0.25">
      <c r="B47" s="113">
        <v>15</v>
      </c>
      <c r="C47" s="105" t="s">
        <v>9</v>
      </c>
      <c r="D47" s="114" t="s">
        <v>69</v>
      </c>
      <c r="E47" s="115" t="s">
        <v>121</v>
      </c>
      <c r="F47" s="115" t="s">
        <v>89</v>
      </c>
      <c r="G47" s="101" t="s">
        <v>109</v>
      </c>
      <c r="H47" s="9" t="s">
        <v>55</v>
      </c>
      <c r="I47" s="86" t="s">
        <v>189</v>
      </c>
      <c r="J47" s="75" t="s">
        <v>140</v>
      </c>
      <c r="K47" s="75">
        <f>3/0.8</f>
        <v>3.75</v>
      </c>
      <c r="L47" s="49" t="s">
        <v>190</v>
      </c>
    </row>
    <row r="48" spans="2:13" ht="57.75" customHeight="1" x14ac:dyDescent="0.25">
      <c r="B48" s="113"/>
      <c r="C48" s="105"/>
      <c r="D48" s="114"/>
      <c r="E48" s="116"/>
      <c r="F48" s="116"/>
      <c r="G48" s="102"/>
      <c r="H48" s="9" t="s">
        <v>56</v>
      </c>
      <c r="I48" s="90">
        <v>1</v>
      </c>
      <c r="J48" s="91">
        <v>0.9</v>
      </c>
      <c r="K48" s="91">
        <f>+I48/J48</f>
        <v>1.1111111111111112</v>
      </c>
      <c r="L48" s="65" t="s">
        <v>191</v>
      </c>
    </row>
    <row r="49" spans="2:13" ht="42" customHeight="1" x14ac:dyDescent="0.25">
      <c r="B49" s="113"/>
      <c r="C49" s="105"/>
      <c r="D49" s="114"/>
      <c r="E49" s="117"/>
      <c r="F49" s="117"/>
      <c r="G49" s="103"/>
      <c r="H49" s="9" t="s">
        <v>57</v>
      </c>
      <c r="I49" s="22">
        <v>0.74</v>
      </c>
      <c r="J49" s="75">
        <v>0.7</v>
      </c>
      <c r="K49" s="75">
        <f>+I49/J49</f>
        <v>1.0571428571428572</v>
      </c>
      <c r="L49" s="79" t="s">
        <v>192</v>
      </c>
    </row>
    <row r="50" spans="2:13" ht="45.75" customHeight="1" x14ac:dyDescent="0.25">
      <c r="B50" s="118">
        <v>16</v>
      </c>
      <c r="C50" s="104" t="s">
        <v>10</v>
      </c>
      <c r="D50" s="107" t="s">
        <v>69</v>
      </c>
      <c r="E50" s="108" t="s">
        <v>113</v>
      </c>
      <c r="F50" s="108" t="s">
        <v>90</v>
      </c>
      <c r="G50" s="98" t="s">
        <v>109</v>
      </c>
      <c r="H50" s="9" t="s">
        <v>58</v>
      </c>
      <c r="I50" s="19">
        <v>1</v>
      </c>
      <c r="J50" s="72">
        <v>0.997</v>
      </c>
      <c r="K50" s="72">
        <f>+I50/J50</f>
        <v>1.0030090270812437</v>
      </c>
      <c r="L50" s="49" t="s">
        <v>193</v>
      </c>
      <c r="M50" s="41">
        <v>1</v>
      </c>
    </row>
    <row r="51" spans="2:13" ht="45" x14ac:dyDescent="0.25">
      <c r="B51" s="118"/>
      <c r="C51" s="104"/>
      <c r="D51" s="107"/>
      <c r="E51" s="109"/>
      <c r="F51" s="109"/>
      <c r="G51" s="100"/>
      <c r="H51" s="9" t="s">
        <v>59</v>
      </c>
      <c r="I51" s="86" t="s">
        <v>194</v>
      </c>
      <c r="J51" s="75" t="s">
        <v>141</v>
      </c>
      <c r="K51" s="75">
        <v>1</v>
      </c>
      <c r="L51" s="49" t="s">
        <v>195</v>
      </c>
      <c r="M51" s="41">
        <v>1</v>
      </c>
    </row>
    <row r="52" spans="2:13" ht="45" x14ac:dyDescent="0.25">
      <c r="B52" s="118"/>
      <c r="C52" s="104"/>
      <c r="D52" s="107"/>
      <c r="E52" s="109"/>
      <c r="F52" s="109"/>
      <c r="G52" s="100"/>
      <c r="H52" s="9" t="s">
        <v>60</v>
      </c>
      <c r="I52" s="86" t="s">
        <v>196</v>
      </c>
      <c r="J52" s="75" t="s">
        <v>139</v>
      </c>
      <c r="K52" s="75">
        <f>5/2.44</f>
        <v>2.0491803278688523</v>
      </c>
      <c r="L52" s="65" t="s">
        <v>197</v>
      </c>
      <c r="M52" s="41">
        <v>0.83</v>
      </c>
    </row>
    <row r="53" spans="2:13" ht="45" x14ac:dyDescent="0.25">
      <c r="B53" s="118"/>
      <c r="C53" s="104"/>
      <c r="D53" s="107"/>
      <c r="E53" s="109"/>
      <c r="F53" s="109"/>
      <c r="G53" s="100"/>
      <c r="H53" s="9" t="s">
        <v>61</v>
      </c>
      <c r="I53" s="86" t="s">
        <v>198</v>
      </c>
      <c r="J53" s="75" t="s">
        <v>142</v>
      </c>
      <c r="K53" s="75">
        <f>10/12.64</f>
        <v>0.79113924050632911</v>
      </c>
      <c r="L53" s="65" t="s">
        <v>199</v>
      </c>
      <c r="M53" s="41">
        <v>0.68</v>
      </c>
    </row>
    <row r="54" spans="2:13" ht="45" x14ac:dyDescent="0.25">
      <c r="B54" s="118"/>
      <c r="C54" s="104"/>
      <c r="D54" s="107"/>
      <c r="E54" s="110"/>
      <c r="F54" s="110"/>
      <c r="G54" s="99"/>
      <c r="H54" s="9" t="s">
        <v>62</v>
      </c>
      <c r="I54" s="19">
        <v>1</v>
      </c>
      <c r="J54" s="75">
        <v>1</v>
      </c>
      <c r="K54" s="75">
        <f>+I54/J54</f>
        <v>1</v>
      </c>
      <c r="L54" s="65" t="s">
        <v>200</v>
      </c>
      <c r="M54" s="41">
        <v>0.93</v>
      </c>
    </row>
    <row r="55" spans="2:13" ht="48.75" customHeight="1" x14ac:dyDescent="0.25">
      <c r="B55" s="118">
        <v>17</v>
      </c>
      <c r="C55" s="104" t="s">
        <v>11</v>
      </c>
      <c r="D55" s="107" t="s">
        <v>69</v>
      </c>
      <c r="E55" s="108" t="s">
        <v>117</v>
      </c>
      <c r="F55" s="108" t="s">
        <v>88</v>
      </c>
      <c r="G55" s="98" t="s">
        <v>109</v>
      </c>
      <c r="H55" s="9" t="s">
        <v>63</v>
      </c>
      <c r="I55" s="86" t="s">
        <v>201</v>
      </c>
      <c r="J55" s="75" t="s">
        <v>143</v>
      </c>
      <c r="K55" s="75">
        <f>7/8.4</f>
        <v>0.83333333333333326</v>
      </c>
      <c r="L55" s="65" t="s">
        <v>202</v>
      </c>
      <c r="M55" s="41">
        <v>0.85</v>
      </c>
    </row>
    <row r="56" spans="2:13" ht="50.25" customHeight="1" x14ac:dyDescent="0.25">
      <c r="B56" s="118"/>
      <c r="C56" s="104"/>
      <c r="D56" s="107"/>
      <c r="E56" s="109"/>
      <c r="F56" s="109"/>
      <c r="G56" s="100"/>
      <c r="H56" s="9" t="s">
        <v>64</v>
      </c>
      <c r="I56" s="86" t="s">
        <v>203</v>
      </c>
      <c r="J56" s="75" t="s">
        <v>144</v>
      </c>
      <c r="K56" s="75">
        <f>2/2.5</f>
        <v>0.8</v>
      </c>
      <c r="L56" s="65" t="s">
        <v>204</v>
      </c>
      <c r="M56" s="41">
        <v>1</v>
      </c>
    </row>
    <row r="57" spans="2:13" ht="42.75" customHeight="1" x14ac:dyDescent="0.25">
      <c r="B57" s="118"/>
      <c r="C57" s="104"/>
      <c r="D57" s="107"/>
      <c r="E57" s="110"/>
      <c r="F57" s="110"/>
      <c r="G57" s="99"/>
      <c r="H57" s="9" t="s">
        <v>65</v>
      </c>
      <c r="I57" s="22">
        <v>0.67</v>
      </c>
      <c r="J57" s="75">
        <v>0.8</v>
      </c>
      <c r="K57" s="75">
        <f>+I57/J57</f>
        <v>0.83750000000000002</v>
      </c>
      <c r="L57" s="79" t="s">
        <v>205</v>
      </c>
      <c r="M57" s="41">
        <v>1.78</v>
      </c>
    </row>
    <row r="58" spans="2:13" ht="50.25" customHeight="1" x14ac:dyDescent="0.25">
      <c r="B58" s="118">
        <v>18</v>
      </c>
      <c r="C58" s="104" t="s">
        <v>12</v>
      </c>
      <c r="D58" s="107" t="s">
        <v>69</v>
      </c>
      <c r="E58" s="108" t="s">
        <v>114</v>
      </c>
      <c r="F58" s="108" t="s">
        <v>91</v>
      </c>
      <c r="G58" s="98" t="s">
        <v>122</v>
      </c>
      <c r="H58" s="9" t="s">
        <v>66</v>
      </c>
      <c r="I58" s="23">
        <v>0.87250000000000005</v>
      </c>
      <c r="J58" s="76">
        <v>0.9</v>
      </c>
      <c r="K58" s="76">
        <f>+I58/J58</f>
        <v>0.96944444444444444</v>
      </c>
      <c r="L58" s="79" t="s">
        <v>206</v>
      </c>
      <c r="M58" s="42">
        <v>0.92669999999999997</v>
      </c>
    </row>
    <row r="59" spans="2:13" ht="55.5" customHeight="1" thickBot="1" x14ac:dyDescent="0.3">
      <c r="B59" s="119"/>
      <c r="C59" s="106"/>
      <c r="D59" s="112"/>
      <c r="E59" s="111"/>
      <c r="F59" s="111"/>
      <c r="G59" s="124"/>
      <c r="H59" s="15" t="s">
        <v>67</v>
      </c>
      <c r="I59" s="24">
        <v>0.9</v>
      </c>
      <c r="J59" s="24">
        <v>0.9</v>
      </c>
      <c r="K59" s="22">
        <v>1</v>
      </c>
      <c r="L59" s="79" t="s">
        <v>207</v>
      </c>
      <c r="M59" s="41">
        <v>0.93</v>
      </c>
    </row>
    <row r="60" spans="2:13" x14ac:dyDescent="0.25">
      <c r="I60" s="33"/>
      <c r="J60" s="33"/>
      <c r="K60" s="33"/>
      <c r="L60" s="33"/>
      <c r="M60" s="33">
        <f>AVERAGE(M5:M59)</f>
        <v>0.94068600000000002</v>
      </c>
    </row>
  </sheetData>
  <autoFilter ref="B4:M60"/>
  <mergeCells count="93">
    <mergeCell ref="E1:I2"/>
    <mergeCell ref="D12:L12"/>
    <mergeCell ref="F37:F39"/>
    <mergeCell ref="C14:C15"/>
    <mergeCell ref="F28:F31"/>
    <mergeCell ref="F26:F27"/>
    <mergeCell ref="F21:F24"/>
    <mergeCell ref="F16:F20"/>
    <mergeCell ref="F14:F15"/>
    <mergeCell ref="F8:F11"/>
    <mergeCell ref="F5:F7"/>
    <mergeCell ref="D32:D36"/>
    <mergeCell ref="F32:F36"/>
    <mergeCell ref="D26:D27"/>
    <mergeCell ref="E5:E7"/>
    <mergeCell ref="E8:E11"/>
    <mergeCell ref="G47:G49"/>
    <mergeCell ref="E47:E49"/>
    <mergeCell ref="G58:G59"/>
    <mergeCell ref="G50:G54"/>
    <mergeCell ref="G55:G57"/>
    <mergeCell ref="E50:E54"/>
    <mergeCell ref="E32:E36"/>
    <mergeCell ref="E37:E39"/>
    <mergeCell ref="E40:E44"/>
    <mergeCell ref="E45:E46"/>
    <mergeCell ref="G26:G27"/>
    <mergeCell ref="G28:G31"/>
    <mergeCell ref="G32:G36"/>
    <mergeCell ref="G37:G39"/>
    <mergeCell ref="G40:G44"/>
    <mergeCell ref="G45:G46"/>
    <mergeCell ref="E26:E27"/>
    <mergeCell ref="E28:E31"/>
    <mergeCell ref="G5:G7"/>
    <mergeCell ref="G8:G11"/>
    <mergeCell ref="B26:B27"/>
    <mergeCell ref="D28:D31"/>
    <mergeCell ref="D5:D7"/>
    <mergeCell ref="D8:D11"/>
    <mergeCell ref="B5:B7"/>
    <mergeCell ref="B8:B11"/>
    <mergeCell ref="B14:B15"/>
    <mergeCell ref="B16:B20"/>
    <mergeCell ref="B21:B24"/>
    <mergeCell ref="D14:D15"/>
    <mergeCell ref="D16:D20"/>
    <mergeCell ref="D21:D24"/>
    <mergeCell ref="C5:C7"/>
    <mergeCell ref="C8:C11"/>
    <mergeCell ref="B50:B54"/>
    <mergeCell ref="B55:B57"/>
    <mergeCell ref="B58:B59"/>
    <mergeCell ref="B28:B31"/>
    <mergeCell ref="B32:B36"/>
    <mergeCell ref="B37:B39"/>
    <mergeCell ref="B40:B44"/>
    <mergeCell ref="B45:B46"/>
    <mergeCell ref="B47:B49"/>
    <mergeCell ref="D37:D39"/>
    <mergeCell ref="D40:D44"/>
    <mergeCell ref="F40:F44"/>
    <mergeCell ref="D45:D46"/>
    <mergeCell ref="F45:F46"/>
    <mergeCell ref="F47:F49"/>
    <mergeCell ref="D47:D49"/>
    <mergeCell ref="D50:D54"/>
    <mergeCell ref="F50:F54"/>
    <mergeCell ref="F55:F57"/>
    <mergeCell ref="D55:D57"/>
    <mergeCell ref="F58:F59"/>
    <mergeCell ref="D58:D59"/>
    <mergeCell ref="E55:E57"/>
    <mergeCell ref="E58:E59"/>
    <mergeCell ref="C28:C31"/>
    <mergeCell ref="C26:C27"/>
    <mergeCell ref="C58:C59"/>
    <mergeCell ref="C55:C57"/>
    <mergeCell ref="C37:C39"/>
    <mergeCell ref="C40:C44"/>
    <mergeCell ref="C50:C54"/>
    <mergeCell ref="C45:C46"/>
    <mergeCell ref="C47:C49"/>
    <mergeCell ref="C32:C36"/>
    <mergeCell ref="H25:L25"/>
    <mergeCell ref="G14:G15"/>
    <mergeCell ref="G16:G20"/>
    <mergeCell ref="G21:G24"/>
    <mergeCell ref="C16:C20"/>
    <mergeCell ref="C21:C24"/>
    <mergeCell ref="E14:E15"/>
    <mergeCell ref="E16:E20"/>
    <mergeCell ref="E21:E24"/>
  </mergeCells>
  <pageMargins left="0.39370078740157483" right="0.11811023622047245" top="0.35433070866141736" bottom="0.35433070866141736" header="0.31496062992125984" footer="0.31496062992125984"/>
  <pageSetup scale="85" fitToWidth="22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22"/>
  <sheetViews>
    <sheetView topLeftCell="B1" workbookViewId="0">
      <selection activeCell="G11" sqref="G11"/>
    </sheetView>
  </sheetViews>
  <sheetFormatPr baseColWidth="10" defaultRowHeight="15" x14ac:dyDescent="0.25"/>
  <sheetData>
    <row r="2" spans="2:12" x14ac:dyDescent="0.25">
      <c r="B2" s="4">
        <v>0.85</v>
      </c>
    </row>
    <row r="3" spans="2:12" x14ac:dyDescent="0.25">
      <c r="B3" s="4">
        <v>0.15</v>
      </c>
      <c r="L3" s="4">
        <v>0.75</v>
      </c>
    </row>
    <row r="4" spans="2:12" x14ac:dyDescent="0.25">
      <c r="B4" s="4">
        <f>SUM(B2:B3)</f>
        <v>1</v>
      </c>
      <c r="L4" s="4">
        <v>0.25</v>
      </c>
    </row>
    <row r="18" spans="7:8" x14ac:dyDescent="0.25">
      <c r="G18" s="128"/>
      <c r="H18" s="128"/>
    </row>
    <row r="19" spans="7:8" x14ac:dyDescent="0.25">
      <c r="G19" s="128"/>
      <c r="H19" s="128"/>
    </row>
    <row r="20" spans="7:8" x14ac:dyDescent="0.25">
      <c r="G20" s="128"/>
      <c r="H20" s="128"/>
    </row>
    <row r="21" spans="7:8" x14ac:dyDescent="0.25">
      <c r="G21" s="128"/>
      <c r="H21" s="128"/>
    </row>
    <row r="22" spans="7:8" x14ac:dyDescent="0.25">
      <c r="G22" s="128"/>
      <c r="H22" s="128"/>
    </row>
  </sheetData>
  <mergeCells count="1">
    <mergeCell ref="G18:H22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N64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D3" sqref="D3"/>
    </sheetView>
  </sheetViews>
  <sheetFormatPr baseColWidth="10" defaultRowHeight="15" x14ac:dyDescent="0.25"/>
  <cols>
    <col min="1" max="1" width="1.7109375" style="1" customWidth="1"/>
    <col min="2" max="2" width="3.85546875" style="2" customWidth="1"/>
    <col min="3" max="4" width="32.85546875" style="2" customWidth="1"/>
    <col min="5" max="5" width="33.7109375" style="2" customWidth="1"/>
    <col min="6" max="7" width="16.42578125" style="54" customWidth="1"/>
    <col min="8" max="8" width="32.140625" style="6" customWidth="1"/>
    <col min="9" max="12" width="9.7109375" style="16" customWidth="1"/>
    <col min="13" max="13" width="24" style="1" customWidth="1"/>
    <col min="14" max="14" width="11.42578125" style="1" hidden="1" customWidth="1"/>
    <col min="15" max="16384" width="11.42578125" style="1"/>
  </cols>
  <sheetData>
    <row r="1" spans="2:14" ht="15.75" thickBot="1" x14ac:dyDescent="0.3"/>
    <row r="2" spans="2:14" ht="30" x14ac:dyDescent="0.25">
      <c r="B2" s="25" t="s">
        <v>92</v>
      </c>
      <c r="C2" s="26" t="s">
        <v>68</v>
      </c>
      <c r="D2" s="26" t="s">
        <v>111</v>
      </c>
      <c r="E2" s="26" t="s">
        <v>112</v>
      </c>
      <c r="F2" s="26" t="s">
        <v>13</v>
      </c>
      <c r="G2" s="26" t="s">
        <v>94</v>
      </c>
      <c r="H2" s="26" t="s">
        <v>71</v>
      </c>
      <c r="I2" s="27" t="s">
        <v>72</v>
      </c>
      <c r="J2" s="27" t="s">
        <v>96</v>
      </c>
      <c r="K2" s="27" t="s">
        <v>97</v>
      </c>
      <c r="L2" s="27" t="s">
        <v>98</v>
      </c>
      <c r="M2" s="50" t="s">
        <v>123</v>
      </c>
    </row>
    <row r="3" spans="2:14" ht="35.25" customHeight="1" x14ac:dyDescent="0.25">
      <c r="B3" s="113">
        <v>1</v>
      </c>
      <c r="C3" s="51" t="s">
        <v>69</v>
      </c>
      <c r="D3" s="52" t="s">
        <v>114</v>
      </c>
      <c r="E3" s="51" t="s">
        <v>70</v>
      </c>
      <c r="F3" s="55" t="s">
        <v>0</v>
      </c>
      <c r="G3" s="56" t="s">
        <v>95</v>
      </c>
      <c r="H3" s="5" t="s">
        <v>15</v>
      </c>
      <c r="I3" s="17">
        <v>0.92</v>
      </c>
      <c r="J3" s="40">
        <v>0.85209999999999997</v>
      </c>
      <c r="K3" s="40">
        <v>0.77780000000000005</v>
      </c>
      <c r="L3" s="40">
        <v>0.92110000000000003</v>
      </c>
      <c r="M3" s="49">
        <f>AVERAGE(I3:L3)</f>
        <v>0.86775000000000002</v>
      </c>
      <c r="N3" s="42">
        <v>0.87090000000000001</v>
      </c>
    </row>
    <row r="4" spans="2:14" ht="51" customHeight="1" x14ac:dyDescent="0.25">
      <c r="B4" s="113"/>
      <c r="C4" s="51" t="s">
        <v>69</v>
      </c>
      <c r="D4" s="52" t="s">
        <v>114</v>
      </c>
      <c r="E4" s="51" t="s">
        <v>70</v>
      </c>
      <c r="F4" s="55" t="s">
        <v>0</v>
      </c>
      <c r="G4" s="56" t="s">
        <v>95</v>
      </c>
      <c r="H4" s="5" t="s">
        <v>16</v>
      </c>
      <c r="I4" s="17">
        <v>1</v>
      </c>
      <c r="J4" s="17">
        <v>1</v>
      </c>
      <c r="K4" s="17">
        <v>1</v>
      </c>
      <c r="L4" s="17">
        <v>1</v>
      </c>
      <c r="M4" s="49">
        <f t="shared" ref="M4:M58" si="0">AVERAGE(I4:L4)</f>
        <v>1</v>
      </c>
      <c r="N4" s="41">
        <v>1</v>
      </c>
    </row>
    <row r="5" spans="2:14" ht="58.5" customHeight="1" x14ac:dyDescent="0.25">
      <c r="B5" s="113"/>
      <c r="C5" s="51" t="s">
        <v>69</v>
      </c>
      <c r="D5" s="52" t="s">
        <v>114</v>
      </c>
      <c r="E5" s="51" t="s">
        <v>70</v>
      </c>
      <c r="F5" s="55" t="s">
        <v>0</v>
      </c>
      <c r="G5" s="56" t="s">
        <v>95</v>
      </c>
      <c r="H5" s="8" t="s">
        <v>14</v>
      </c>
      <c r="I5" s="39">
        <v>0.76800000000000002</v>
      </c>
      <c r="J5" s="39">
        <v>0.79600000000000004</v>
      </c>
      <c r="K5" s="39">
        <v>0.81499999999999995</v>
      </c>
      <c r="L5" s="39">
        <v>0.87</v>
      </c>
      <c r="M5" s="49">
        <f t="shared" si="0"/>
        <v>0.81225000000000003</v>
      </c>
      <c r="N5" s="42">
        <v>0.81200000000000006</v>
      </c>
    </row>
    <row r="6" spans="2:14" ht="45" customHeight="1" x14ac:dyDescent="0.25">
      <c r="B6" s="113">
        <v>2</v>
      </c>
      <c r="C6" s="51" t="s">
        <v>69</v>
      </c>
      <c r="D6" s="52" t="s">
        <v>115</v>
      </c>
      <c r="E6" s="51" t="s">
        <v>73</v>
      </c>
      <c r="F6" s="57" t="s">
        <v>1</v>
      </c>
      <c r="G6" s="58" t="s">
        <v>99</v>
      </c>
      <c r="H6" s="5" t="s">
        <v>17</v>
      </c>
      <c r="I6" s="18">
        <v>1.04</v>
      </c>
      <c r="J6" s="18">
        <v>2.88</v>
      </c>
      <c r="K6" s="18">
        <v>1.98</v>
      </c>
      <c r="L6" s="18">
        <v>2.57</v>
      </c>
      <c r="M6" s="49">
        <f t="shared" si="0"/>
        <v>2.1175000000000002</v>
      </c>
      <c r="N6" s="41">
        <v>2.12</v>
      </c>
    </row>
    <row r="7" spans="2:14" ht="74.25" customHeight="1" x14ac:dyDescent="0.25">
      <c r="B7" s="113"/>
      <c r="C7" s="51" t="s">
        <v>69</v>
      </c>
      <c r="D7" s="52" t="s">
        <v>115</v>
      </c>
      <c r="E7" s="51" t="s">
        <v>73</v>
      </c>
      <c r="F7" s="57" t="s">
        <v>1</v>
      </c>
      <c r="G7" s="58" t="s">
        <v>99</v>
      </c>
      <c r="H7" s="5" t="s">
        <v>18</v>
      </c>
      <c r="I7" s="18">
        <v>0.25</v>
      </c>
      <c r="J7" s="18">
        <v>0.63</v>
      </c>
      <c r="K7" s="18">
        <v>0.14000000000000001</v>
      </c>
      <c r="L7" s="18">
        <v>0.52</v>
      </c>
      <c r="M7" s="49">
        <f t="shared" si="0"/>
        <v>0.38500000000000001</v>
      </c>
      <c r="N7" s="41">
        <v>0.39</v>
      </c>
    </row>
    <row r="8" spans="2:14" ht="59.25" customHeight="1" x14ac:dyDescent="0.25">
      <c r="B8" s="113"/>
      <c r="C8" s="51" t="s">
        <v>69</v>
      </c>
      <c r="D8" s="52" t="s">
        <v>115</v>
      </c>
      <c r="E8" s="51" t="s">
        <v>73</v>
      </c>
      <c r="F8" s="57" t="s">
        <v>1</v>
      </c>
      <c r="G8" s="58" t="s">
        <v>99</v>
      </c>
      <c r="H8" s="5" t="s">
        <v>19</v>
      </c>
      <c r="I8" s="18">
        <v>1</v>
      </c>
      <c r="J8" s="18">
        <v>1</v>
      </c>
      <c r="K8" s="18">
        <v>1</v>
      </c>
      <c r="L8" s="18">
        <v>1</v>
      </c>
      <c r="M8" s="49">
        <f t="shared" si="0"/>
        <v>1</v>
      </c>
      <c r="N8" s="41">
        <v>1</v>
      </c>
    </row>
    <row r="9" spans="2:14" ht="72.75" customHeight="1" x14ac:dyDescent="0.25">
      <c r="B9" s="113"/>
      <c r="C9" s="51" t="s">
        <v>69</v>
      </c>
      <c r="D9" s="52" t="s">
        <v>115</v>
      </c>
      <c r="E9" s="51" t="s">
        <v>73</v>
      </c>
      <c r="F9" s="57" t="s">
        <v>1</v>
      </c>
      <c r="G9" s="58" t="s">
        <v>99</v>
      </c>
      <c r="H9" s="5" t="s">
        <v>20</v>
      </c>
      <c r="I9" s="18">
        <v>1</v>
      </c>
      <c r="J9" s="18">
        <v>1</v>
      </c>
      <c r="K9" s="18">
        <v>1</v>
      </c>
      <c r="L9" s="18">
        <v>1</v>
      </c>
      <c r="M9" s="49">
        <f t="shared" si="0"/>
        <v>1</v>
      </c>
      <c r="N9" s="41">
        <v>1</v>
      </c>
    </row>
    <row r="10" spans="2:14" ht="60" x14ac:dyDescent="0.25">
      <c r="B10" s="48">
        <v>3</v>
      </c>
      <c r="C10" s="47"/>
      <c r="D10" s="47"/>
      <c r="E10" s="47"/>
      <c r="F10" s="59" t="s">
        <v>101</v>
      </c>
      <c r="G10" s="60" t="s">
        <v>95</v>
      </c>
      <c r="H10" s="126" t="s">
        <v>102</v>
      </c>
      <c r="I10" s="127"/>
      <c r="J10" s="127"/>
      <c r="K10" s="127"/>
      <c r="L10" s="127"/>
      <c r="M10" s="129"/>
      <c r="N10" s="41"/>
    </row>
    <row r="11" spans="2:14" ht="140.25" x14ac:dyDescent="0.25">
      <c r="B11" s="48">
        <v>3</v>
      </c>
      <c r="C11" s="47" t="s">
        <v>74</v>
      </c>
      <c r="D11" s="47" t="s">
        <v>114</v>
      </c>
      <c r="E11" s="47" t="s">
        <v>75</v>
      </c>
      <c r="F11" s="61" t="s">
        <v>2</v>
      </c>
      <c r="G11" s="61" t="s">
        <v>100</v>
      </c>
      <c r="H11" s="14" t="s">
        <v>21</v>
      </c>
      <c r="I11" s="43">
        <v>0.53100000000000003</v>
      </c>
      <c r="J11" s="43">
        <v>0.63600000000000001</v>
      </c>
      <c r="K11" s="43">
        <v>0.85499999999999998</v>
      </c>
      <c r="L11" s="43">
        <v>0.99299999999999999</v>
      </c>
      <c r="M11" s="49">
        <f t="shared" si="0"/>
        <v>0.75375000000000003</v>
      </c>
      <c r="N11" s="41">
        <v>0.75</v>
      </c>
    </row>
    <row r="12" spans="2:14" ht="118.5" customHeight="1" x14ac:dyDescent="0.25">
      <c r="B12" s="113">
        <v>5</v>
      </c>
      <c r="C12" s="51" t="s">
        <v>76</v>
      </c>
      <c r="D12" s="52" t="s">
        <v>116</v>
      </c>
      <c r="E12" s="51" t="s">
        <v>77</v>
      </c>
      <c r="F12" s="62" t="s">
        <v>3</v>
      </c>
      <c r="G12" s="63" t="s">
        <v>103</v>
      </c>
      <c r="H12" s="9" t="s">
        <v>22</v>
      </c>
      <c r="I12" s="20">
        <v>1</v>
      </c>
      <c r="J12" s="20">
        <v>1</v>
      </c>
      <c r="K12" s="20">
        <v>1</v>
      </c>
      <c r="L12" s="20">
        <v>1</v>
      </c>
      <c r="M12" s="49">
        <f t="shared" si="0"/>
        <v>1</v>
      </c>
      <c r="N12" s="41">
        <v>1</v>
      </c>
    </row>
    <row r="13" spans="2:14" ht="80.25" customHeight="1" x14ac:dyDescent="0.25">
      <c r="B13" s="113"/>
      <c r="C13" s="51" t="s">
        <v>76</v>
      </c>
      <c r="D13" s="52" t="s">
        <v>116</v>
      </c>
      <c r="E13" s="51" t="s">
        <v>77</v>
      </c>
      <c r="F13" s="62" t="s">
        <v>3</v>
      </c>
      <c r="G13" s="63" t="s">
        <v>103</v>
      </c>
      <c r="H13" s="9" t="s">
        <v>23</v>
      </c>
      <c r="I13" s="20">
        <v>1</v>
      </c>
      <c r="J13" s="20">
        <v>1</v>
      </c>
      <c r="K13" s="20">
        <v>0.38</v>
      </c>
      <c r="L13" s="20">
        <v>1</v>
      </c>
      <c r="M13" s="49">
        <f t="shared" si="0"/>
        <v>0.84499999999999997</v>
      </c>
      <c r="N13" s="41">
        <v>0.85</v>
      </c>
    </row>
    <row r="14" spans="2:14" ht="25.5" customHeight="1" x14ac:dyDescent="0.25">
      <c r="B14" s="113">
        <v>6</v>
      </c>
      <c r="C14" s="14" t="s">
        <v>74</v>
      </c>
      <c r="D14" s="53" t="s">
        <v>117</v>
      </c>
      <c r="E14" s="14" t="s">
        <v>78</v>
      </c>
      <c r="F14" s="62" t="s">
        <v>104</v>
      </c>
      <c r="G14" s="63" t="s">
        <v>105</v>
      </c>
      <c r="H14" s="9" t="s">
        <v>24</v>
      </c>
      <c r="I14" s="31">
        <v>0.99</v>
      </c>
      <c r="J14" s="31">
        <v>0.99</v>
      </c>
      <c r="K14" s="31">
        <v>0.92</v>
      </c>
      <c r="L14" s="31">
        <v>0.99</v>
      </c>
      <c r="M14" s="49">
        <f t="shared" si="0"/>
        <v>0.97249999999999992</v>
      </c>
      <c r="N14" s="41">
        <v>0.97</v>
      </c>
    </row>
    <row r="15" spans="2:14" ht="48" customHeight="1" x14ac:dyDescent="0.25">
      <c r="B15" s="113"/>
      <c r="C15" s="14" t="s">
        <v>74</v>
      </c>
      <c r="D15" s="53" t="s">
        <v>117</v>
      </c>
      <c r="E15" s="14" t="s">
        <v>78</v>
      </c>
      <c r="F15" s="62" t="s">
        <v>104</v>
      </c>
      <c r="G15" s="63" t="s">
        <v>105</v>
      </c>
      <c r="H15" s="9" t="s">
        <v>25</v>
      </c>
      <c r="I15" s="31">
        <v>0.83</v>
      </c>
      <c r="J15" s="31">
        <v>0.9</v>
      </c>
      <c r="K15" s="31">
        <v>0.92</v>
      </c>
      <c r="L15" s="31">
        <v>0.92</v>
      </c>
      <c r="M15" s="49">
        <f t="shared" si="0"/>
        <v>0.89249999999999996</v>
      </c>
      <c r="N15" s="41">
        <v>0.89</v>
      </c>
    </row>
    <row r="16" spans="2:14" ht="56.25" customHeight="1" x14ac:dyDescent="0.25">
      <c r="B16" s="113"/>
      <c r="C16" s="14" t="s">
        <v>74</v>
      </c>
      <c r="D16" s="53" t="s">
        <v>117</v>
      </c>
      <c r="E16" s="14" t="s">
        <v>78</v>
      </c>
      <c r="F16" s="62" t="s">
        <v>104</v>
      </c>
      <c r="G16" s="63" t="s">
        <v>105</v>
      </c>
      <c r="H16" s="9" t="s">
        <v>26</v>
      </c>
      <c r="I16" s="31">
        <v>0.47</v>
      </c>
      <c r="J16" s="31">
        <v>0.96</v>
      </c>
      <c r="K16" s="31">
        <v>0.99</v>
      </c>
      <c r="L16" s="31">
        <v>0.55000000000000004</v>
      </c>
      <c r="M16" s="49">
        <f t="shared" si="0"/>
        <v>0.74249999999999994</v>
      </c>
      <c r="N16" s="41">
        <v>0.74</v>
      </c>
    </row>
    <row r="17" spans="2:14" ht="58.5" customHeight="1" x14ac:dyDescent="0.25">
      <c r="B17" s="113"/>
      <c r="C17" s="14" t="s">
        <v>74</v>
      </c>
      <c r="D17" s="53" t="s">
        <v>117</v>
      </c>
      <c r="E17" s="14" t="s">
        <v>78</v>
      </c>
      <c r="F17" s="62" t="s">
        <v>104</v>
      </c>
      <c r="G17" s="63" t="s">
        <v>105</v>
      </c>
      <c r="H17" s="9" t="s">
        <v>27</v>
      </c>
      <c r="I17" s="31">
        <v>0.96</v>
      </c>
      <c r="J17" s="31">
        <v>1.1200000000000001</v>
      </c>
      <c r="K17" s="31">
        <v>0.92</v>
      </c>
      <c r="L17" s="31">
        <v>0.83</v>
      </c>
      <c r="M17" s="49">
        <f t="shared" si="0"/>
        <v>0.95750000000000002</v>
      </c>
      <c r="N17" s="41">
        <v>0.96</v>
      </c>
    </row>
    <row r="18" spans="2:14" ht="47.25" customHeight="1" x14ac:dyDescent="0.25">
      <c r="B18" s="113"/>
      <c r="C18" s="14" t="s">
        <v>74</v>
      </c>
      <c r="D18" s="53" t="s">
        <v>117</v>
      </c>
      <c r="E18" s="14" t="s">
        <v>78</v>
      </c>
      <c r="F18" s="62" t="s">
        <v>104</v>
      </c>
      <c r="G18" s="63" t="s">
        <v>105</v>
      </c>
      <c r="H18" s="9" t="s">
        <v>28</v>
      </c>
      <c r="I18" s="31">
        <v>0.76</v>
      </c>
      <c r="J18" s="31">
        <v>0.93</v>
      </c>
      <c r="K18" s="31">
        <v>0.93</v>
      </c>
      <c r="L18" s="31">
        <v>0.53</v>
      </c>
      <c r="M18" s="49">
        <f t="shared" si="0"/>
        <v>0.78750000000000009</v>
      </c>
      <c r="N18" s="42">
        <v>0.78669999999999995</v>
      </c>
    </row>
    <row r="19" spans="2:14" ht="43.5" customHeight="1" x14ac:dyDescent="0.25">
      <c r="B19" s="113">
        <v>7</v>
      </c>
      <c r="C19" s="51" t="s">
        <v>79</v>
      </c>
      <c r="D19" s="52" t="s">
        <v>118</v>
      </c>
      <c r="E19" s="51" t="s">
        <v>80</v>
      </c>
      <c r="F19" s="55" t="s">
        <v>4</v>
      </c>
      <c r="G19" s="56" t="s">
        <v>106</v>
      </c>
      <c r="H19" s="9" t="s">
        <v>29</v>
      </c>
      <c r="I19" s="28">
        <v>0.87</v>
      </c>
      <c r="J19" s="44">
        <v>1.5189999999999999</v>
      </c>
      <c r="K19" s="28">
        <v>1</v>
      </c>
      <c r="L19" s="44">
        <v>0.36099999999999999</v>
      </c>
      <c r="M19" s="49">
        <f t="shared" si="0"/>
        <v>0.9375</v>
      </c>
      <c r="N19" s="41">
        <v>0.94</v>
      </c>
    </row>
    <row r="20" spans="2:14" ht="37.5" customHeight="1" x14ac:dyDescent="0.25">
      <c r="B20" s="113"/>
      <c r="C20" s="51" t="s">
        <v>79</v>
      </c>
      <c r="D20" s="52" t="s">
        <v>118</v>
      </c>
      <c r="E20" s="51" t="s">
        <v>80</v>
      </c>
      <c r="F20" s="55" t="s">
        <v>4</v>
      </c>
      <c r="G20" s="56" t="s">
        <v>106</v>
      </c>
      <c r="H20" s="9" t="s">
        <v>30</v>
      </c>
      <c r="I20" s="28">
        <v>0.22</v>
      </c>
      <c r="J20" s="28">
        <v>0.22</v>
      </c>
      <c r="K20" s="28">
        <v>0.14000000000000001</v>
      </c>
      <c r="L20" s="28">
        <v>0.48</v>
      </c>
      <c r="M20" s="49">
        <f t="shared" si="0"/>
        <v>0.26500000000000001</v>
      </c>
      <c r="N20" s="41">
        <v>0.27</v>
      </c>
    </row>
    <row r="21" spans="2:14" ht="39.75" customHeight="1" x14ac:dyDescent="0.25">
      <c r="B21" s="113"/>
      <c r="C21" s="51" t="s">
        <v>79</v>
      </c>
      <c r="D21" s="52" t="s">
        <v>118</v>
      </c>
      <c r="E21" s="51" t="s">
        <v>80</v>
      </c>
      <c r="F21" s="55" t="s">
        <v>4</v>
      </c>
      <c r="G21" s="56" t="s">
        <v>106</v>
      </c>
      <c r="H21" s="9" t="s">
        <v>31</v>
      </c>
      <c r="I21" s="28">
        <v>1</v>
      </c>
      <c r="J21" s="28">
        <v>0.67</v>
      </c>
      <c r="K21" s="28">
        <v>0.18</v>
      </c>
      <c r="L21" s="29"/>
      <c r="M21" s="49">
        <f t="shared" si="0"/>
        <v>0.61666666666666659</v>
      </c>
      <c r="N21" s="41">
        <v>0.45</v>
      </c>
    </row>
    <row r="22" spans="2:14" ht="37.5" customHeight="1" x14ac:dyDescent="0.25">
      <c r="B22" s="113"/>
      <c r="C22" s="51" t="s">
        <v>79</v>
      </c>
      <c r="D22" s="52" t="s">
        <v>118</v>
      </c>
      <c r="E22" s="51" t="s">
        <v>80</v>
      </c>
      <c r="F22" s="55" t="s">
        <v>4</v>
      </c>
      <c r="G22" s="56" t="s">
        <v>106</v>
      </c>
      <c r="H22" s="9" t="s">
        <v>32</v>
      </c>
      <c r="I22" s="28">
        <v>1</v>
      </c>
      <c r="J22" s="28">
        <v>1</v>
      </c>
      <c r="K22" s="28">
        <v>0.62</v>
      </c>
      <c r="L22" s="28">
        <v>2.4</v>
      </c>
      <c r="M22" s="49">
        <f t="shared" si="0"/>
        <v>1.2549999999999999</v>
      </c>
      <c r="N22" s="41">
        <v>1.26</v>
      </c>
    </row>
    <row r="23" spans="2:14" ht="60" x14ac:dyDescent="0.25">
      <c r="B23" s="48">
        <v>8</v>
      </c>
      <c r="C23" s="3"/>
      <c r="D23" s="3"/>
      <c r="E23" s="47"/>
      <c r="F23" s="64" t="s">
        <v>107</v>
      </c>
      <c r="G23" s="64" t="s">
        <v>95</v>
      </c>
      <c r="H23" s="96" t="s">
        <v>102</v>
      </c>
      <c r="I23" s="97"/>
      <c r="J23" s="97"/>
      <c r="K23" s="97"/>
      <c r="L23" s="97"/>
      <c r="M23" s="130"/>
    </row>
    <row r="24" spans="2:14" ht="39" customHeight="1" x14ac:dyDescent="0.25">
      <c r="B24" s="113">
        <v>9</v>
      </c>
      <c r="C24" s="51" t="s">
        <v>83</v>
      </c>
      <c r="D24" s="52" t="s">
        <v>115</v>
      </c>
      <c r="E24" s="14" t="s">
        <v>84</v>
      </c>
      <c r="F24" s="62" t="s">
        <v>33</v>
      </c>
      <c r="G24" s="63" t="s">
        <v>108</v>
      </c>
      <c r="H24" s="46" t="s">
        <v>81</v>
      </c>
      <c r="I24" s="20">
        <v>0.1</v>
      </c>
      <c r="J24" s="20">
        <v>0.08</v>
      </c>
      <c r="K24" s="20">
        <v>0.61</v>
      </c>
      <c r="L24" s="20">
        <v>5.07</v>
      </c>
      <c r="M24" s="49">
        <f t="shared" si="0"/>
        <v>1.4650000000000001</v>
      </c>
      <c r="N24" s="41">
        <v>1.47</v>
      </c>
    </row>
    <row r="25" spans="2:14" ht="45" customHeight="1" x14ac:dyDescent="0.25">
      <c r="B25" s="113"/>
      <c r="C25" s="51" t="s">
        <v>83</v>
      </c>
      <c r="D25" s="52" t="s">
        <v>115</v>
      </c>
      <c r="E25" s="14" t="s">
        <v>84</v>
      </c>
      <c r="F25" s="62" t="s">
        <v>33</v>
      </c>
      <c r="G25" s="63" t="s">
        <v>108</v>
      </c>
      <c r="H25" s="46" t="s">
        <v>82</v>
      </c>
      <c r="I25" s="20">
        <v>0.28999999999999998</v>
      </c>
      <c r="J25" s="20">
        <v>1</v>
      </c>
      <c r="K25" s="20">
        <v>1</v>
      </c>
      <c r="L25" s="20">
        <v>1</v>
      </c>
      <c r="M25" s="49">
        <f t="shared" si="0"/>
        <v>0.82250000000000001</v>
      </c>
      <c r="N25" s="41">
        <v>0.82</v>
      </c>
    </row>
    <row r="26" spans="2:14" ht="25.5" customHeight="1" x14ac:dyDescent="0.25">
      <c r="B26" s="113">
        <v>10</v>
      </c>
      <c r="C26" s="51" t="s">
        <v>69</v>
      </c>
      <c r="D26" s="52" t="s">
        <v>115</v>
      </c>
      <c r="E26" s="14" t="s">
        <v>84</v>
      </c>
      <c r="F26" s="62" t="s">
        <v>34</v>
      </c>
      <c r="G26" s="63" t="s">
        <v>108</v>
      </c>
      <c r="H26" s="9" t="s">
        <v>35</v>
      </c>
      <c r="I26" s="20">
        <v>1</v>
      </c>
      <c r="J26" s="20">
        <v>1</v>
      </c>
      <c r="K26" s="20">
        <v>1</v>
      </c>
      <c r="L26" s="20">
        <v>0.76</v>
      </c>
      <c r="M26" s="49">
        <f t="shared" si="0"/>
        <v>0.94</v>
      </c>
      <c r="N26" s="41">
        <v>0.94</v>
      </c>
    </row>
    <row r="27" spans="2:14" ht="23.25" customHeight="1" x14ac:dyDescent="0.25">
      <c r="B27" s="113"/>
      <c r="C27" s="51" t="s">
        <v>69</v>
      </c>
      <c r="D27" s="52" t="s">
        <v>115</v>
      </c>
      <c r="E27" s="14" t="s">
        <v>84</v>
      </c>
      <c r="F27" s="62" t="s">
        <v>34</v>
      </c>
      <c r="G27" s="63" t="s">
        <v>108</v>
      </c>
      <c r="H27" s="9" t="s">
        <v>36</v>
      </c>
      <c r="I27" s="20">
        <v>0.5</v>
      </c>
      <c r="J27" s="20">
        <v>0.51</v>
      </c>
      <c r="K27" s="20">
        <v>0.46</v>
      </c>
      <c r="L27" s="20">
        <v>0.38</v>
      </c>
      <c r="M27" s="49">
        <f t="shared" si="0"/>
        <v>0.46250000000000002</v>
      </c>
      <c r="N27" s="41">
        <v>0.46</v>
      </c>
    </row>
    <row r="28" spans="2:14" ht="28.5" customHeight="1" x14ac:dyDescent="0.25">
      <c r="B28" s="113"/>
      <c r="C28" s="51" t="s">
        <v>69</v>
      </c>
      <c r="D28" s="52" t="s">
        <v>115</v>
      </c>
      <c r="E28" s="14" t="s">
        <v>84</v>
      </c>
      <c r="F28" s="62" t="s">
        <v>34</v>
      </c>
      <c r="G28" s="63" t="s">
        <v>108</v>
      </c>
      <c r="H28" s="9" t="s">
        <v>37</v>
      </c>
      <c r="I28" s="20">
        <v>1</v>
      </c>
      <c r="J28" s="20">
        <v>1</v>
      </c>
      <c r="K28" s="20">
        <v>1</v>
      </c>
      <c r="L28" s="20">
        <v>1</v>
      </c>
      <c r="M28" s="49">
        <f t="shared" si="0"/>
        <v>1</v>
      </c>
      <c r="N28" s="41">
        <v>1</v>
      </c>
    </row>
    <row r="29" spans="2:14" ht="21" customHeight="1" x14ac:dyDescent="0.25">
      <c r="B29" s="113"/>
      <c r="C29" s="51" t="s">
        <v>69</v>
      </c>
      <c r="D29" s="52" t="s">
        <v>115</v>
      </c>
      <c r="E29" s="14" t="s">
        <v>84</v>
      </c>
      <c r="F29" s="62" t="s">
        <v>34</v>
      </c>
      <c r="G29" s="63" t="s">
        <v>108</v>
      </c>
      <c r="H29" s="9" t="s">
        <v>38</v>
      </c>
      <c r="I29" s="20">
        <v>1</v>
      </c>
      <c r="J29" s="20">
        <v>1</v>
      </c>
      <c r="K29" s="20">
        <v>1</v>
      </c>
      <c r="L29" s="20">
        <v>1</v>
      </c>
      <c r="M29" s="49">
        <f t="shared" si="0"/>
        <v>1</v>
      </c>
      <c r="N29" s="41">
        <v>1</v>
      </c>
    </row>
    <row r="30" spans="2:14" ht="39" customHeight="1" x14ac:dyDescent="0.25">
      <c r="B30" s="113">
        <v>11</v>
      </c>
      <c r="C30" s="51" t="s">
        <v>69</v>
      </c>
      <c r="D30" s="52" t="s">
        <v>115</v>
      </c>
      <c r="E30" s="51" t="s">
        <v>85</v>
      </c>
      <c r="F30" s="55" t="s">
        <v>5</v>
      </c>
      <c r="G30" s="56" t="s">
        <v>109</v>
      </c>
      <c r="H30" s="9" t="s">
        <v>39</v>
      </c>
      <c r="I30" s="37">
        <v>1</v>
      </c>
      <c r="J30" s="37">
        <v>0.98</v>
      </c>
      <c r="K30" s="37">
        <v>0.75</v>
      </c>
      <c r="L30" s="37">
        <v>0.9</v>
      </c>
      <c r="M30" s="49">
        <f t="shared" si="0"/>
        <v>0.90749999999999997</v>
      </c>
      <c r="N30" s="41">
        <v>0.91</v>
      </c>
    </row>
    <row r="31" spans="2:14" ht="42.75" customHeight="1" x14ac:dyDescent="0.25">
      <c r="B31" s="113"/>
      <c r="C31" s="51" t="s">
        <v>69</v>
      </c>
      <c r="D31" s="52" t="s">
        <v>115</v>
      </c>
      <c r="E31" s="51" t="s">
        <v>85</v>
      </c>
      <c r="F31" s="55" t="s">
        <v>5</v>
      </c>
      <c r="G31" s="56" t="s">
        <v>109</v>
      </c>
      <c r="H31" s="9" t="s">
        <v>40</v>
      </c>
      <c r="I31" s="28">
        <v>1</v>
      </c>
      <c r="J31" s="28">
        <v>1</v>
      </c>
      <c r="K31" s="28">
        <v>1</v>
      </c>
      <c r="L31" s="28">
        <v>1</v>
      </c>
      <c r="M31" s="49">
        <f t="shared" si="0"/>
        <v>1</v>
      </c>
      <c r="N31" s="41">
        <v>1</v>
      </c>
    </row>
    <row r="32" spans="2:14" ht="32.25" customHeight="1" x14ac:dyDescent="0.25">
      <c r="B32" s="113"/>
      <c r="C32" s="51" t="s">
        <v>69</v>
      </c>
      <c r="D32" s="52" t="s">
        <v>115</v>
      </c>
      <c r="E32" s="51" t="s">
        <v>85</v>
      </c>
      <c r="F32" s="55" t="s">
        <v>5</v>
      </c>
      <c r="G32" s="56" t="s">
        <v>109</v>
      </c>
      <c r="H32" s="9" t="s">
        <v>41</v>
      </c>
      <c r="I32" s="28">
        <v>1</v>
      </c>
      <c r="J32" s="28">
        <v>1</v>
      </c>
      <c r="K32" s="28">
        <v>1</v>
      </c>
      <c r="L32" s="28">
        <v>1</v>
      </c>
      <c r="M32" s="49">
        <f t="shared" si="0"/>
        <v>1</v>
      </c>
      <c r="N32" s="41">
        <v>1</v>
      </c>
    </row>
    <row r="33" spans="2:14" ht="48.75" customHeight="1" x14ac:dyDescent="0.25">
      <c r="B33" s="113"/>
      <c r="C33" s="51" t="s">
        <v>69</v>
      </c>
      <c r="D33" s="52" t="s">
        <v>115</v>
      </c>
      <c r="E33" s="51" t="s">
        <v>85</v>
      </c>
      <c r="F33" s="55" t="s">
        <v>5</v>
      </c>
      <c r="G33" s="56" t="s">
        <v>109</v>
      </c>
      <c r="H33" s="9" t="s">
        <v>42</v>
      </c>
      <c r="I33" s="45">
        <f>3/3.5</f>
        <v>0.8571428571428571</v>
      </c>
      <c r="J33" s="45">
        <f>3/3</f>
        <v>1</v>
      </c>
      <c r="K33" s="45">
        <f>3/4</f>
        <v>0.75</v>
      </c>
      <c r="L33" s="45">
        <f>3/2.16</f>
        <v>1.3888888888888888</v>
      </c>
      <c r="M33" s="49">
        <f t="shared" si="0"/>
        <v>0.99900793650793651</v>
      </c>
      <c r="N33" s="41">
        <v>1</v>
      </c>
    </row>
    <row r="34" spans="2:14" ht="46.5" customHeight="1" x14ac:dyDescent="0.25">
      <c r="B34" s="113"/>
      <c r="C34" s="51" t="s">
        <v>69</v>
      </c>
      <c r="D34" s="52" t="s">
        <v>115</v>
      </c>
      <c r="E34" s="51" t="s">
        <v>85</v>
      </c>
      <c r="F34" s="55" t="s">
        <v>5</v>
      </c>
      <c r="G34" s="56" t="s">
        <v>109</v>
      </c>
      <c r="H34" s="9" t="s">
        <v>43</v>
      </c>
      <c r="I34" s="30">
        <v>0.98170000000000002</v>
      </c>
      <c r="J34" s="30">
        <v>0.98329999999999995</v>
      </c>
      <c r="K34" s="30">
        <v>0.91949999999999998</v>
      </c>
      <c r="L34" s="30">
        <v>0.98750000000000004</v>
      </c>
      <c r="M34" s="49">
        <f t="shared" si="0"/>
        <v>0.96799999999999997</v>
      </c>
      <c r="N34" s="42">
        <v>0.96799999999999997</v>
      </c>
    </row>
    <row r="35" spans="2:14" ht="38.25" customHeight="1" x14ac:dyDescent="0.25">
      <c r="B35" s="113">
        <v>12</v>
      </c>
      <c r="C35" s="51" t="s">
        <v>69</v>
      </c>
      <c r="D35" s="52" t="s">
        <v>119</v>
      </c>
      <c r="E35" s="51" t="s">
        <v>86</v>
      </c>
      <c r="F35" s="55" t="s">
        <v>6</v>
      </c>
      <c r="G35" s="56" t="s">
        <v>109</v>
      </c>
      <c r="H35" s="9" t="s">
        <v>44</v>
      </c>
      <c r="I35" s="22">
        <v>1</v>
      </c>
      <c r="J35" s="22">
        <v>1</v>
      </c>
      <c r="K35" s="22">
        <v>1</v>
      </c>
      <c r="L35" s="22">
        <v>0.92</v>
      </c>
      <c r="M35" s="49">
        <f t="shared" si="0"/>
        <v>0.98</v>
      </c>
      <c r="N35" s="41">
        <v>0.98</v>
      </c>
    </row>
    <row r="36" spans="2:14" ht="37.5" customHeight="1" x14ac:dyDescent="0.25">
      <c r="B36" s="113"/>
      <c r="C36" s="51" t="s">
        <v>69</v>
      </c>
      <c r="D36" s="52" t="s">
        <v>119</v>
      </c>
      <c r="E36" s="51" t="s">
        <v>86</v>
      </c>
      <c r="F36" s="55" t="s">
        <v>6</v>
      </c>
      <c r="G36" s="56" t="s">
        <v>109</v>
      </c>
      <c r="H36" s="9" t="s">
        <v>45</v>
      </c>
      <c r="I36" s="22">
        <v>0.62</v>
      </c>
      <c r="J36" s="22">
        <v>0.86</v>
      </c>
      <c r="K36" s="22">
        <v>0.82</v>
      </c>
      <c r="L36" s="22">
        <v>0.91</v>
      </c>
      <c r="M36" s="49">
        <f t="shared" si="0"/>
        <v>0.80249999999999999</v>
      </c>
      <c r="N36" s="41">
        <v>0.8</v>
      </c>
    </row>
    <row r="37" spans="2:14" ht="49.5" customHeight="1" x14ac:dyDescent="0.25">
      <c r="B37" s="113"/>
      <c r="C37" s="51" t="s">
        <v>69</v>
      </c>
      <c r="D37" s="52" t="s">
        <v>119</v>
      </c>
      <c r="E37" s="51" t="s">
        <v>86</v>
      </c>
      <c r="F37" s="55" t="s">
        <v>6</v>
      </c>
      <c r="G37" s="56" t="s">
        <v>109</v>
      </c>
      <c r="H37" s="9" t="s">
        <v>46</v>
      </c>
      <c r="I37" s="22">
        <v>0.02</v>
      </c>
      <c r="J37" s="22">
        <v>0.24</v>
      </c>
      <c r="K37" s="22">
        <v>0.25</v>
      </c>
      <c r="L37" s="22">
        <v>0.7</v>
      </c>
      <c r="M37" s="49">
        <f t="shared" si="0"/>
        <v>0.30249999999999999</v>
      </c>
      <c r="N37" s="41">
        <v>0.7</v>
      </c>
    </row>
    <row r="38" spans="2:14" ht="30" customHeight="1" x14ac:dyDescent="0.25">
      <c r="B38" s="118">
        <v>13</v>
      </c>
      <c r="C38" s="14" t="s">
        <v>69</v>
      </c>
      <c r="D38" s="53" t="s">
        <v>120</v>
      </c>
      <c r="E38" s="14" t="s">
        <v>87</v>
      </c>
      <c r="F38" s="62" t="s">
        <v>7</v>
      </c>
      <c r="G38" s="63" t="s">
        <v>110</v>
      </c>
      <c r="H38" s="9" t="s">
        <v>47</v>
      </c>
      <c r="I38" s="22">
        <v>1</v>
      </c>
      <c r="J38" s="22">
        <v>1</v>
      </c>
      <c r="K38" s="22">
        <v>1</v>
      </c>
      <c r="L38" s="22">
        <v>1</v>
      </c>
      <c r="M38" s="49">
        <f t="shared" si="0"/>
        <v>1</v>
      </c>
      <c r="N38" s="41">
        <v>1</v>
      </c>
    </row>
    <row r="39" spans="2:14" ht="45.75" customHeight="1" x14ac:dyDescent="0.25">
      <c r="B39" s="118"/>
      <c r="C39" s="14" t="s">
        <v>69</v>
      </c>
      <c r="D39" s="53" t="s">
        <v>120</v>
      </c>
      <c r="E39" s="14" t="s">
        <v>87</v>
      </c>
      <c r="F39" s="62" t="s">
        <v>7</v>
      </c>
      <c r="G39" s="63" t="s">
        <v>110</v>
      </c>
      <c r="H39" s="9" t="s">
        <v>48</v>
      </c>
      <c r="I39" s="22">
        <v>1</v>
      </c>
      <c r="J39" s="22">
        <v>1</v>
      </c>
      <c r="K39" s="22">
        <v>1</v>
      </c>
      <c r="L39" s="22">
        <v>1</v>
      </c>
      <c r="M39" s="49">
        <f t="shared" si="0"/>
        <v>1</v>
      </c>
      <c r="N39" s="41">
        <v>1</v>
      </c>
    </row>
    <row r="40" spans="2:14" ht="48" customHeight="1" x14ac:dyDescent="0.25">
      <c r="B40" s="118"/>
      <c r="C40" s="14" t="s">
        <v>69</v>
      </c>
      <c r="D40" s="53" t="s">
        <v>120</v>
      </c>
      <c r="E40" s="14" t="s">
        <v>87</v>
      </c>
      <c r="F40" s="62" t="s">
        <v>7</v>
      </c>
      <c r="G40" s="63" t="s">
        <v>110</v>
      </c>
      <c r="H40" s="9" t="s">
        <v>49</v>
      </c>
      <c r="I40" s="22">
        <v>1</v>
      </c>
      <c r="J40" s="22">
        <v>1</v>
      </c>
      <c r="K40" s="22">
        <v>1</v>
      </c>
      <c r="L40" s="22">
        <v>1</v>
      </c>
      <c r="M40" s="49">
        <f t="shared" si="0"/>
        <v>1</v>
      </c>
      <c r="N40" s="41">
        <v>1</v>
      </c>
    </row>
    <row r="41" spans="2:14" ht="37.5" customHeight="1" x14ac:dyDescent="0.25">
      <c r="B41" s="118"/>
      <c r="C41" s="14" t="s">
        <v>69</v>
      </c>
      <c r="D41" s="53" t="s">
        <v>120</v>
      </c>
      <c r="E41" s="14" t="s">
        <v>87</v>
      </c>
      <c r="F41" s="62" t="s">
        <v>7</v>
      </c>
      <c r="G41" s="63" t="s">
        <v>110</v>
      </c>
      <c r="H41" s="9" t="s">
        <v>50</v>
      </c>
      <c r="I41" s="22">
        <v>0</v>
      </c>
      <c r="J41" s="22">
        <v>0</v>
      </c>
      <c r="K41" s="22">
        <v>1</v>
      </c>
      <c r="L41" s="22">
        <v>1</v>
      </c>
      <c r="M41" s="49">
        <f t="shared" si="0"/>
        <v>0.5</v>
      </c>
      <c r="N41" s="41">
        <v>1</v>
      </c>
    </row>
    <row r="42" spans="2:14" ht="28.5" customHeight="1" x14ac:dyDescent="0.25">
      <c r="B42" s="118"/>
      <c r="C42" s="14" t="s">
        <v>69</v>
      </c>
      <c r="D42" s="53" t="s">
        <v>120</v>
      </c>
      <c r="E42" s="14" t="s">
        <v>87</v>
      </c>
      <c r="F42" s="62" t="s">
        <v>7</v>
      </c>
      <c r="G42" s="63" t="s">
        <v>110</v>
      </c>
      <c r="H42" s="9" t="s">
        <v>51</v>
      </c>
      <c r="I42" s="22">
        <v>1</v>
      </c>
      <c r="J42" s="22">
        <v>1</v>
      </c>
      <c r="K42" s="22">
        <v>1</v>
      </c>
      <c r="L42" s="22">
        <v>1</v>
      </c>
      <c r="M42" s="49">
        <f t="shared" si="0"/>
        <v>1</v>
      </c>
      <c r="N42" s="41">
        <v>1</v>
      </c>
    </row>
    <row r="43" spans="2:14" ht="46.5" customHeight="1" x14ac:dyDescent="0.25">
      <c r="B43" s="113">
        <v>14</v>
      </c>
      <c r="C43" s="14" t="s">
        <v>69</v>
      </c>
      <c r="D43" s="53" t="s">
        <v>117</v>
      </c>
      <c r="E43" s="14" t="s">
        <v>88</v>
      </c>
      <c r="F43" s="62" t="s">
        <v>8</v>
      </c>
      <c r="G43" s="63" t="s">
        <v>109</v>
      </c>
      <c r="H43" s="9" t="s">
        <v>52</v>
      </c>
      <c r="I43" s="22">
        <v>1</v>
      </c>
      <c r="J43" s="22">
        <v>1</v>
      </c>
      <c r="K43" s="22">
        <v>1</v>
      </c>
      <c r="L43" s="22">
        <v>1</v>
      </c>
      <c r="M43" s="49">
        <f t="shared" si="0"/>
        <v>1</v>
      </c>
      <c r="N43" s="41">
        <v>1</v>
      </c>
    </row>
    <row r="44" spans="2:14" ht="44.25" customHeight="1" x14ac:dyDescent="0.25">
      <c r="B44" s="113"/>
      <c r="C44" s="14" t="s">
        <v>69</v>
      </c>
      <c r="D44" s="53" t="s">
        <v>117</v>
      </c>
      <c r="E44" s="14" t="s">
        <v>88</v>
      </c>
      <c r="F44" s="62" t="s">
        <v>8</v>
      </c>
      <c r="G44" s="63" t="s">
        <v>109</v>
      </c>
      <c r="H44" s="9" t="s">
        <v>53</v>
      </c>
      <c r="I44" s="22">
        <v>1</v>
      </c>
      <c r="J44" s="22">
        <v>1</v>
      </c>
      <c r="K44" s="22">
        <v>1</v>
      </c>
      <c r="L44" s="22">
        <v>1</v>
      </c>
      <c r="M44" s="49">
        <f t="shared" si="0"/>
        <v>1</v>
      </c>
      <c r="N44" s="41">
        <v>1</v>
      </c>
    </row>
    <row r="45" spans="2:14" ht="55.5" customHeight="1" x14ac:dyDescent="0.25">
      <c r="B45" s="113"/>
      <c r="C45" s="14" t="s">
        <v>69</v>
      </c>
      <c r="D45" s="53" t="s">
        <v>117</v>
      </c>
      <c r="E45" s="14" t="s">
        <v>88</v>
      </c>
      <c r="F45" s="62" t="s">
        <v>8</v>
      </c>
      <c r="G45" s="63" t="s">
        <v>109</v>
      </c>
      <c r="H45" s="9" t="s">
        <v>54</v>
      </c>
      <c r="I45" s="22">
        <v>1</v>
      </c>
      <c r="J45" s="22">
        <v>1</v>
      </c>
      <c r="K45" s="22">
        <v>0</v>
      </c>
      <c r="L45" s="22">
        <v>1</v>
      </c>
      <c r="M45" s="49">
        <f t="shared" si="0"/>
        <v>0.75</v>
      </c>
      <c r="N45" s="41">
        <v>0.75</v>
      </c>
    </row>
    <row r="46" spans="2:14" ht="25.5" customHeight="1" x14ac:dyDescent="0.25">
      <c r="B46" s="113">
        <v>15</v>
      </c>
      <c r="C46" s="114" t="s">
        <v>69</v>
      </c>
      <c r="D46" s="115" t="s">
        <v>121</v>
      </c>
      <c r="E46" s="114" t="s">
        <v>89</v>
      </c>
      <c r="F46" s="131" t="s">
        <v>9</v>
      </c>
      <c r="G46" s="132" t="s">
        <v>109</v>
      </c>
      <c r="H46" s="9" t="s">
        <v>55</v>
      </c>
      <c r="I46" s="32">
        <v>1</v>
      </c>
      <c r="J46" s="32">
        <v>1</v>
      </c>
      <c r="K46" s="32">
        <v>1</v>
      </c>
      <c r="L46" s="32">
        <v>1</v>
      </c>
      <c r="M46" s="49">
        <f t="shared" si="0"/>
        <v>1</v>
      </c>
    </row>
    <row r="47" spans="2:14" ht="33" customHeight="1" x14ac:dyDescent="0.25">
      <c r="B47" s="113"/>
      <c r="C47" s="114"/>
      <c r="D47" s="116"/>
      <c r="E47" s="114"/>
      <c r="F47" s="131"/>
      <c r="G47" s="133"/>
      <c r="H47" s="9" t="s">
        <v>56</v>
      </c>
      <c r="I47" s="32">
        <v>1</v>
      </c>
      <c r="J47" s="32">
        <v>1</v>
      </c>
      <c r="K47" s="32">
        <v>1</v>
      </c>
      <c r="L47" s="32">
        <v>1</v>
      </c>
      <c r="M47" s="49">
        <f t="shared" si="0"/>
        <v>1</v>
      </c>
    </row>
    <row r="48" spans="2:14" ht="27.75" customHeight="1" x14ac:dyDescent="0.25">
      <c r="B48" s="113"/>
      <c r="C48" s="114"/>
      <c r="D48" s="117"/>
      <c r="E48" s="114"/>
      <c r="F48" s="131"/>
      <c r="G48" s="134"/>
      <c r="H48" s="9" t="s">
        <v>57</v>
      </c>
      <c r="I48" s="22"/>
      <c r="J48" s="22">
        <v>0.74</v>
      </c>
      <c r="K48" s="22"/>
      <c r="L48" s="22">
        <v>1.93</v>
      </c>
      <c r="M48" s="49">
        <f t="shared" si="0"/>
        <v>1.335</v>
      </c>
    </row>
    <row r="49" spans="2:14" ht="25.5" customHeight="1" x14ac:dyDescent="0.25">
      <c r="B49" s="118">
        <v>16</v>
      </c>
      <c r="C49" s="14" t="s">
        <v>69</v>
      </c>
      <c r="D49" s="53" t="s">
        <v>113</v>
      </c>
      <c r="E49" s="14" t="s">
        <v>90</v>
      </c>
      <c r="F49" s="62" t="s">
        <v>10</v>
      </c>
      <c r="G49" s="63" t="s">
        <v>109</v>
      </c>
      <c r="H49" s="9" t="s">
        <v>58</v>
      </c>
      <c r="I49" s="22">
        <v>1</v>
      </c>
      <c r="J49" s="22">
        <v>1</v>
      </c>
      <c r="K49" s="22">
        <v>1</v>
      </c>
      <c r="L49" s="22">
        <v>1</v>
      </c>
      <c r="M49" s="49">
        <f t="shared" si="0"/>
        <v>1</v>
      </c>
      <c r="N49" s="41">
        <v>1</v>
      </c>
    </row>
    <row r="50" spans="2:14" ht="37.5" customHeight="1" x14ac:dyDescent="0.25">
      <c r="B50" s="118"/>
      <c r="C50" s="14" t="s">
        <v>69</v>
      </c>
      <c r="D50" s="53" t="s">
        <v>113</v>
      </c>
      <c r="E50" s="14" t="s">
        <v>90</v>
      </c>
      <c r="F50" s="62" t="s">
        <v>10</v>
      </c>
      <c r="G50" s="63" t="s">
        <v>109</v>
      </c>
      <c r="H50" s="9" t="s">
        <v>59</v>
      </c>
      <c r="I50" s="22">
        <v>1</v>
      </c>
      <c r="J50" s="22">
        <v>1</v>
      </c>
      <c r="K50" s="22">
        <v>1</v>
      </c>
      <c r="L50" s="22">
        <v>1</v>
      </c>
      <c r="M50" s="49">
        <f t="shared" si="0"/>
        <v>1</v>
      </c>
      <c r="N50" s="41">
        <v>1</v>
      </c>
    </row>
    <row r="51" spans="2:14" ht="25.5" customHeight="1" x14ac:dyDescent="0.25">
      <c r="B51" s="118"/>
      <c r="C51" s="14" t="s">
        <v>69</v>
      </c>
      <c r="D51" s="53" t="s">
        <v>113</v>
      </c>
      <c r="E51" s="14" t="s">
        <v>90</v>
      </c>
      <c r="F51" s="62" t="s">
        <v>10</v>
      </c>
      <c r="G51" s="63" t="s">
        <v>109</v>
      </c>
      <c r="H51" s="9" t="s">
        <v>60</v>
      </c>
      <c r="I51" s="22">
        <f>3/3.28</f>
        <v>0.91463414634146345</v>
      </c>
      <c r="J51" s="22">
        <f>3/3.44</f>
        <v>0.87209302325581395</v>
      </c>
      <c r="K51" s="22">
        <f>3/3.48</f>
        <v>0.86206896551724144</v>
      </c>
      <c r="L51" s="22">
        <f>3/4.51</f>
        <v>0.66518847006651893</v>
      </c>
      <c r="M51" s="49">
        <f t="shared" si="0"/>
        <v>0.82849615129525955</v>
      </c>
      <c r="N51" s="41">
        <v>0.83</v>
      </c>
    </row>
    <row r="52" spans="2:14" ht="32.25" customHeight="1" x14ac:dyDescent="0.25">
      <c r="B52" s="118"/>
      <c r="C52" s="14" t="s">
        <v>69</v>
      </c>
      <c r="D52" s="53" t="s">
        <v>113</v>
      </c>
      <c r="E52" s="14" t="s">
        <v>90</v>
      </c>
      <c r="F52" s="62" t="s">
        <v>10</v>
      </c>
      <c r="G52" s="63" t="s">
        <v>109</v>
      </c>
      <c r="H52" s="9" t="s">
        <v>61</v>
      </c>
      <c r="I52" s="22">
        <f>10/21.6</f>
        <v>0.46296296296296291</v>
      </c>
      <c r="J52" s="22">
        <f>10/12.64</f>
        <v>0.79113924050632911</v>
      </c>
      <c r="K52" s="22">
        <f>10/18.9</f>
        <v>0.52910052910052918</v>
      </c>
      <c r="L52" s="22">
        <f>10/10.78</f>
        <v>0.927643784786642</v>
      </c>
      <c r="M52" s="49">
        <f t="shared" si="0"/>
        <v>0.67771162933911588</v>
      </c>
      <c r="N52" s="41">
        <v>0.68</v>
      </c>
    </row>
    <row r="53" spans="2:14" ht="33.75" customHeight="1" x14ac:dyDescent="0.25">
      <c r="B53" s="118"/>
      <c r="C53" s="14" t="s">
        <v>69</v>
      </c>
      <c r="D53" s="53" t="s">
        <v>113</v>
      </c>
      <c r="E53" s="14" t="s">
        <v>90</v>
      </c>
      <c r="F53" s="62" t="s">
        <v>10</v>
      </c>
      <c r="G53" s="63" t="s">
        <v>109</v>
      </c>
      <c r="H53" s="9" t="s">
        <v>62</v>
      </c>
      <c r="I53" s="22">
        <v>0.81</v>
      </c>
      <c r="J53" s="22">
        <v>1</v>
      </c>
      <c r="K53" s="22">
        <v>1</v>
      </c>
      <c r="L53" s="22">
        <v>0.9</v>
      </c>
      <c r="M53" s="49">
        <f t="shared" si="0"/>
        <v>0.92749999999999999</v>
      </c>
      <c r="N53" s="41">
        <v>0.93</v>
      </c>
    </row>
    <row r="54" spans="2:14" ht="48.75" customHeight="1" x14ac:dyDescent="0.25">
      <c r="B54" s="118">
        <v>17</v>
      </c>
      <c r="C54" s="14" t="s">
        <v>69</v>
      </c>
      <c r="D54" s="53" t="s">
        <v>117</v>
      </c>
      <c r="E54" s="14" t="s">
        <v>88</v>
      </c>
      <c r="F54" s="62" t="s">
        <v>11</v>
      </c>
      <c r="G54" s="63" t="s">
        <v>109</v>
      </c>
      <c r="H54" s="9" t="s">
        <v>63</v>
      </c>
      <c r="I54" s="22">
        <f>7/7.9</f>
        <v>0.88607594936708856</v>
      </c>
      <c r="J54" s="22">
        <f>7/8.4</f>
        <v>0.83333333333333326</v>
      </c>
      <c r="K54" s="22">
        <f>7/8</f>
        <v>0.875</v>
      </c>
      <c r="L54" s="22">
        <f>7/8.6</f>
        <v>0.81395348837209303</v>
      </c>
      <c r="M54" s="49">
        <f t="shared" si="0"/>
        <v>0.85209069276812877</v>
      </c>
      <c r="N54" s="41">
        <v>0.85</v>
      </c>
    </row>
    <row r="55" spans="2:14" ht="31.5" customHeight="1" x14ac:dyDescent="0.25">
      <c r="B55" s="118"/>
      <c r="C55" s="14" t="s">
        <v>69</v>
      </c>
      <c r="D55" s="53" t="s">
        <v>117</v>
      </c>
      <c r="E55" s="14" t="s">
        <v>88</v>
      </c>
      <c r="F55" s="62" t="s">
        <v>11</v>
      </c>
      <c r="G55" s="63" t="s">
        <v>109</v>
      </c>
      <c r="H55" s="9" t="s">
        <v>64</v>
      </c>
      <c r="I55" s="22">
        <v>1</v>
      </c>
      <c r="J55" s="22">
        <v>1</v>
      </c>
      <c r="K55" s="22">
        <v>1</v>
      </c>
      <c r="L55" s="22">
        <v>1</v>
      </c>
      <c r="M55" s="49">
        <f t="shared" si="0"/>
        <v>1</v>
      </c>
      <c r="N55" s="41">
        <v>1</v>
      </c>
    </row>
    <row r="56" spans="2:14" ht="42.75" customHeight="1" x14ac:dyDescent="0.25">
      <c r="B56" s="118"/>
      <c r="C56" s="14" t="s">
        <v>69</v>
      </c>
      <c r="D56" s="53" t="s">
        <v>117</v>
      </c>
      <c r="E56" s="14" t="s">
        <v>88</v>
      </c>
      <c r="F56" s="62" t="s">
        <v>11</v>
      </c>
      <c r="G56" s="63" t="s">
        <v>109</v>
      </c>
      <c r="H56" s="9" t="s">
        <v>65</v>
      </c>
      <c r="I56" s="22">
        <f>2/1</f>
        <v>2</v>
      </c>
      <c r="J56" s="22">
        <f>2/2</f>
        <v>1</v>
      </c>
      <c r="K56" s="22">
        <f>2/0.64</f>
        <v>3.125</v>
      </c>
      <c r="L56" s="22">
        <f>2/2</f>
        <v>1</v>
      </c>
      <c r="M56" s="49">
        <f t="shared" si="0"/>
        <v>1.78125</v>
      </c>
      <c r="N56" s="41">
        <v>1.78</v>
      </c>
    </row>
    <row r="57" spans="2:14" ht="50.25" customHeight="1" x14ac:dyDescent="0.25">
      <c r="B57" s="118">
        <v>18</v>
      </c>
      <c r="C57" s="14" t="s">
        <v>69</v>
      </c>
      <c r="D57" s="53" t="s">
        <v>114</v>
      </c>
      <c r="E57" s="14" t="s">
        <v>91</v>
      </c>
      <c r="F57" s="62" t="s">
        <v>12</v>
      </c>
      <c r="G57" s="63" t="s">
        <v>122</v>
      </c>
      <c r="H57" s="9" t="s">
        <v>66</v>
      </c>
      <c r="I57" s="23">
        <v>0.94640000000000002</v>
      </c>
      <c r="J57" s="23">
        <v>0.87250000000000005</v>
      </c>
      <c r="K57" s="23">
        <v>0.91910000000000003</v>
      </c>
      <c r="L57" s="23">
        <v>0.96879999999999999</v>
      </c>
      <c r="M57" s="49">
        <f t="shared" si="0"/>
        <v>0.92670000000000008</v>
      </c>
      <c r="N57" s="42">
        <v>0.92669999999999997</v>
      </c>
    </row>
    <row r="58" spans="2:14" ht="55.5" customHeight="1" thickBot="1" x14ac:dyDescent="0.3">
      <c r="B58" s="119"/>
      <c r="C58" s="14" t="s">
        <v>69</v>
      </c>
      <c r="D58" s="53" t="s">
        <v>114</v>
      </c>
      <c r="E58" s="14" t="s">
        <v>91</v>
      </c>
      <c r="F58" s="62" t="s">
        <v>12</v>
      </c>
      <c r="G58" s="63" t="s">
        <v>122</v>
      </c>
      <c r="H58" s="15" t="s">
        <v>67</v>
      </c>
      <c r="I58" s="24">
        <v>0.9</v>
      </c>
      <c r="J58" s="24">
        <v>0.9</v>
      </c>
      <c r="K58" s="24">
        <v>0.97</v>
      </c>
      <c r="L58" s="24">
        <v>0.95</v>
      </c>
      <c r="M58" s="49">
        <f t="shared" si="0"/>
        <v>0.92999999999999994</v>
      </c>
      <c r="N58" s="41">
        <v>0.93</v>
      </c>
    </row>
    <row r="59" spans="2:14" x14ac:dyDescent="0.25">
      <c r="H59" s="6" t="s">
        <v>93</v>
      </c>
      <c r="I59" s="33">
        <f t="shared" ref="I59:N59" si="1">AVERAGE(I3:I58)</f>
        <v>0.84713048897762966</v>
      </c>
      <c r="J59" s="33">
        <f t="shared" si="1"/>
        <v>0.92158269624250899</v>
      </c>
      <c r="K59" s="33">
        <f t="shared" si="1"/>
        <v>0.89448244329467497</v>
      </c>
      <c r="L59" s="33">
        <f t="shared" si="1"/>
        <v>1.058624049662531</v>
      </c>
      <c r="M59" s="33">
        <f t="shared" si="1"/>
        <v>0.93270690882550211</v>
      </c>
      <c r="N59" s="33">
        <f t="shared" si="1"/>
        <v>0.93694705882352947</v>
      </c>
    </row>
    <row r="64" spans="2:14" x14ac:dyDescent="0.25">
      <c r="C64" s="47"/>
    </row>
  </sheetData>
  <autoFilter ref="B2:N59"/>
  <mergeCells count="22">
    <mergeCell ref="B57:B58"/>
    <mergeCell ref="B54:B56"/>
    <mergeCell ref="B49:B53"/>
    <mergeCell ref="B46:B48"/>
    <mergeCell ref="C46:C48"/>
    <mergeCell ref="D46:D48"/>
    <mergeCell ref="E46:E48"/>
    <mergeCell ref="F46:F48"/>
    <mergeCell ref="G46:G48"/>
    <mergeCell ref="B43:B45"/>
    <mergeCell ref="B38:B42"/>
    <mergeCell ref="B35:B37"/>
    <mergeCell ref="B30:B34"/>
    <mergeCell ref="B26:B29"/>
    <mergeCell ref="H23:M23"/>
    <mergeCell ref="B24:B25"/>
    <mergeCell ref="B3:B5"/>
    <mergeCell ref="B19:B22"/>
    <mergeCell ref="B14:B18"/>
    <mergeCell ref="H10:M10"/>
    <mergeCell ref="B12:B13"/>
    <mergeCell ref="B6:B9"/>
  </mergeCells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obj_espec</vt:lpstr>
      <vt:lpstr>Ind_II_trim_2018</vt:lpstr>
      <vt:lpstr>DATOS</vt:lpstr>
      <vt:lpstr>Detalle (2)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Omar Noguera</dc:creator>
  <cp:lastModifiedBy>Omar David Noguera Hernandez</cp:lastModifiedBy>
  <cp:lastPrinted>2019-05-14T20:08:18Z</cp:lastPrinted>
  <dcterms:created xsi:type="dcterms:W3CDTF">2019-04-05T21:16:26Z</dcterms:created>
  <dcterms:modified xsi:type="dcterms:W3CDTF">2020-01-28T22:12:59Z</dcterms:modified>
</cp:coreProperties>
</file>