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hidePivotFieldList="1" defaultThemeVersion="124226"/>
  <mc:AlternateContent xmlns:mc="http://schemas.openxmlformats.org/markup-compatibility/2006">
    <mc:Choice Requires="x15">
      <x15ac:absPath xmlns:x15ac="http://schemas.microsoft.com/office/spreadsheetml/2010/11/ac" url="C:\PC JULIAN\ERU\Mapa de Riesgos\"/>
    </mc:Choice>
  </mc:AlternateContent>
  <xr:revisionPtr revIDLastSave="0" documentId="8_{CFA38F07-5C41-4923-A787-3F3BA75CBDDC}" xr6:coauthVersionLast="47" xr6:coauthVersionMax="47" xr10:uidLastSave="{00000000-0000-0000-0000-000000000000}"/>
  <bookViews>
    <workbookView xWindow="-120" yWindow="-120" windowWidth="20730" windowHeight="11040" tabRatio="88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_FilterDatabase" localSheetId="2" hidden="1">'Mapa final'!$A$6:$BS$157</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32" i="19" l="1"/>
  <c r="V231" i="19"/>
  <c r="V230" i="19"/>
  <c r="V229" i="19"/>
  <c r="V228" i="19"/>
  <c r="V227" i="19"/>
  <c r="V226" i="19"/>
  <c r="V225" i="19"/>
  <c r="V224" i="19"/>
  <c r="V223" i="19"/>
  <c r="V222" i="19"/>
  <c r="V221" i="19"/>
  <c r="V220" i="19"/>
  <c r="V219" i="19"/>
  <c r="X147" i="19"/>
  <c r="X144" i="19"/>
  <c r="X143" i="19"/>
  <c r="X142" i="19"/>
  <c r="X141" i="19"/>
  <c r="X140" i="19"/>
  <c r="X139" i="19"/>
  <c r="X138" i="19"/>
  <c r="X137" i="19"/>
  <c r="X136" i="19"/>
  <c r="X135" i="19"/>
  <c r="X134" i="19"/>
  <c r="X133" i="19"/>
  <c r="X132" i="19"/>
  <c r="X131" i="19"/>
  <c r="X130" i="19"/>
  <c r="X129" i="19"/>
  <c r="X128" i="19"/>
  <c r="X127" i="19"/>
  <c r="X126" i="19"/>
  <c r="X125" i="19"/>
  <c r="X124" i="19"/>
  <c r="X123" i="19"/>
  <c r="X122" i="19"/>
  <c r="X121" i="19"/>
  <c r="X120" i="19"/>
  <c r="X119" i="19"/>
  <c r="X97" i="19"/>
  <c r="X94" i="19"/>
  <c r="X93" i="19"/>
  <c r="X92" i="19"/>
  <c r="X91" i="19"/>
  <c r="X90" i="19"/>
  <c r="X89" i="19"/>
  <c r="X88" i="19"/>
  <c r="X87" i="19"/>
  <c r="X86" i="19"/>
  <c r="X85" i="19"/>
  <c r="X84" i="19"/>
  <c r="X82" i="19"/>
  <c r="X81" i="19"/>
  <c r="X80" i="19"/>
  <c r="X79" i="19"/>
  <c r="X78" i="19"/>
  <c r="X77" i="19"/>
  <c r="X76" i="19"/>
  <c r="X75" i="19"/>
  <c r="X74" i="19"/>
  <c r="X73" i="19"/>
  <c r="X72" i="19"/>
  <c r="X71" i="19"/>
  <c r="X70" i="19"/>
  <c r="X69" i="19"/>
  <c r="X247" i="19"/>
  <c r="X245" i="19"/>
  <c r="X244" i="19"/>
  <c r="X243" i="19"/>
  <c r="X242" i="19"/>
  <c r="X241" i="19"/>
  <c r="X240" i="19"/>
  <c r="X239" i="19"/>
  <c r="X238" i="19"/>
  <c r="X237" i="19"/>
  <c r="X236" i="19"/>
  <c r="X235" i="19"/>
  <c r="X234" i="19"/>
  <c r="X232" i="19"/>
  <c r="X231" i="19"/>
  <c r="X230" i="19"/>
  <c r="X229" i="19"/>
  <c r="X228" i="19"/>
  <c r="X227" i="19"/>
  <c r="X226" i="19"/>
  <c r="X225" i="19"/>
  <c r="X224" i="19"/>
  <c r="X223" i="19"/>
  <c r="X222" i="19"/>
  <c r="X221" i="19"/>
  <c r="X220" i="19"/>
  <c r="X219" i="19"/>
  <c r="X197" i="19"/>
  <c r="X194" i="19"/>
  <c r="X193" i="19"/>
  <c r="X192" i="19"/>
  <c r="X191" i="19"/>
  <c r="X190" i="19"/>
  <c r="X189" i="19"/>
  <c r="X188" i="19"/>
  <c r="X187" i="19"/>
  <c r="X186" i="19"/>
  <c r="X185" i="19"/>
  <c r="X184" i="19"/>
  <c r="X183" i="19"/>
  <c r="X182" i="19"/>
  <c r="X181" i="19"/>
  <c r="X180" i="19"/>
  <c r="X179" i="19"/>
  <c r="X178" i="19"/>
  <c r="X177" i="19"/>
  <c r="X176" i="19"/>
  <c r="X175" i="19"/>
  <c r="X174" i="19"/>
  <c r="X173" i="19"/>
  <c r="X172" i="19"/>
  <c r="X171" i="19"/>
  <c r="X170" i="19"/>
  <c r="X169" i="19"/>
  <c r="U247" i="19"/>
  <c r="U244" i="19"/>
  <c r="U243" i="19"/>
  <c r="U242" i="19"/>
  <c r="U241" i="19"/>
  <c r="U240" i="19"/>
  <c r="U239" i="19"/>
  <c r="U238" i="19"/>
  <c r="U237" i="19"/>
  <c r="U236" i="19"/>
  <c r="U235" i="19"/>
  <c r="U234" i="19"/>
  <c r="U232" i="19"/>
  <c r="U231" i="19"/>
  <c r="U230" i="19"/>
  <c r="U229" i="19"/>
  <c r="U228" i="19"/>
  <c r="U227" i="19"/>
  <c r="U226" i="19"/>
  <c r="U225" i="19"/>
  <c r="U224" i="19"/>
  <c r="U223" i="19"/>
  <c r="U222" i="19"/>
  <c r="U221" i="19"/>
  <c r="U220" i="19"/>
  <c r="U219" i="19"/>
  <c r="U197" i="19"/>
  <c r="U194" i="19"/>
  <c r="U193" i="19"/>
  <c r="U192" i="19"/>
  <c r="U191" i="19"/>
  <c r="U190" i="19"/>
  <c r="U189" i="19"/>
  <c r="U188" i="19"/>
  <c r="U187" i="19"/>
  <c r="U186" i="19"/>
  <c r="U185" i="19"/>
  <c r="U184" i="19"/>
  <c r="U182" i="19"/>
  <c r="U181" i="19"/>
  <c r="U180" i="19"/>
  <c r="U179" i="19"/>
  <c r="U178" i="19"/>
  <c r="U177" i="19"/>
  <c r="U176" i="19"/>
  <c r="U175" i="19"/>
  <c r="U174" i="19"/>
  <c r="U173" i="19"/>
  <c r="U172" i="19"/>
  <c r="U171" i="19"/>
  <c r="U170" i="19"/>
  <c r="U169" i="19"/>
  <c r="U147" i="19"/>
  <c r="U144" i="19"/>
  <c r="U143" i="19"/>
  <c r="U142" i="19"/>
  <c r="U141" i="19"/>
  <c r="U140" i="19"/>
  <c r="U139" i="19"/>
  <c r="U138" i="19"/>
  <c r="U137" i="19"/>
  <c r="U136" i="19"/>
  <c r="U135" i="19"/>
  <c r="U134" i="19"/>
  <c r="U133" i="19"/>
  <c r="U132" i="19"/>
  <c r="U131" i="19"/>
  <c r="U130" i="19"/>
  <c r="U129" i="19"/>
  <c r="U128" i="19"/>
  <c r="U127" i="19"/>
  <c r="U126" i="19"/>
  <c r="U125" i="19"/>
  <c r="U124" i="19"/>
  <c r="U123" i="19"/>
  <c r="U122" i="19"/>
  <c r="U121" i="19"/>
  <c r="U120" i="19"/>
  <c r="U119" i="19"/>
  <c r="U97" i="19"/>
  <c r="U94" i="19"/>
  <c r="U93" i="19"/>
  <c r="U92" i="19"/>
  <c r="U91" i="19"/>
  <c r="U90" i="19"/>
  <c r="U89" i="19"/>
  <c r="U88" i="19"/>
  <c r="U87" i="19"/>
  <c r="U86" i="19"/>
  <c r="U85" i="19"/>
  <c r="U84" i="19"/>
  <c r="U82" i="19"/>
  <c r="U81" i="19"/>
  <c r="U80" i="19"/>
  <c r="U79" i="19"/>
  <c r="U78" i="19"/>
  <c r="U77" i="19"/>
  <c r="U76" i="19"/>
  <c r="U75" i="19"/>
  <c r="U74" i="19"/>
  <c r="U73" i="19"/>
  <c r="U72" i="19"/>
  <c r="U71" i="19"/>
  <c r="U70" i="19"/>
  <c r="U69" i="19"/>
  <c r="R247" i="19"/>
  <c r="R244" i="19"/>
  <c r="R243" i="19"/>
  <c r="R242" i="19"/>
  <c r="R241" i="19"/>
  <c r="R240" i="19"/>
  <c r="R239" i="19"/>
  <c r="R238" i="19"/>
  <c r="R237" i="19"/>
  <c r="R236" i="19"/>
  <c r="R235" i="19"/>
  <c r="R234" i="19"/>
  <c r="R232" i="19"/>
  <c r="R231" i="19"/>
  <c r="R230" i="19"/>
  <c r="R229" i="19"/>
  <c r="R228" i="19"/>
  <c r="R227" i="19"/>
  <c r="R226" i="19"/>
  <c r="R225" i="19"/>
  <c r="R224" i="19"/>
  <c r="R223" i="19"/>
  <c r="R222" i="19"/>
  <c r="R221" i="19"/>
  <c r="R220" i="19"/>
  <c r="R219" i="19"/>
  <c r="R197" i="19"/>
  <c r="R194" i="19"/>
  <c r="R193" i="19"/>
  <c r="R192" i="19"/>
  <c r="R191" i="19"/>
  <c r="R190" i="19"/>
  <c r="R189" i="19"/>
  <c r="R188" i="19"/>
  <c r="R187" i="19"/>
  <c r="R186" i="19"/>
  <c r="R185" i="19"/>
  <c r="R184" i="19"/>
  <c r="R182" i="19"/>
  <c r="R181" i="19"/>
  <c r="R180" i="19"/>
  <c r="R179" i="19"/>
  <c r="R178" i="19"/>
  <c r="R177" i="19"/>
  <c r="R176" i="19"/>
  <c r="R175" i="19"/>
  <c r="R174" i="19"/>
  <c r="R173" i="19"/>
  <c r="R172" i="19"/>
  <c r="R171" i="19"/>
  <c r="R170" i="19"/>
  <c r="R169" i="19"/>
  <c r="R147" i="19"/>
  <c r="R144" i="19"/>
  <c r="R143" i="19"/>
  <c r="R142" i="19"/>
  <c r="R141" i="19"/>
  <c r="R140" i="19"/>
  <c r="R139" i="19"/>
  <c r="R138" i="19"/>
  <c r="R137" i="19"/>
  <c r="R136" i="19"/>
  <c r="R135" i="19"/>
  <c r="R134" i="19"/>
  <c r="R133" i="19"/>
  <c r="R132" i="19"/>
  <c r="R131" i="19"/>
  <c r="R130" i="19"/>
  <c r="R129" i="19"/>
  <c r="R128" i="19"/>
  <c r="R127" i="19"/>
  <c r="R126" i="19"/>
  <c r="R125" i="19"/>
  <c r="R124" i="19"/>
  <c r="R123" i="19"/>
  <c r="R122" i="19"/>
  <c r="R121" i="19"/>
  <c r="R120" i="19"/>
  <c r="R119" i="19"/>
  <c r="R97" i="19"/>
  <c r="R94" i="19"/>
  <c r="R93" i="19"/>
  <c r="R92" i="19"/>
  <c r="R91" i="19"/>
  <c r="R90" i="19"/>
  <c r="R89" i="19"/>
  <c r="R88" i="19"/>
  <c r="R87" i="19"/>
  <c r="R86" i="19"/>
  <c r="R85" i="19"/>
  <c r="R84" i="19"/>
  <c r="R83" i="19"/>
  <c r="R82" i="19"/>
  <c r="R81" i="19"/>
  <c r="R80" i="19"/>
  <c r="R79" i="19"/>
  <c r="R78" i="19"/>
  <c r="R77" i="19"/>
  <c r="R76" i="19"/>
  <c r="R75" i="19"/>
  <c r="R74" i="19"/>
  <c r="R73" i="19"/>
  <c r="R72" i="19"/>
  <c r="R71" i="19"/>
  <c r="R70" i="19"/>
  <c r="R69" i="19"/>
  <c r="O247" i="19"/>
  <c r="O244" i="19"/>
  <c r="O243" i="19"/>
  <c r="O242" i="19"/>
  <c r="O241" i="19"/>
  <c r="O240" i="19"/>
  <c r="O239" i="19"/>
  <c r="O238" i="19"/>
  <c r="O237" i="19"/>
  <c r="O236" i="19"/>
  <c r="O235" i="19"/>
  <c r="O234" i="19"/>
  <c r="O232" i="19"/>
  <c r="O231" i="19"/>
  <c r="O230" i="19"/>
  <c r="O229" i="19"/>
  <c r="O228" i="19"/>
  <c r="O227" i="19"/>
  <c r="O226" i="19"/>
  <c r="O225" i="19"/>
  <c r="O224" i="19"/>
  <c r="O223" i="19"/>
  <c r="O222" i="19"/>
  <c r="O221" i="19"/>
  <c r="O220" i="19"/>
  <c r="O219" i="19"/>
  <c r="O197" i="19"/>
  <c r="O194" i="19"/>
  <c r="O193" i="19"/>
  <c r="O192" i="19"/>
  <c r="O191" i="19"/>
  <c r="O190" i="19"/>
  <c r="O189" i="19"/>
  <c r="O188" i="19"/>
  <c r="O187" i="19"/>
  <c r="O186" i="19"/>
  <c r="O185" i="19"/>
  <c r="O184" i="19"/>
  <c r="O182" i="19"/>
  <c r="O181" i="19"/>
  <c r="O180" i="19"/>
  <c r="O179" i="19"/>
  <c r="O178" i="19"/>
  <c r="O177" i="19"/>
  <c r="O176" i="19"/>
  <c r="O175" i="19"/>
  <c r="O174" i="19"/>
  <c r="O173" i="19"/>
  <c r="O172" i="19"/>
  <c r="O171" i="19"/>
  <c r="O170" i="19"/>
  <c r="O169" i="19"/>
  <c r="O147" i="19"/>
  <c r="O144" i="19"/>
  <c r="O143" i="19"/>
  <c r="O142" i="19"/>
  <c r="O141" i="19"/>
  <c r="O140" i="19"/>
  <c r="O139" i="19"/>
  <c r="O138" i="19"/>
  <c r="O137" i="19"/>
  <c r="O136" i="19"/>
  <c r="O135" i="19"/>
  <c r="O134" i="19"/>
  <c r="O133" i="19"/>
  <c r="O132" i="19"/>
  <c r="O131" i="19"/>
  <c r="O130" i="19"/>
  <c r="O129" i="19"/>
  <c r="O128" i="19"/>
  <c r="O127" i="19"/>
  <c r="O126" i="19"/>
  <c r="O125" i="19"/>
  <c r="O124" i="19"/>
  <c r="O123" i="19"/>
  <c r="O122" i="19"/>
  <c r="O121" i="19"/>
  <c r="O120" i="19"/>
  <c r="O119" i="19"/>
  <c r="O97" i="19"/>
  <c r="O94" i="19"/>
  <c r="O93" i="19"/>
  <c r="O92" i="19"/>
  <c r="O91" i="19"/>
  <c r="O90" i="19"/>
  <c r="O89" i="19"/>
  <c r="O88" i="19"/>
  <c r="O87" i="19"/>
  <c r="O86" i="19"/>
  <c r="O85" i="19"/>
  <c r="O84" i="19"/>
  <c r="O82" i="19"/>
  <c r="O81" i="19"/>
  <c r="O80" i="19"/>
  <c r="O79" i="19"/>
  <c r="O78" i="19"/>
  <c r="O77" i="19"/>
  <c r="O76" i="19"/>
  <c r="O75" i="19"/>
  <c r="O74" i="19"/>
  <c r="O73" i="19"/>
  <c r="O72" i="19"/>
  <c r="O71" i="19"/>
  <c r="O70" i="19"/>
  <c r="O69" i="19"/>
  <c r="N232" i="19"/>
  <c r="N231" i="19"/>
  <c r="N230" i="19"/>
  <c r="N229" i="19"/>
  <c r="N228" i="19"/>
  <c r="N227" i="19"/>
  <c r="N226" i="19"/>
  <c r="N225" i="19"/>
  <c r="N224" i="19"/>
  <c r="N223" i="19"/>
  <c r="N222" i="19"/>
  <c r="N221" i="19"/>
  <c r="N220" i="19"/>
  <c r="N219" i="19"/>
  <c r="N182" i="19"/>
  <c r="N181" i="19"/>
  <c r="N180" i="19"/>
  <c r="N179" i="19"/>
  <c r="N178" i="19"/>
  <c r="N177" i="19"/>
  <c r="N176" i="19"/>
  <c r="N175" i="19"/>
  <c r="N174" i="19"/>
  <c r="N173" i="19"/>
  <c r="N172" i="19"/>
  <c r="N171" i="19"/>
  <c r="N170" i="19"/>
  <c r="N169" i="19"/>
  <c r="N132" i="19"/>
  <c r="N131" i="19"/>
  <c r="N130" i="19"/>
  <c r="N129" i="19"/>
  <c r="N128" i="19"/>
  <c r="N127" i="19"/>
  <c r="N126" i="19"/>
  <c r="N125" i="19"/>
  <c r="N124" i="19"/>
  <c r="N123" i="19"/>
  <c r="N122" i="19"/>
  <c r="N121" i="19"/>
  <c r="N120" i="19"/>
  <c r="N119" i="19"/>
  <c r="N82" i="19"/>
  <c r="N81" i="19"/>
  <c r="N80" i="19"/>
  <c r="N79" i="19"/>
  <c r="N78" i="19"/>
  <c r="N77" i="19"/>
  <c r="N76" i="19"/>
  <c r="N75" i="19"/>
  <c r="N74" i="19"/>
  <c r="N73" i="19"/>
  <c r="N72" i="19"/>
  <c r="N71" i="19"/>
  <c r="N70" i="19"/>
  <c r="N69" i="19"/>
  <c r="M232" i="19"/>
  <c r="M231" i="19"/>
  <c r="M230" i="19"/>
  <c r="M229" i="19"/>
  <c r="M228" i="19"/>
  <c r="M227" i="19"/>
  <c r="M226" i="19"/>
  <c r="M225" i="19"/>
  <c r="M224" i="19"/>
  <c r="M223" i="19"/>
  <c r="M222" i="19"/>
  <c r="M221" i="19"/>
  <c r="M220" i="19"/>
  <c r="M219" i="19"/>
  <c r="M182" i="19"/>
  <c r="M181" i="19"/>
  <c r="M180" i="19"/>
  <c r="M179" i="19"/>
  <c r="M178" i="19"/>
  <c r="M177" i="19"/>
  <c r="M175" i="19"/>
  <c r="M176" i="19"/>
  <c r="M174" i="19"/>
  <c r="M173" i="19"/>
  <c r="M172" i="19"/>
  <c r="M171" i="19"/>
  <c r="M170" i="19"/>
  <c r="M169" i="19"/>
  <c r="M132" i="19"/>
  <c r="M131" i="19"/>
  <c r="M130" i="19"/>
  <c r="M129" i="19"/>
  <c r="M128" i="19"/>
  <c r="M127" i="19"/>
  <c r="M126" i="19"/>
  <c r="M125" i="19"/>
  <c r="M124" i="19"/>
  <c r="M123" i="19"/>
  <c r="M122" i="19"/>
  <c r="M121" i="19"/>
  <c r="M120" i="19"/>
  <c r="M119" i="19"/>
  <c r="M82" i="19"/>
  <c r="M81" i="19"/>
  <c r="M80" i="19"/>
  <c r="M79" i="19"/>
  <c r="M78" i="19"/>
  <c r="M77" i="19"/>
  <c r="M76" i="19"/>
  <c r="M75" i="19"/>
  <c r="M74" i="19"/>
  <c r="M73" i="19"/>
  <c r="M72" i="19"/>
  <c r="M71" i="19"/>
  <c r="M70" i="19"/>
  <c r="M69" i="19"/>
  <c r="Q232" i="19"/>
  <c r="Q231" i="19"/>
  <c r="Q230" i="19"/>
  <c r="Q229" i="19"/>
  <c r="Q228" i="19"/>
  <c r="Q227" i="19"/>
  <c r="Q226" i="19"/>
  <c r="Q225" i="19"/>
  <c r="Q224" i="19"/>
  <c r="Q223" i="19"/>
  <c r="Q222" i="19"/>
  <c r="Q221" i="19"/>
  <c r="Q220" i="19"/>
  <c r="Q219" i="19"/>
  <c r="Q182" i="19"/>
  <c r="Q181" i="19"/>
  <c r="Q180" i="19"/>
  <c r="Q179" i="19"/>
  <c r="Q178" i="19"/>
  <c r="Q177" i="19"/>
  <c r="Q176" i="19"/>
  <c r="Q175" i="19"/>
  <c r="Q174" i="19"/>
  <c r="Q173" i="19"/>
  <c r="Q172" i="19"/>
  <c r="Q171" i="19"/>
  <c r="Q170" i="19"/>
  <c r="Q169" i="19"/>
  <c r="Q132" i="19"/>
  <c r="Q131" i="19"/>
  <c r="Q130" i="19"/>
  <c r="Q129" i="19"/>
  <c r="Q128" i="19"/>
  <c r="Q127" i="19"/>
  <c r="Q126" i="19"/>
  <c r="Q125" i="19"/>
  <c r="Q124" i="19"/>
  <c r="Q123" i="19"/>
  <c r="Q122" i="19"/>
  <c r="Q121" i="19"/>
  <c r="Q120" i="19"/>
  <c r="Q119" i="19"/>
  <c r="Q82" i="19"/>
  <c r="Q81" i="19"/>
  <c r="Q80" i="19"/>
  <c r="Q79" i="19"/>
  <c r="Q78" i="19"/>
  <c r="Q77" i="19"/>
  <c r="Q76" i="19"/>
  <c r="Q75" i="19"/>
  <c r="Q74" i="19"/>
  <c r="Q73" i="19"/>
  <c r="Q72" i="19"/>
  <c r="Q71" i="19"/>
  <c r="Q70" i="19"/>
  <c r="Q69" i="19"/>
  <c r="P232" i="19"/>
  <c r="P231" i="19"/>
  <c r="P230" i="19"/>
  <c r="P229" i="19"/>
  <c r="P228" i="19"/>
  <c r="P227" i="19"/>
  <c r="P226" i="19"/>
  <c r="P225" i="19"/>
  <c r="P224" i="19"/>
  <c r="P223" i="19"/>
  <c r="P222" i="19"/>
  <c r="P221" i="19"/>
  <c r="P220" i="19"/>
  <c r="P219" i="19"/>
  <c r="P182" i="19"/>
  <c r="P181" i="19"/>
  <c r="P180" i="19"/>
  <c r="P179" i="19"/>
  <c r="P178" i="19"/>
  <c r="P177" i="19"/>
  <c r="P176" i="19"/>
  <c r="P175" i="19"/>
  <c r="P174" i="19"/>
  <c r="P173" i="19"/>
  <c r="P172" i="19"/>
  <c r="P171" i="19"/>
  <c r="P170" i="19"/>
  <c r="P169" i="19"/>
  <c r="P132" i="19"/>
  <c r="P131" i="19"/>
  <c r="P130" i="19"/>
  <c r="P129" i="19"/>
  <c r="P128" i="19"/>
  <c r="P127" i="19"/>
  <c r="P126" i="19"/>
  <c r="P125" i="19"/>
  <c r="P124" i="19"/>
  <c r="P123" i="19"/>
  <c r="P122" i="19"/>
  <c r="P121" i="19"/>
  <c r="P120" i="19"/>
  <c r="P119" i="19"/>
  <c r="P82" i="19"/>
  <c r="P81" i="19"/>
  <c r="P80" i="19"/>
  <c r="P79" i="19"/>
  <c r="P78" i="19"/>
  <c r="P77" i="19"/>
  <c r="P76" i="19"/>
  <c r="P75" i="19"/>
  <c r="P74" i="19"/>
  <c r="P73" i="19"/>
  <c r="P72" i="19"/>
  <c r="P71" i="19"/>
  <c r="P70" i="19"/>
  <c r="P69" i="19"/>
  <c r="T232" i="19"/>
  <c r="T231" i="19"/>
  <c r="T230" i="19"/>
  <c r="T229" i="19"/>
  <c r="T228" i="19"/>
  <c r="T227" i="19"/>
  <c r="T226" i="19"/>
  <c r="T225" i="19"/>
  <c r="T224" i="19"/>
  <c r="T223" i="19"/>
  <c r="T222" i="19"/>
  <c r="T221" i="19"/>
  <c r="T220" i="19"/>
  <c r="T219" i="19"/>
  <c r="T182" i="19"/>
  <c r="T181" i="19"/>
  <c r="T180" i="19"/>
  <c r="T179" i="19"/>
  <c r="T178" i="19"/>
  <c r="T177" i="19"/>
  <c r="T176" i="19"/>
  <c r="T175" i="19"/>
  <c r="T174" i="19"/>
  <c r="T173" i="19"/>
  <c r="T172" i="19"/>
  <c r="T171" i="19"/>
  <c r="T170" i="19"/>
  <c r="T169" i="19"/>
  <c r="T132" i="19"/>
  <c r="T131" i="19"/>
  <c r="T130" i="19"/>
  <c r="T129" i="19"/>
  <c r="T128" i="19"/>
  <c r="T127" i="19"/>
  <c r="T126" i="19"/>
  <c r="T125" i="19"/>
  <c r="T124" i="19"/>
  <c r="T123" i="19"/>
  <c r="T122" i="19"/>
  <c r="T121" i="19"/>
  <c r="T120" i="19"/>
  <c r="T119" i="19"/>
  <c r="T82" i="19"/>
  <c r="T81" i="19"/>
  <c r="T80" i="19"/>
  <c r="T79" i="19"/>
  <c r="T78" i="19"/>
  <c r="T77" i="19"/>
  <c r="T76" i="19"/>
  <c r="T75" i="19"/>
  <c r="T74" i="19"/>
  <c r="T73" i="19"/>
  <c r="T72" i="19"/>
  <c r="T71" i="19"/>
  <c r="T70" i="19"/>
  <c r="T69" i="19"/>
  <c r="S232" i="19"/>
  <c r="S231" i="19"/>
  <c r="S230" i="19"/>
  <c r="S229" i="19"/>
  <c r="S228" i="19"/>
  <c r="S227" i="19"/>
  <c r="S226" i="19"/>
  <c r="S225" i="19"/>
  <c r="S224" i="19"/>
  <c r="S223" i="19"/>
  <c r="S222" i="19"/>
  <c r="S221" i="19"/>
  <c r="S220" i="19"/>
  <c r="S219" i="19"/>
  <c r="S182" i="19"/>
  <c r="S181" i="19"/>
  <c r="S180" i="19"/>
  <c r="S179" i="19"/>
  <c r="S178" i="19"/>
  <c r="S177" i="19"/>
  <c r="S176" i="19"/>
  <c r="S175" i="19"/>
  <c r="S174" i="19"/>
  <c r="S173" i="19"/>
  <c r="S172" i="19"/>
  <c r="S171" i="19"/>
  <c r="S170" i="19"/>
  <c r="S169" i="19"/>
  <c r="S132" i="19"/>
  <c r="S131" i="19"/>
  <c r="S130" i="19"/>
  <c r="S129" i="19"/>
  <c r="S128" i="19"/>
  <c r="S127" i="19"/>
  <c r="S126" i="19"/>
  <c r="S125" i="19"/>
  <c r="S124" i="19"/>
  <c r="S123" i="19"/>
  <c r="S122" i="19"/>
  <c r="S121" i="19"/>
  <c r="S120" i="19"/>
  <c r="S119" i="19"/>
  <c r="S82" i="19"/>
  <c r="S81" i="19"/>
  <c r="S80" i="19"/>
  <c r="S79" i="19"/>
  <c r="S78" i="19"/>
  <c r="S77" i="19"/>
  <c r="S76" i="19"/>
  <c r="S75" i="19"/>
  <c r="S74" i="19"/>
  <c r="S73" i="19"/>
  <c r="S72" i="19"/>
  <c r="S71" i="19"/>
  <c r="S70" i="19"/>
  <c r="S69" i="19"/>
  <c r="W232" i="19"/>
  <c r="W231" i="19"/>
  <c r="W230" i="19"/>
  <c r="W229" i="19"/>
  <c r="W228" i="19"/>
  <c r="W227" i="19"/>
  <c r="W226" i="19"/>
  <c r="W225" i="19"/>
  <c r="W224" i="19"/>
  <c r="W223" i="19"/>
  <c r="W222" i="19"/>
  <c r="W221" i="19"/>
  <c r="W220" i="19"/>
  <c r="W219" i="19"/>
  <c r="W182" i="19"/>
  <c r="W181" i="19"/>
  <c r="W180" i="19"/>
  <c r="W179" i="19"/>
  <c r="W178" i="19"/>
  <c r="W177" i="19"/>
  <c r="W176" i="19"/>
  <c r="W175" i="19"/>
  <c r="W174" i="19"/>
  <c r="W173" i="19"/>
  <c r="W172" i="19"/>
  <c r="W171" i="19"/>
  <c r="W170" i="19"/>
  <c r="W169" i="19"/>
  <c r="W132" i="19"/>
  <c r="W131" i="19"/>
  <c r="W130" i="19"/>
  <c r="W129" i="19"/>
  <c r="W128" i="19"/>
  <c r="W127" i="19"/>
  <c r="W126" i="19"/>
  <c r="W125" i="19"/>
  <c r="W124" i="19"/>
  <c r="W123" i="19"/>
  <c r="W122" i="19"/>
  <c r="W121" i="19"/>
  <c r="W120" i="19"/>
  <c r="W119" i="19"/>
  <c r="W82" i="19"/>
  <c r="W81" i="19"/>
  <c r="W80" i="19"/>
  <c r="W79" i="19"/>
  <c r="W78" i="19"/>
  <c r="W77" i="19"/>
  <c r="W76" i="19"/>
  <c r="W75" i="19"/>
  <c r="W74" i="19"/>
  <c r="W73" i="19"/>
  <c r="W72" i="19"/>
  <c r="W71" i="19"/>
  <c r="W70" i="19"/>
  <c r="W69" i="19"/>
  <c r="V182" i="19"/>
  <c r="V181" i="19"/>
  <c r="V180" i="19"/>
  <c r="V179" i="19"/>
  <c r="V178" i="19"/>
  <c r="V177" i="19"/>
  <c r="V176" i="19"/>
  <c r="V175" i="19"/>
  <c r="V174" i="19"/>
  <c r="V173" i="19"/>
  <c r="V172" i="19"/>
  <c r="V171" i="19"/>
  <c r="V170" i="19"/>
  <c r="V169" i="19"/>
  <c r="V132" i="19"/>
  <c r="V131" i="19"/>
  <c r="V130" i="19"/>
  <c r="V129" i="19"/>
  <c r="V128" i="19"/>
  <c r="V127" i="19"/>
  <c r="V126" i="19"/>
  <c r="V125" i="19"/>
  <c r="V124" i="19"/>
  <c r="V123" i="19"/>
  <c r="V122" i="19"/>
  <c r="V121" i="19"/>
  <c r="V120" i="19"/>
  <c r="V119" i="19"/>
  <c r="V82" i="19"/>
  <c r="V81" i="19"/>
  <c r="V80" i="19"/>
  <c r="V79" i="19"/>
  <c r="V78" i="19"/>
  <c r="V77" i="19"/>
  <c r="V76" i="19"/>
  <c r="V75" i="19"/>
  <c r="V74" i="19"/>
  <c r="V73" i="19"/>
  <c r="V72" i="19"/>
  <c r="V71" i="19"/>
  <c r="V70" i="19"/>
  <c r="V69" i="19"/>
  <c r="L247" i="19"/>
  <c r="L244" i="19"/>
  <c r="L243" i="19"/>
  <c r="L242" i="19"/>
  <c r="L241" i="19"/>
  <c r="L240" i="19"/>
  <c r="L239" i="19"/>
  <c r="L238" i="19"/>
  <c r="L237" i="19"/>
  <c r="L236" i="19"/>
  <c r="L235" i="19"/>
  <c r="L234" i="19"/>
  <c r="L233" i="19"/>
  <c r="L232" i="19"/>
  <c r="L231" i="19"/>
  <c r="L230" i="19"/>
  <c r="L229" i="19"/>
  <c r="L228" i="19"/>
  <c r="L227" i="19"/>
  <c r="L226" i="19"/>
  <c r="L225" i="19"/>
  <c r="L224" i="19"/>
  <c r="L223" i="19"/>
  <c r="L222" i="19"/>
  <c r="L221" i="19"/>
  <c r="L220" i="19"/>
  <c r="L219" i="19"/>
  <c r="L197" i="19"/>
  <c r="L194" i="19"/>
  <c r="L193" i="19"/>
  <c r="L192" i="19"/>
  <c r="L191" i="19"/>
  <c r="L190" i="19"/>
  <c r="L189" i="19"/>
  <c r="L188" i="19"/>
  <c r="L187" i="19"/>
  <c r="L186" i="19"/>
  <c r="L185" i="19"/>
  <c r="L184" i="19"/>
  <c r="L182" i="19"/>
  <c r="L181" i="19"/>
  <c r="L180" i="19"/>
  <c r="L179" i="19"/>
  <c r="L178" i="19"/>
  <c r="L177" i="19"/>
  <c r="L176" i="19"/>
  <c r="L175" i="19"/>
  <c r="L174" i="19"/>
  <c r="L173" i="19"/>
  <c r="L172" i="19"/>
  <c r="L171" i="19"/>
  <c r="L170" i="19"/>
  <c r="L169" i="19"/>
  <c r="L147" i="19"/>
  <c r="L144" i="19"/>
  <c r="L143" i="19"/>
  <c r="L142" i="19"/>
  <c r="L141" i="19"/>
  <c r="L140" i="19"/>
  <c r="L139" i="19"/>
  <c r="L138" i="19"/>
  <c r="L137" i="19"/>
  <c r="L136" i="19"/>
  <c r="L135" i="19"/>
  <c r="L134" i="19"/>
  <c r="L132" i="19"/>
  <c r="L131" i="19"/>
  <c r="L130" i="19"/>
  <c r="L129" i="19"/>
  <c r="L128" i="19"/>
  <c r="L127" i="19"/>
  <c r="L126" i="19"/>
  <c r="L125" i="19"/>
  <c r="L124" i="19"/>
  <c r="L123" i="19"/>
  <c r="L122" i="19"/>
  <c r="L121" i="19"/>
  <c r="L120" i="19"/>
  <c r="L119" i="19"/>
  <c r="L97" i="19"/>
  <c r="L94" i="19"/>
  <c r="L93" i="19"/>
  <c r="L92" i="19"/>
  <c r="L91" i="19"/>
  <c r="L90" i="19"/>
  <c r="L89" i="19"/>
  <c r="L88" i="19"/>
  <c r="L87" i="19"/>
  <c r="L86" i="19"/>
  <c r="L85" i="19"/>
  <c r="L84" i="19"/>
  <c r="L82" i="19"/>
  <c r="L81" i="19"/>
  <c r="L80" i="19"/>
  <c r="L79" i="19"/>
  <c r="L78" i="19"/>
  <c r="L77" i="19"/>
  <c r="L76" i="19"/>
  <c r="L75" i="19"/>
  <c r="L74" i="19"/>
  <c r="L73" i="19"/>
  <c r="L72" i="19"/>
  <c r="L71" i="19"/>
  <c r="L70" i="19"/>
  <c r="L69" i="19"/>
  <c r="K232" i="19"/>
  <c r="K231" i="19"/>
  <c r="K230" i="19"/>
  <c r="K229" i="19"/>
  <c r="K228" i="19"/>
  <c r="K227" i="19"/>
  <c r="K226" i="19"/>
  <c r="K225" i="19"/>
  <c r="K224" i="19"/>
  <c r="K223" i="19"/>
  <c r="K222" i="19"/>
  <c r="K221" i="19"/>
  <c r="K220" i="19"/>
  <c r="K219" i="19"/>
  <c r="K183" i="19"/>
  <c r="K182" i="19"/>
  <c r="K181" i="19"/>
  <c r="K180" i="19"/>
  <c r="K179" i="19"/>
  <c r="K178" i="19"/>
  <c r="K177" i="19"/>
  <c r="K176" i="19"/>
  <c r="K175" i="19"/>
  <c r="K174" i="19"/>
  <c r="K173" i="19"/>
  <c r="K172" i="19"/>
  <c r="K171" i="19"/>
  <c r="K170" i="19"/>
  <c r="K169" i="19"/>
  <c r="K132" i="19"/>
  <c r="K131" i="19"/>
  <c r="K130" i="19"/>
  <c r="K129" i="19"/>
  <c r="K128" i="19"/>
  <c r="K127" i="19"/>
  <c r="K126" i="19"/>
  <c r="K125" i="19"/>
  <c r="K124" i="19"/>
  <c r="K123" i="19"/>
  <c r="K122" i="19"/>
  <c r="K121" i="19"/>
  <c r="K120" i="19"/>
  <c r="K119" i="19"/>
  <c r="K82" i="19"/>
  <c r="K81" i="19"/>
  <c r="K80" i="19"/>
  <c r="K79" i="19"/>
  <c r="K78" i="19"/>
  <c r="K77" i="19"/>
  <c r="K76" i="19"/>
  <c r="K75" i="19"/>
  <c r="K74" i="19"/>
  <c r="K73" i="19"/>
  <c r="K72" i="19"/>
  <c r="K71" i="19"/>
  <c r="K70" i="19"/>
  <c r="K69" i="19"/>
  <c r="J232" i="19"/>
  <c r="J231" i="19"/>
  <c r="J230" i="19"/>
  <c r="J229" i="19"/>
  <c r="J228" i="19"/>
  <c r="J227" i="19"/>
  <c r="J226" i="19"/>
  <c r="J225" i="19"/>
  <c r="J224" i="19"/>
  <c r="J223" i="19"/>
  <c r="J222" i="19"/>
  <c r="J221" i="19"/>
  <c r="J220" i="19"/>
  <c r="J219" i="19"/>
  <c r="J183" i="19"/>
  <c r="J182" i="19"/>
  <c r="J181" i="19"/>
  <c r="J180" i="19"/>
  <c r="J179" i="19"/>
  <c r="J178" i="19"/>
  <c r="J177" i="19"/>
  <c r="J176" i="19"/>
  <c r="J175" i="19"/>
  <c r="J174" i="19"/>
  <c r="J173" i="19"/>
  <c r="J172" i="19"/>
  <c r="J171" i="19"/>
  <c r="J170" i="19"/>
  <c r="J169" i="19"/>
  <c r="J132" i="19"/>
  <c r="J131" i="19"/>
  <c r="J130" i="19"/>
  <c r="J129" i="19"/>
  <c r="J128" i="19"/>
  <c r="J127" i="19"/>
  <c r="J126" i="19"/>
  <c r="J125" i="19"/>
  <c r="J124" i="19"/>
  <c r="J123" i="19"/>
  <c r="J122" i="19"/>
  <c r="J121" i="19"/>
  <c r="J120" i="19"/>
  <c r="J119" i="19"/>
  <c r="J82" i="19"/>
  <c r="J81" i="19"/>
  <c r="J80" i="19"/>
  <c r="J79" i="19"/>
  <c r="J78" i="19"/>
  <c r="J77" i="19"/>
  <c r="J76" i="19"/>
  <c r="J75" i="19"/>
  <c r="J74" i="19"/>
  <c r="J73" i="19"/>
  <c r="J72" i="19"/>
  <c r="J71" i="19"/>
  <c r="J70" i="19"/>
  <c r="J69" i="19"/>
  <c r="X47" i="19"/>
  <c r="X44" i="19"/>
  <c r="X43" i="19"/>
  <c r="X42" i="19"/>
  <c r="X41" i="19"/>
  <c r="X40" i="19"/>
  <c r="X39" i="19"/>
  <c r="X38" i="19"/>
  <c r="X37" i="19"/>
  <c r="X36" i="19"/>
  <c r="X35" i="19"/>
  <c r="X34" i="19"/>
  <c r="X33" i="19"/>
  <c r="X32" i="19"/>
  <c r="X31" i="19"/>
  <c r="X30" i="19"/>
  <c r="X29" i="19"/>
  <c r="X28" i="19"/>
  <c r="X27" i="19"/>
  <c r="X26" i="19"/>
  <c r="X25" i="19"/>
  <c r="X24" i="19"/>
  <c r="X23" i="19"/>
  <c r="X22" i="19"/>
  <c r="X21" i="19"/>
  <c r="X20" i="19"/>
  <c r="X19" i="19"/>
  <c r="W32" i="19"/>
  <c r="W31" i="19"/>
  <c r="W30" i="19"/>
  <c r="W29" i="19"/>
  <c r="W28" i="19"/>
  <c r="W27" i="19"/>
  <c r="W26" i="19"/>
  <c r="W25" i="19"/>
  <c r="W24" i="19"/>
  <c r="W23" i="19"/>
  <c r="W22" i="19"/>
  <c r="W21" i="19"/>
  <c r="W20" i="19"/>
  <c r="W19" i="19"/>
  <c r="X55" i="19"/>
  <c r="W55" i="19"/>
  <c r="V32" i="19"/>
  <c r="V31" i="19"/>
  <c r="V30" i="19"/>
  <c r="V29" i="19"/>
  <c r="V28" i="19"/>
  <c r="V27" i="19"/>
  <c r="V26" i="19"/>
  <c r="V25" i="19"/>
  <c r="V24" i="19"/>
  <c r="V23" i="19"/>
  <c r="V22" i="19"/>
  <c r="V21" i="19"/>
  <c r="V20" i="19"/>
  <c r="V19" i="19"/>
  <c r="U47" i="19"/>
  <c r="U44" i="19"/>
  <c r="U43" i="19"/>
  <c r="U42" i="19"/>
  <c r="U41" i="19"/>
  <c r="U40" i="19"/>
  <c r="U39" i="19"/>
  <c r="U38" i="19"/>
  <c r="U37" i="19"/>
  <c r="U36" i="19"/>
  <c r="U35" i="19"/>
  <c r="U34" i="19"/>
  <c r="U32" i="19"/>
  <c r="U31" i="19"/>
  <c r="U30" i="19"/>
  <c r="U29" i="19"/>
  <c r="U28" i="19"/>
  <c r="U27" i="19"/>
  <c r="U26" i="19"/>
  <c r="U25" i="19"/>
  <c r="U24" i="19"/>
  <c r="U23" i="19"/>
  <c r="U22" i="19"/>
  <c r="U21" i="19"/>
  <c r="U20" i="19"/>
  <c r="U19" i="19"/>
  <c r="U55" i="19"/>
  <c r="T55" i="19"/>
  <c r="T32" i="19"/>
  <c r="T31" i="19"/>
  <c r="T30" i="19"/>
  <c r="T29" i="19"/>
  <c r="T28" i="19"/>
  <c r="T27" i="19"/>
  <c r="T26" i="19"/>
  <c r="T25" i="19"/>
  <c r="T24" i="19"/>
  <c r="T23" i="19"/>
  <c r="T22" i="19"/>
  <c r="T21" i="19"/>
  <c r="T20" i="19"/>
  <c r="T19" i="19"/>
  <c r="S32" i="19"/>
  <c r="S31" i="19"/>
  <c r="S30" i="19"/>
  <c r="S29" i="19"/>
  <c r="S28" i="19"/>
  <c r="S27" i="19"/>
  <c r="S26" i="19"/>
  <c r="S25" i="19"/>
  <c r="S24" i="19"/>
  <c r="S23" i="19"/>
  <c r="S22" i="19"/>
  <c r="S21" i="19"/>
  <c r="S20" i="19"/>
  <c r="S19" i="19"/>
  <c r="Q31" i="19"/>
  <c r="Q30" i="19"/>
  <c r="Q29" i="19"/>
  <c r="Q28" i="19"/>
  <c r="Q27" i="19"/>
  <c r="Q26" i="19"/>
  <c r="Q25" i="19"/>
  <c r="Q24" i="19"/>
  <c r="Q23" i="19"/>
  <c r="Q22" i="19"/>
  <c r="Q21" i="19"/>
  <c r="Q20" i="19"/>
  <c r="Q19" i="19"/>
  <c r="Q32" i="19"/>
  <c r="R44" i="19"/>
  <c r="R43" i="19"/>
  <c r="R42" i="19"/>
  <c r="R41" i="19"/>
  <c r="R40" i="19"/>
  <c r="R39" i="19"/>
  <c r="R38" i="19"/>
  <c r="R37" i="19"/>
  <c r="R36" i="19"/>
  <c r="R35" i="19"/>
  <c r="R34" i="19"/>
  <c r="R32" i="19"/>
  <c r="R31" i="19"/>
  <c r="R30" i="19"/>
  <c r="R29" i="19"/>
  <c r="R28" i="19"/>
  <c r="R27" i="19"/>
  <c r="R26" i="19"/>
  <c r="R25" i="19"/>
  <c r="R24" i="19"/>
  <c r="R23" i="19"/>
  <c r="R22" i="19"/>
  <c r="R21" i="19"/>
  <c r="R20" i="19"/>
  <c r="R19" i="19"/>
  <c r="R47" i="19"/>
  <c r="R55" i="19"/>
  <c r="Q55" i="19"/>
  <c r="P32" i="19"/>
  <c r="P31" i="19"/>
  <c r="P30" i="19"/>
  <c r="P29" i="19"/>
  <c r="P28" i="19"/>
  <c r="P27" i="19"/>
  <c r="P26" i="19"/>
  <c r="P25" i="19"/>
  <c r="P24" i="19"/>
  <c r="P23" i="19"/>
  <c r="P22" i="19"/>
  <c r="P21" i="19"/>
  <c r="P20" i="19"/>
  <c r="P19" i="19"/>
  <c r="O55" i="19"/>
  <c r="N55" i="19"/>
  <c r="O47" i="19"/>
  <c r="O44" i="19"/>
  <c r="O43" i="19"/>
  <c r="O42" i="19"/>
  <c r="O41" i="19"/>
  <c r="O40" i="19"/>
  <c r="O39" i="19"/>
  <c r="O38" i="19"/>
  <c r="O37" i="19"/>
  <c r="O36" i="19"/>
  <c r="O35" i="19"/>
  <c r="O34" i="19"/>
  <c r="O32" i="19"/>
  <c r="O31" i="19"/>
  <c r="O30" i="19"/>
  <c r="O29" i="19"/>
  <c r="O28" i="19"/>
  <c r="O27" i="19"/>
  <c r="O26" i="19"/>
  <c r="O25" i="19"/>
  <c r="O24" i="19"/>
  <c r="O23" i="19"/>
  <c r="O22" i="19"/>
  <c r="O21" i="19"/>
  <c r="O20" i="19"/>
  <c r="O19" i="19"/>
  <c r="M32" i="19"/>
  <c r="M31" i="19"/>
  <c r="M30" i="19"/>
  <c r="M29" i="19"/>
  <c r="M28" i="19"/>
  <c r="M27" i="19"/>
  <c r="M26" i="19"/>
  <c r="M25" i="19"/>
  <c r="M24" i="19"/>
  <c r="M23" i="19"/>
  <c r="M22" i="19"/>
  <c r="M21" i="19"/>
  <c r="M20" i="19"/>
  <c r="M19" i="19"/>
  <c r="L47" i="19"/>
  <c r="L44" i="19"/>
  <c r="L43" i="19"/>
  <c r="L42" i="19"/>
  <c r="L41" i="19"/>
  <c r="L40" i="19"/>
  <c r="L39" i="19"/>
  <c r="L38" i="19"/>
  <c r="L37" i="19"/>
  <c r="L36" i="19"/>
  <c r="L35" i="19"/>
  <c r="L34" i="19"/>
  <c r="L30" i="19"/>
  <c r="L29" i="19"/>
  <c r="L28" i="19"/>
  <c r="L27" i="19"/>
  <c r="L26" i="19"/>
  <c r="L25" i="19"/>
  <c r="L24" i="19"/>
  <c r="L23" i="19"/>
  <c r="L22" i="19"/>
  <c r="L21" i="19"/>
  <c r="L20" i="19"/>
  <c r="L19" i="19"/>
  <c r="J30" i="19"/>
  <c r="J29" i="19"/>
  <c r="J28" i="19"/>
  <c r="J27" i="19"/>
  <c r="J26" i="19"/>
  <c r="J25" i="19"/>
  <c r="J24" i="19"/>
  <c r="J23" i="19"/>
  <c r="J22" i="19"/>
  <c r="J21" i="19"/>
  <c r="J20" i="19"/>
  <c r="J19" i="19"/>
  <c r="N32" i="19"/>
  <c r="N31" i="19"/>
  <c r="N30" i="19"/>
  <c r="N29" i="19"/>
  <c r="N28" i="19"/>
  <c r="N27" i="19"/>
  <c r="N26" i="19"/>
  <c r="N25" i="19"/>
  <c r="N24" i="19"/>
  <c r="N23" i="19"/>
  <c r="N22" i="19"/>
  <c r="N21" i="19"/>
  <c r="N20" i="19"/>
  <c r="N19" i="19"/>
  <c r="S33" i="19"/>
  <c r="T33" i="19"/>
  <c r="U33" i="19"/>
  <c r="L55" i="19"/>
  <c r="K55" i="19"/>
  <c r="K30" i="19"/>
  <c r="K29" i="19"/>
  <c r="K28" i="19"/>
  <c r="K27" i="19"/>
  <c r="K26" i="19"/>
  <c r="K25" i="19"/>
  <c r="K24" i="19"/>
  <c r="K23" i="19"/>
  <c r="K22" i="19"/>
  <c r="K21" i="19"/>
  <c r="K20" i="19"/>
  <c r="K19" i="19"/>
  <c r="L31" i="19"/>
  <c r="K31" i="19"/>
  <c r="J31" i="19"/>
  <c r="L32" i="19"/>
  <c r="K32" i="19"/>
  <c r="J32" i="19"/>
  <c r="AP104" i="18" l="1"/>
  <c r="AP84" i="18"/>
  <c r="AP64" i="18"/>
  <c r="AN60" i="18"/>
  <c r="AP56" i="18"/>
  <c r="AP44" i="18"/>
  <c r="X86" i="18"/>
  <c r="X66" i="18"/>
  <c r="AB60" i="18"/>
  <c r="X46" i="18"/>
  <c r="X26" i="18"/>
  <c r="R64" i="18"/>
  <c r="R62" i="18"/>
  <c r="R60" i="18"/>
  <c r="R58" i="18"/>
  <c r="R56" i="18"/>
  <c r="R54" i="18"/>
  <c r="R52" i="18"/>
  <c r="R50" i="18"/>
  <c r="R48" i="18"/>
  <c r="R46" i="18"/>
  <c r="P64" i="18"/>
  <c r="P62" i="18"/>
  <c r="P60" i="18"/>
  <c r="P58" i="18"/>
  <c r="P56" i="18"/>
  <c r="P54" i="18"/>
  <c r="P52" i="18"/>
  <c r="P50" i="18"/>
  <c r="P48" i="18"/>
  <c r="P46" i="18"/>
  <c r="N64" i="18"/>
  <c r="N62" i="18"/>
  <c r="N60" i="18"/>
  <c r="N58" i="18"/>
  <c r="N56" i="18"/>
  <c r="N54" i="18"/>
  <c r="N52" i="18"/>
  <c r="N50" i="18"/>
  <c r="N48" i="18"/>
  <c r="N46" i="18"/>
  <c r="L64" i="18"/>
  <c r="L62" i="18"/>
  <c r="L60" i="18"/>
  <c r="L58" i="18"/>
  <c r="L56" i="18"/>
  <c r="L54" i="18"/>
  <c r="L52" i="18"/>
  <c r="L50" i="18"/>
  <c r="L48" i="18"/>
  <c r="L46" i="18"/>
  <c r="J64" i="18"/>
  <c r="J62" i="18"/>
  <c r="J60" i="18"/>
  <c r="J58" i="18"/>
  <c r="J56" i="18"/>
  <c r="J54" i="18"/>
  <c r="J52" i="18"/>
  <c r="J50" i="18"/>
  <c r="J48" i="18"/>
  <c r="J46" i="18"/>
  <c r="R84" i="18"/>
  <c r="R82" i="18"/>
  <c r="R80" i="18"/>
  <c r="R78" i="18"/>
  <c r="R76" i="18"/>
  <c r="R74" i="18"/>
  <c r="R72" i="18"/>
  <c r="R70" i="18"/>
  <c r="R68" i="18"/>
  <c r="R66" i="18"/>
  <c r="P84" i="18"/>
  <c r="P82" i="18"/>
  <c r="P80" i="18"/>
  <c r="P78" i="18"/>
  <c r="P76" i="18"/>
  <c r="P74" i="18"/>
  <c r="P72" i="18"/>
  <c r="P70" i="18"/>
  <c r="P68" i="18"/>
  <c r="P66" i="18"/>
  <c r="N84" i="18"/>
  <c r="N82" i="18"/>
  <c r="N80" i="18"/>
  <c r="N78" i="18"/>
  <c r="N76" i="18"/>
  <c r="N74" i="18"/>
  <c r="N72" i="18"/>
  <c r="N70" i="18"/>
  <c r="N68" i="18"/>
  <c r="N66" i="18"/>
  <c r="L84" i="18"/>
  <c r="L82" i="18"/>
  <c r="L80" i="18"/>
  <c r="L78" i="18"/>
  <c r="L76" i="18"/>
  <c r="L74" i="18"/>
  <c r="L72" i="18"/>
  <c r="L70" i="18"/>
  <c r="L68" i="18"/>
  <c r="L66" i="18"/>
  <c r="J84" i="18"/>
  <c r="J82" i="18"/>
  <c r="J80" i="18"/>
  <c r="J78" i="18"/>
  <c r="J76" i="18"/>
  <c r="J74" i="18"/>
  <c r="J72" i="18"/>
  <c r="J70" i="18"/>
  <c r="J68" i="18"/>
  <c r="J66" i="18"/>
  <c r="R104" i="18"/>
  <c r="R102" i="18"/>
  <c r="R100" i="18"/>
  <c r="R98" i="18"/>
  <c r="R96" i="18"/>
  <c r="R94" i="18"/>
  <c r="R92" i="18"/>
  <c r="R90" i="18"/>
  <c r="R88" i="18"/>
  <c r="R86" i="18"/>
  <c r="P104" i="18"/>
  <c r="P102" i="18"/>
  <c r="P100" i="18"/>
  <c r="P98" i="18"/>
  <c r="P96" i="18"/>
  <c r="P94" i="18"/>
  <c r="P92" i="18"/>
  <c r="P90" i="18"/>
  <c r="P88" i="18"/>
  <c r="P86" i="18"/>
  <c r="N104" i="18"/>
  <c r="N102" i="18"/>
  <c r="N100" i="18"/>
  <c r="N98" i="18"/>
  <c r="N96" i="18"/>
  <c r="N94" i="18"/>
  <c r="N92" i="18"/>
  <c r="N90" i="18"/>
  <c r="N88" i="18"/>
  <c r="N86" i="18"/>
  <c r="L104" i="18"/>
  <c r="L102" i="18"/>
  <c r="L100" i="18"/>
  <c r="L98" i="18"/>
  <c r="L96" i="18"/>
  <c r="L94" i="18"/>
  <c r="L92" i="18"/>
  <c r="L90" i="18"/>
  <c r="L88" i="18"/>
  <c r="L86" i="18"/>
  <c r="J104" i="18"/>
  <c r="J102" i="18"/>
  <c r="J100" i="18"/>
  <c r="J98" i="18"/>
  <c r="J96" i="18"/>
  <c r="J94" i="18"/>
  <c r="J92" i="18"/>
  <c r="J90" i="18"/>
  <c r="J88" i="18"/>
  <c r="J86" i="18"/>
  <c r="AB104" i="18"/>
  <c r="AB102" i="18"/>
  <c r="AB100" i="18"/>
  <c r="AB98" i="18"/>
  <c r="AB96" i="18"/>
  <c r="AB94" i="18"/>
  <c r="AB92" i="18"/>
  <c r="AB90" i="18"/>
  <c r="AB88" i="18"/>
  <c r="AB86" i="18"/>
  <c r="Z104" i="18"/>
  <c r="Z102" i="18"/>
  <c r="Z100" i="18"/>
  <c r="Z98" i="18"/>
  <c r="Z96" i="18"/>
  <c r="Z94" i="18"/>
  <c r="Z92" i="18"/>
  <c r="Z90" i="18"/>
  <c r="Z88" i="18"/>
  <c r="Z86" i="18"/>
  <c r="X104" i="18"/>
  <c r="X102" i="18"/>
  <c r="X100" i="18"/>
  <c r="X98" i="18"/>
  <c r="X96" i="18"/>
  <c r="X94" i="18"/>
  <c r="X92" i="18"/>
  <c r="X90" i="18"/>
  <c r="X88" i="18"/>
  <c r="V104" i="18"/>
  <c r="V102" i="18"/>
  <c r="V100" i="18"/>
  <c r="V98" i="18"/>
  <c r="V96" i="18"/>
  <c r="V94" i="18"/>
  <c r="V92" i="18"/>
  <c r="V90" i="18"/>
  <c r="V88" i="18"/>
  <c r="V86" i="18"/>
  <c r="T104" i="18"/>
  <c r="T102" i="18"/>
  <c r="T100" i="18"/>
  <c r="T98" i="18"/>
  <c r="T96" i="18"/>
  <c r="T94" i="18"/>
  <c r="T92" i="18"/>
  <c r="T90" i="18"/>
  <c r="T88" i="18"/>
  <c r="T86" i="18"/>
  <c r="AB84" i="18"/>
  <c r="AB82" i="18"/>
  <c r="AB80" i="18"/>
  <c r="AB78" i="18"/>
  <c r="AB76" i="18"/>
  <c r="AB74" i="18"/>
  <c r="AB72" i="18"/>
  <c r="AB70" i="18"/>
  <c r="AB68" i="18"/>
  <c r="AB66" i="18"/>
  <c r="Z68" i="18"/>
  <c r="Z66" i="18"/>
  <c r="Z84" i="18"/>
  <c r="Z82" i="18"/>
  <c r="Z80" i="18"/>
  <c r="Z78" i="18"/>
  <c r="Z76" i="18"/>
  <c r="Z74" i="18"/>
  <c r="Z72" i="18"/>
  <c r="Z70" i="18"/>
  <c r="X84" i="18"/>
  <c r="X82" i="18"/>
  <c r="X80" i="18"/>
  <c r="X78" i="18"/>
  <c r="X76" i="18"/>
  <c r="X74" i="18"/>
  <c r="X72" i="18"/>
  <c r="X70" i="18"/>
  <c r="X68" i="18"/>
  <c r="V84" i="18"/>
  <c r="V82" i="18"/>
  <c r="V80" i="18"/>
  <c r="V78" i="18"/>
  <c r="V76" i="18"/>
  <c r="V74" i="18"/>
  <c r="V72" i="18"/>
  <c r="V70" i="18"/>
  <c r="V68" i="18"/>
  <c r="V66" i="18"/>
  <c r="T84" i="18"/>
  <c r="T82" i="18"/>
  <c r="T80" i="18"/>
  <c r="T78" i="18"/>
  <c r="T76" i="18"/>
  <c r="T74" i="18"/>
  <c r="T72" i="18"/>
  <c r="T70" i="18"/>
  <c r="T68" i="18"/>
  <c r="T66" i="18"/>
  <c r="AB64" i="18"/>
  <c r="AB62" i="18"/>
  <c r="AB58" i="18"/>
  <c r="AB56" i="18"/>
  <c r="AB54" i="18"/>
  <c r="AB52" i="18"/>
  <c r="AB50" i="18"/>
  <c r="AB48" i="18"/>
  <c r="AB46" i="18"/>
  <c r="Z64" i="18"/>
  <c r="Z62" i="18"/>
  <c r="Z60" i="18"/>
  <c r="Z58" i="18"/>
  <c r="Z56" i="18"/>
  <c r="Z54" i="18"/>
  <c r="Z52" i="18"/>
  <c r="Z50" i="18"/>
  <c r="Z48" i="18"/>
  <c r="Z46" i="18"/>
  <c r="X64" i="18"/>
  <c r="X62" i="18"/>
  <c r="X60" i="18"/>
  <c r="X58" i="18"/>
  <c r="X56" i="18"/>
  <c r="X54" i="18"/>
  <c r="X52" i="18"/>
  <c r="X50" i="18"/>
  <c r="X48" i="18"/>
  <c r="V64" i="18"/>
  <c r="V62" i="18"/>
  <c r="V60" i="18"/>
  <c r="V58" i="18"/>
  <c r="V56" i="18"/>
  <c r="V54" i="18"/>
  <c r="V52" i="18"/>
  <c r="V50" i="18"/>
  <c r="V48" i="18"/>
  <c r="V46" i="18"/>
  <c r="T64" i="18"/>
  <c r="T62" i="18"/>
  <c r="T60" i="18"/>
  <c r="T58" i="18"/>
  <c r="T56" i="18"/>
  <c r="T54" i="18"/>
  <c r="T52" i="18"/>
  <c r="T50" i="18"/>
  <c r="T48" i="18"/>
  <c r="T46" i="18"/>
  <c r="AB40" i="18"/>
  <c r="R40" i="18"/>
  <c r="AL104" i="18"/>
  <c r="AL102" i="18"/>
  <c r="AL100" i="18"/>
  <c r="AL98" i="18"/>
  <c r="AL96" i="18"/>
  <c r="AL94" i="18"/>
  <c r="AL92" i="18"/>
  <c r="AL90" i="18"/>
  <c r="AL88" i="18"/>
  <c r="AL86" i="18"/>
  <c r="AJ104" i="18"/>
  <c r="AJ102" i="18"/>
  <c r="AJ100" i="18"/>
  <c r="AJ98" i="18"/>
  <c r="AJ96" i="18"/>
  <c r="AJ94" i="18"/>
  <c r="AJ92" i="18"/>
  <c r="AJ90" i="18"/>
  <c r="AJ88" i="18"/>
  <c r="AJ86" i="18"/>
  <c r="AH104" i="18"/>
  <c r="AH102" i="18"/>
  <c r="AH100" i="18"/>
  <c r="AH98" i="18"/>
  <c r="AH96" i="18"/>
  <c r="AH94" i="18"/>
  <c r="AH92" i="18"/>
  <c r="AH90" i="18"/>
  <c r="AH88" i="18"/>
  <c r="AH86" i="18"/>
  <c r="AF104" i="18"/>
  <c r="AF102" i="18"/>
  <c r="AF100" i="18"/>
  <c r="AF98" i="18"/>
  <c r="AF96" i="18"/>
  <c r="AF94" i="18"/>
  <c r="AF92" i="18"/>
  <c r="AF90" i="18"/>
  <c r="AF88" i="18"/>
  <c r="AF86" i="18"/>
  <c r="AD104" i="18"/>
  <c r="AD102" i="18"/>
  <c r="AD100" i="18"/>
  <c r="AD98" i="18"/>
  <c r="AD96" i="18"/>
  <c r="AD94" i="18"/>
  <c r="AD92" i="18"/>
  <c r="AD90" i="18"/>
  <c r="AD88" i="18"/>
  <c r="AD86" i="18"/>
  <c r="AL84" i="18"/>
  <c r="AL82" i="18"/>
  <c r="AL80" i="18"/>
  <c r="AL78" i="18"/>
  <c r="AL76" i="18"/>
  <c r="AL74" i="18"/>
  <c r="AL72" i="18"/>
  <c r="AL70" i="18"/>
  <c r="AL68" i="18"/>
  <c r="AL66" i="18"/>
  <c r="AJ84" i="18"/>
  <c r="AJ82" i="18"/>
  <c r="AJ80" i="18"/>
  <c r="AJ78" i="18"/>
  <c r="AJ76" i="18"/>
  <c r="AJ74" i="18"/>
  <c r="AJ72" i="18"/>
  <c r="AJ70" i="18"/>
  <c r="AJ68" i="18"/>
  <c r="AJ66" i="18"/>
  <c r="AH84" i="18"/>
  <c r="AH82" i="18"/>
  <c r="AH80" i="18"/>
  <c r="AH78" i="18"/>
  <c r="AH76" i="18"/>
  <c r="AH74" i="18"/>
  <c r="AH72" i="18"/>
  <c r="AH70" i="18"/>
  <c r="AH68" i="18"/>
  <c r="AH66" i="18"/>
  <c r="AF84" i="18"/>
  <c r="AF82" i="18"/>
  <c r="AF80" i="18"/>
  <c r="AF78" i="18"/>
  <c r="AF76" i="18"/>
  <c r="AF74" i="18"/>
  <c r="AF72" i="18"/>
  <c r="AF70" i="18"/>
  <c r="AF68" i="18"/>
  <c r="AF66" i="18"/>
  <c r="AD84" i="18"/>
  <c r="AD82" i="18"/>
  <c r="AD80" i="18"/>
  <c r="AD78" i="18"/>
  <c r="AD76" i="18"/>
  <c r="AD74" i="18"/>
  <c r="AD72" i="18"/>
  <c r="AD70" i="18"/>
  <c r="AD68" i="18"/>
  <c r="AD66" i="18"/>
  <c r="AV40" i="18"/>
  <c r="AV80" i="18"/>
  <c r="AV100" i="18"/>
  <c r="BF100" i="18"/>
  <c r="BF80" i="18"/>
  <c r="BF60" i="18"/>
  <c r="BF40" i="18"/>
  <c r="BF20" i="18"/>
  <c r="AV20" i="18"/>
  <c r="R20" i="18"/>
  <c r="AB20" i="18"/>
  <c r="AL20" i="18"/>
  <c r="AL40" i="18"/>
  <c r="AV60" i="18"/>
  <c r="AL60" i="18"/>
  <c r="AL64" i="18"/>
  <c r="AL62" i="18"/>
  <c r="AL58" i="18"/>
  <c r="AL56" i="18"/>
  <c r="AL54" i="18"/>
  <c r="AL52" i="18"/>
  <c r="AL50" i="18"/>
  <c r="AL48" i="18"/>
  <c r="AL46" i="18"/>
  <c r="AJ64" i="18"/>
  <c r="AJ62" i="18"/>
  <c r="AJ60" i="18"/>
  <c r="AJ58" i="18"/>
  <c r="AJ56" i="18"/>
  <c r="AJ54" i="18"/>
  <c r="AJ52" i="18"/>
  <c r="AJ50" i="18"/>
  <c r="AJ48" i="18"/>
  <c r="AJ46" i="18"/>
  <c r="AH64" i="18"/>
  <c r="AH62" i="18"/>
  <c r="AH60" i="18"/>
  <c r="AH58" i="18"/>
  <c r="AH56" i="18"/>
  <c r="AH54" i="18"/>
  <c r="AH52" i="18"/>
  <c r="AH50" i="18"/>
  <c r="AH48" i="18"/>
  <c r="AH46" i="18"/>
  <c r="AF64" i="18"/>
  <c r="AF62" i="18"/>
  <c r="AF60" i="18"/>
  <c r="AF58" i="18"/>
  <c r="AF56" i="18"/>
  <c r="AF54" i="18"/>
  <c r="AF52" i="18"/>
  <c r="AF50" i="18"/>
  <c r="AF48" i="18"/>
  <c r="AF46" i="18"/>
  <c r="AD64" i="18"/>
  <c r="AD62" i="18"/>
  <c r="AD60" i="18"/>
  <c r="AD58" i="18"/>
  <c r="AD56" i="18"/>
  <c r="AD54" i="18"/>
  <c r="AD52" i="18"/>
  <c r="AD50" i="18"/>
  <c r="AD48" i="18"/>
  <c r="AD46" i="18"/>
  <c r="AF36" i="18"/>
  <c r="V36" i="18"/>
  <c r="L36" i="18"/>
  <c r="L16" i="18"/>
  <c r="V16" i="18"/>
  <c r="AF16" i="18"/>
  <c r="AP96" i="18"/>
  <c r="AZ96" i="18"/>
  <c r="AZ76" i="18"/>
  <c r="AZ56" i="18"/>
  <c r="AZ36" i="18"/>
  <c r="AZ16" i="18"/>
  <c r="AP16" i="18"/>
  <c r="AP36" i="18"/>
  <c r="AP76" i="18"/>
  <c r="AV104" i="18"/>
  <c r="AV102" i="18"/>
  <c r="AV98" i="18"/>
  <c r="AV94" i="18"/>
  <c r="AV96" i="18"/>
  <c r="AV92" i="18"/>
  <c r="AV90" i="18"/>
  <c r="AV88" i="18"/>
  <c r="AV86" i="18"/>
  <c r="AT104" i="18"/>
  <c r="AT102" i="18"/>
  <c r="AT100" i="18"/>
  <c r="AT98" i="18"/>
  <c r="AT96" i="18"/>
  <c r="AT94" i="18"/>
  <c r="AT92" i="18"/>
  <c r="AT90" i="18"/>
  <c r="AT88" i="18"/>
  <c r="AT86" i="18"/>
  <c r="AR104" i="18"/>
  <c r="AR102" i="18"/>
  <c r="AR100" i="18"/>
  <c r="AR98" i="18"/>
  <c r="AR96" i="18"/>
  <c r="AR94" i="18"/>
  <c r="AR92" i="18"/>
  <c r="AR90" i="18"/>
  <c r="AR88" i="18"/>
  <c r="AR86" i="18"/>
  <c r="AP102" i="18"/>
  <c r="AP100" i="18"/>
  <c r="AP98" i="18"/>
  <c r="AP94" i="18"/>
  <c r="AP92" i="18"/>
  <c r="AP90" i="18"/>
  <c r="AP88" i="18"/>
  <c r="AP86" i="18"/>
  <c r="AN104" i="18"/>
  <c r="AN102" i="18"/>
  <c r="AN100" i="18"/>
  <c r="AN98" i="18"/>
  <c r="AN96" i="18"/>
  <c r="AN94" i="18"/>
  <c r="AN92" i="18"/>
  <c r="AN90" i="18"/>
  <c r="AN88" i="18"/>
  <c r="AN86" i="18"/>
  <c r="AV84" i="18"/>
  <c r="AV82" i="18"/>
  <c r="AV78" i="18"/>
  <c r="AV76" i="18"/>
  <c r="AV74" i="18"/>
  <c r="AV72" i="18"/>
  <c r="AV70" i="18"/>
  <c r="AV68" i="18"/>
  <c r="AV66" i="18"/>
  <c r="AT84" i="18"/>
  <c r="AT82" i="18"/>
  <c r="AT80" i="18"/>
  <c r="AT78" i="18"/>
  <c r="AT76" i="18"/>
  <c r="AT74" i="18"/>
  <c r="AT72" i="18"/>
  <c r="AT70" i="18"/>
  <c r="AT68" i="18"/>
  <c r="AT66" i="18"/>
  <c r="AR84" i="18"/>
  <c r="AR82" i="18"/>
  <c r="AR80" i="18"/>
  <c r="AR78" i="18"/>
  <c r="AR76" i="18"/>
  <c r="AR74" i="18"/>
  <c r="AR72" i="18"/>
  <c r="AR70" i="18"/>
  <c r="AR68" i="18"/>
  <c r="AR66" i="18"/>
  <c r="AP82" i="18"/>
  <c r="AP80" i="18"/>
  <c r="AP78" i="18"/>
  <c r="AP74" i="18"/>
  <c r="AP72" i="18"/>
  <c r="AP70" i="18"/>
  <c r="AP68" i="18"/>
  <c r="AP66" i="18"/>
  <c r="AN84" i="18"/>
  <c r="AN82" i="18"/>
  <c r="AN80" i="18"/>
  <c r="AN78" i="18"/>
  <c r="AN76" i="18"/>
  <c r="AN74" i="18"/>
  <c r="AN72" i="18"/>
  <c r="AN70" i="18"/>
  <c r="AN68" i="18"/>
  <c r="AN66" i="18"/>
  <c r="AV64" i="18"/>
  <c r="AT64" i="18"/>
  <c r="AR64" i="18"/>
  <c r="AN64" i="18"/>
  <c r="AV62" i="18"/>
  <c r="AT62" i="18"/>
  <c r="AR62" i="18"/>
  <c r="AP62" i="18"/>
  <c r="AN62" i="18"/>
  <c r="AT60" i="18"/>
  <c r="AR60" i="18"/>
  <c r="AP60" i="18"/>
  <c r="AV58" i="18"/>
  <c r="AT58" i="18"/>
  <c r="AR58" i="18"/>
  <c r="AP58" i="18"/>
  <c r="AN58" i="18"/>
  <c r="AV56" i="18"/>
  <c r="AT56" i="18"/>
  <c r="AR56" i="18"/>
  <c r="AN56" i="18"/>
  <c r="AV54" i="18"/>
  <c r="AT54" i="18"/>
  <c r="AR54" i="18"/>
  <c r="AP54" i="18"/>
  <c r="AN54" i="18"/>
  <c r="AV52" i="18"/>
  <c r="AT52" i="18"/>
  <c r="AR52" i="18"/>
  <c r="AP52" i="18"/>
  <c r="AN52" i="18"/>
  <c r="AV50" i="18"/>
  <c r="AT50" i="18"/>
  <c r="AR50" i="18"/>
  <c r="AP50" i="18"/>
  <c r="AN50" i="18"/>
  <c r="AV48" i="18"/>
  <c r="AT48" i="18"/>
  <c r="AR48" i="18"/>
  <c r="AP48" i="18"/>
  <c r="AN48" i="18"/>
  <c r="AV46" i="18"/>
  <c r="AT46" i="18"/>
  <c r="AR46" i="18"/>
  <c r="AP46" i="18"/>
  <c r="AN46" i="18"/>
  <c r="BF104" i="18"/>
  <c r="BF102" i="18"/>
  <c r="BF98" i="18"/>
  <c r="BF96" i="18"/>
  <c r="BF94" i="18"/>
  <c r="BF92" i="18"/>
  <c r="BF90" i="18"/>
  <c r="BF88" i="18"/>
  <c r="BF86" i="18"/>
  <c r="BD104" i="18"/>
  <c r="BD102" i="18"/>
  <c r="BD100" i="18"/>
  <c r="BD98" i="18"/>
  <c r="BD96" i="18"/>
  <c r="BD94" i="18"/>
  <c r="BD92" i="18"/>
  <c r="BD90" i="18"/>
  <c r="BD88" i="18"/>
  <c r="BD86" i="18"/>
  <c r="BB104" i="18"/>
  <c r="BB102" i="18"/>
  <c r="BB100" i="18"/>
  <c r="BB98" i="18"/>
  <c r="BB96" i="18"/>
  <c r="BB94" i="18"/>
  <c r="BB92" i="18"/>
  <c r="BB90" i="18"/>
  <c r="BB88" i="18"/>
  <c r="BB86" i="18"/>
  <c r="AZ104" i="18"/>
  <c r="AZ102" i="18"/>
  <c r="AZ100" i="18"/>
  <c r="AZ98" i="18"/>
  <c r="AZ94" i="18"/>
  <c r="AZ92" i="18"/>
  <c r="AZ90" i="18"/>
  <c r="AZ88" i="18"/>
  <c r="AZ86" i="18"/>
  <c r="AX104" i="18"/>
  <c r="AX102" i="18"/>
  <c r="AX100" i="18"/>
  <c r="AX98" i="18"/>
  <c r="AX96" i="18"/>
  <c r="AX94" i="18"/>
  <c r="AX92" i="18"/>
  <c r="AX90" i="18"/>
  <c r="AX88" i="18"/>
  <c r="AX86" i="18"/>
  <c r="BF84" i="18"/>
  <c r="BF82" i="18"/>
  <c r="BF78" i="18"/>
  <c r="BF76" i="18"/>
  <c r="BF74" i="18"/>
  <c r="BF72" i="18"/>
  <c r="BF70" i="18"/>
  <c r="BF68" i="18"/>
  <c r="BF66" i="18"/>
  <c r="BD84" i="18"/>
  <c r="BD82" i="18"/>
  <c r="BD80" i="18"/>
  <c r="BD78" i="18"/>
  <c r="BD76" i="18"/>
  <c r="BD74" i="18"/>
  <c r="BD72" i="18"/>
  <c r="BD70" i="18"/>
  <c r="BD68" i="18"/>
  <c r="BD66" i="18"/>
  <c r="BB84" i="18"/>
  <c r="BB82" i="18"/>
  <c r="BB80" i="18"/>
  <c r="BB78" i="18"/>
  <c r="BB76" i="18"/>
  <c r="BB74" i="18"/>
  <c r="BB72" i="18"/>
  <c r="BB70" i="18"/>
  <c r="BB68" i="18"/>
  <c r="BB66" i="18"/>
  <c r="AZ84" i="18"/>
  <c r="AZ82" i="18"/>
  <c r="AZ80" i="18"/>
  <c r="AZ78" i="18"/>
  <c r="AZ74" i="18"/>
  <c r="AZ72" i="18"/>
  <c r="AZ70" i="18"/>
  <c r="AZ68" i="18"/>
  <c r="AZ66" i="18"/>
  <c r="AX84" i="18"/>
  <c r="AX82" i="18"/>
  <c r="AX80" i="18"/>
  <c r="AX78" i="18"/>
  <c r="AX76" i="18"/>
  <c r="AX74" i="18"/>
  <c r="AX72" i="18"/>
  <c r="AX70" i="18"/>
  <c r="AX68" i="18"/>
  <c r="AX66" i="18"/>
  <c r="BF64" i="18"/>
  <c r="BF62" i="18"/>
  <c r="BF58" i="18"/>
  <c r="BF56" i="18"/>
  <c r="BF54" i="18"/>
  <c r="BF52" i="18"/>
  <c r="BF50" i="18"/>
  <c r="BF48" i="18"/>
  <c r="BF46" i="18"/>
  <c r="BD64" i="18"/>
  <c r="BD62" i="18"/>
  <c r="BD60" i="18"/>
  <c r="BD58" i="18"/>
  <c r="BD56" i="18"/>
  <c r="BD54" i="18"/>
  <c r="BD52" i="18"/>
  <c r="BD50" i="18"/>
  <c r="BD48" i="18"/>
  <c r="BD46" i="18"/>
  <c r="BB64" i="18"/>
  <c r="BB62" i="18"/>
  <c r="BB60" i="18"/>
  <c r="BB58" i="18"/>
  <c r="BB56" i="18"/>
  <c r="BB54" i="18"/>
  <c r="BB52" i="18"/>
  <c r="BB50" i="18"/>
  <c r="BB48" i="18"/>
  <c r="BB46" i="18"/>
  <c r="AZ64" i="18"/>
  <c r="AZ62" i="18"/>
  <c r="AZ60" i="18"/>
  <c r="AZ58" i="18"/>
  <c r="AZ54" i="18"/>
  <c r="AZ52" i="18"/>
  <c r="AZ50" i="18"/>
  <c r="AZ48" i="18"/>
  <c r="AZ46" i="18"/>
  <c r="AX64" i="18"/>
  <c r="AX62" i="18"/>
  <c r="AX60" i="18"/>
  <c r="AX58" i="18"/>
  <c r="AX56" i="18"/>
  <c r="AX54" i="18"/>
  <c r="AX52" i="18"/>
  <c r="AX50" i="18"/>
  <c r="AX48" i="18"/>
  <c r="AX46" i="18"/>
  <c r="BF44" i="18"/>
  <c r="BF42" i="18"/>
  <c r="BF38" i="18"/>
  <c r="BF36" i="18"/>
  <c r="BF34" i="18"/>
  <c r="BF32" i="18"/>
  <c r="BF30" i="18"/>
  <c r="BF28" i="18"/>
  <c r="BF26" i="18"/>
  <c r="BD44" i="18"/>
  <c r="BD42" i="18"/>
  <c r="BD40" i="18"/>
  <c r="BD38" i="18"/>
  <c r="BD36" i="18"/>
  <c r="BD34" i="18"/>
  <c r="BD32" i="18"/>
  <c r="BD30" i="18"/>
  <c r="BD28" i="18"/>
  <c r="BD26" i="18"/>
  <c r="BB44" i="18"/>
  <c r="BB42" i="18"/>
  <c r="BB40" i="18"/>
  <c r="BB38" i="18"/>
  <c r="BB36" i="18"/>
  <c r="BB34" i="18"/>
  <c r="BB32" i="18"/>
  <c r="BB30" i="18"/>
  <c r="BB28" i="18"/>
  <c r="BB26" i="18"/>
  <c r="AZ44" i="18"/>
  <c r="AZ42" i="18"/>
  <c r="AZ40" i="18"/>
  <c r="AZ38" i="18"/>
  <c r="AZ34" i="18"/>
  <c r="AZ32" i="18"/>
  <c r="AZ30" i="18"/>
  <c r="AZ28" i="18"/>
  <c r="AZ26" i="18"/>
  <c r="AX44" i="18"/>
  <c r="AX42" i="18"/>
  <c r="AX40" i="18"/>
  <c r="AX38" i="18"/>
  <c r="AX36" i="18"/>
  <c r="AX34" i="18"/>
  <c r="AX32" i="18"/>
  <c r="AX30" i="18"/>
  <c r="AX28" i="18"/>
  <c r="AX26" i="18"/>
  <c r="AV44" i="18"/>
  <c r="AV42" i="18"/>
  <c r="AV38" i="18"/>
  <c r="AV36" i="18"/>
  <c r="AV34" i="18"/>
  <c r="AV32" i="18"/>
  <c r="AV30" i="18"/>
  <c r="AV28" i="18"/>
  <c r="AV26" i="18"/>
  <c r="AT44" i="18"/>
  <c r="AT42" i="18"/>
  <c r="AT40" i="18"/>
  <c r="AT38" i="18"/>
  <c r="AT36" i="18"/>
  <c r="AT34" i="18"/>
  <c r="AT32" i="18"/>
  <c r="AT30" i="18"/>
  <c r="AT28" i="18"/>
  <c r="AT26" i="18"/>
  <c r="AR44" i="18"/>
  <c r="AR42" i="18"/>
  <c r="AR40" i="18"/>
  <c r="AR38" i="18"/>
  <c r="AR36" i="18"/>
  <c r="AR34" i="18"/>
  <c r="AR32" i="18"/>
  <c r="AR30" i="18"/>
  <c r="AR28" i="18"/>
  <c r="AR26" i="18"/>
  <c r="AP42" i="18"/>
  <c r="AP40" i="18"/>
  <c r="AP38" i="18"/>
  <c r="AP34" i="18"/>
  <c r="AP32" i="18"/>
  <c r="AP30" i="18"/>
  <c r="AP28" i="18"/>
  <c r="AP26" i="18"/>
  <c r="AN44" i="18"/>
  <c r="AN42" i="18"/>
  <c r="AN40" i="18"/>
  <c r="AN38" i="18"/>
  <c r="AN36" i="18"/>
  <c r="AN34" i="18"/>
  <c r="AN32" i="18"/>
  <c r="AN30" i="18"/>
  <c r="AN28" i="18"/>
  <c r="AN26" i="18"/>
  <c r="AL44" i="18"/>
  <c r="AL42" i="18"/>
  <c r="AL38" i="18"/>
  <c r="AL36" i="18"/>
  <c r="AL34" i="18"/>
  <c r="AL32" i="18"/>
  <c r="AL30" i="18"/>
  <c r="AL28" i="18"/>
  <c r="AL26" i="18"/>
  <c r="AJ44" i="18"/>
  <c r="AJ42" i="18"/>
  <c r="AJ40" i="18"/>
  <c r="AJ38" i="18"/>
  <c r="AJ36" i="18"/>
  <c r="AJ34" i="18"/>
  <c r="AJ32" i="18"/>
  <c r="AJ30" i="18"/>
  <c r="AJ28" i="18"/>
  <c r="AJ26" i="18"/>
  <c r="AH44" i="18"/>
  <c r="AH42" i="18"/>
  <c r="AH40" i="18"/>
  <c r="AH38" i="18"/>
  <c r="AH36" i="18"/>
  <c r="AH34" i="18"/>
  <c r="AH32" i="18"/>
  <c r="AH30" i="18"/>
  <c r="AH28" i="18"/>
  <c r="AH26" i="18"/>
  <c r="AF44" i="18"/>
  <c r="AF42" i="18"/>
  <c r="AF40" i="18"/>
  <c r="AF38" i="18"/>
  <c r="AF34" i="18"/>
  <c r="AF32" i="18"/>
  <c r="AF30" i="18"/>
  <c r="AF28" i="18"/>
  <c r="AF26" i="18"/>
  <c r="AD44" i="18"/>
  <c r="AD42" i="18"/>
  <c r="AD40" i="18"/>
  <c r="AD38" i="18"/>
  <c r="AD36" i="18"/>
  <c r="AD34" i="18"/>
  <c r="AD32" i="18"/>
  <c r="AD30" i="18"/>
  <c r="AD28" i="18"/>
  <c r="AD26" i="18"/>
  <c r="AB44" i="18"/>
  <c r="AB42" i="18"/>
  <c r="AB38" i="18"/>
  <c r="AB36" i="18"/>
  <c r="AB34" i="18"/>
  <c r="AB32" i="18"/>
  <c r="AB30" i="18"/>
  <c r="AB28" i="18"/>
  <c r="AB26" i="18"/>
  <c r="Z44" i="18"/>
  <c r="Z42" i="18"/>
  <c r="Z40" i="18"/>
  <c r="Z38" i="18"/>
  <c r="Z36" i="18"/>
  <c r="Z34" i="18"/>
  <c r="Z32" i="18"/>
  <c r="Z30" i="18"/>
  <c r="Z28" i="18"/>
  <c r="Z26" i="18"/>
  <c r="X44" i="18"/>
  <c r="X42" i="18"/>
  <c r="X40" i="18"/>
  <c r="X38" i="18"/>
  <c r="X36" i="18"/>
  <c r="X34" i="18"/>
  <c r="X32" i="18"/>
  <c r="X30" i="18"/>
  <c r="X28" i="18"/>
  <c r="V44" i="18"/>
  <c r="V42" i="18"/>
  <c r="V40" i="18"/>
  <c r="V38" i="18"/>
  <c r="V34" i="18"/>
  <c r="V32" i="18"/>
  <c r="V30" i="18"/>
  <c r="V28" i="18"/>
  <c r="V26" i="18"/>
  <c r="T44" i="18"/>
  <c r="T42" i="18"/>
  <c r="T40" i="18"/>
  <c r="T38" i="18"/>
  <c r="T36" i="18"/>
  <c r="T34" i="18"/>
  <c r="T32" i="18"/>
  <c r="T30" i="18"/>
  <c r="T28" i="18"/>
  <c r="T26" i="18"/>
  <c r="R44" i="18"/>
  <c r="R42" i="18"/>
  <c r="R38" i="18"/>
  <c r="R36" i="18"/>
  <c r="R34" i="18"/>
  <c r="R32" i="18"/>
  <c r="P44" i="18"/>
  <c r="P42" i="18"/>
  <c r="P40" i="18"/>
  <c r="P38" i="18"/>
  <c r="P36" i="18"/>
  <c r="P34" i="18"/>
  <c r="P32" i="18"/>
  <c r="N44" i="18"/>
  <c r="N42" i="18"/>
  <c r="N40" i="18"/>
  <c r="N38" i="18"/>
  <c r="N36" i="18"/>
  <c r="N34" i="18"/>
  <c r="N32" i="18"/>
  <c r="J44" i="18"/>
  <c r="J42" i="18"/>
  <c r="J40" i="18"/>
  <c r="J38" i="18"/>
  <c r="J36" i="18"/>
  <c r="J34" i="18"/>
  <c r="L44" i="18"/>
  <c r="L42" i="18"/>
  <c r="L40" i="18"/>
  <c r="L38" i="18"/>
  <c r="L34" i="18"/>
  <c r="L32" i="18"/>
  <c r="J32" i="18"/>
  <c r="R30" i="18"/>
  <c r="P30" i="18"/>
  <c r="N30" i="18"/>
  <c r="L30" i="18"/>
  <c r="J30" i="18"/>
  <c r="R28" i="18"/>
  <c r="P28" i="18"/>
  <c r="N28" i="18"/>
  <c r="L28" i="18"/>
  <c r="J28" i="18"/>
  <c r="R26" i="18"/>
  <c r="P26" i="18"/>
  <c r="N26" i="18"/>
  <c r="L26" i="18"/>
  <c r="J26" i="18"/>
  <c r="BF24" i="18"/>
  <c r="BF22" i="18"/>
  <c r="BF18" i="18"/>
  <c r="BF16" i="18"/>
  <c r="BF14" i="18"/>
  <c r="BF12" i="18"/>
  <c r="BF10" i="18"/>
  <c r="BF8" i="18"/>
  <c r="BF6" i="18"/>
  <c r="BD24" i="18"/>
  <c r="BD22" i="18"/>
  <c r="BD20" i="18"/>
  <c r="BD18" i="18"/>
  <c r="BD16" i="18"/>
  <c r="BD14" i="18"/>
  <c r="BD12" i="18"/>
  <c r="BD10" i="18"/>
  <c r="BD8" i="18"/>
  <c r="BD6" i="18"/>
  <c r="BB24" i="18"/>
  <c r="BB22" i="18"/>
  <c r="BB20" i="18"/>
  <c r="BB18" i="18"/>
  <c r="BB16" i="18"/>
  <c r="BB14" i="18"/>
  <c r="BB12" i="18"/>
  <c r="BB10" i="18"/>
  <c r="BB8" i="18"/>
  <c r="BB6" i="18"/>
  <c r="AZ24" i="18"/>
  <c r="AZ22" i="18"/>
  <c r="AZ20" i="18"/>
  <c r="AZ18" i="18"/>
  <c r="AZ14" i="18"/>
  <c r="AZ12" i="18"/>
  <c r="AZ10" i="18"/>
  <c r="AZ8" i="18"/>
  <c r="AZ6" i="18"/>
  <c r="AX24" i="18"/>
  <c r="AX22" i="18"/>
  <c r="AX20" i="18"/>
  <c r="AX18" i="18"/>
  <c r="AX16" i="18"/>
  <c r="AX14" i="18"/>
  <c r="AX12" i="18"/>
  <c r="AX10" i="18"/>
  <c r="AX8" i="18"/>
  <c r="AX6" i="18"/>
  <c r="AV24" i="18"/>
  <c r="AV22" i="18"/>
  <c r="AV18" i="18"/>
  <c r="AV16" i="18"/>
  <c r="AT24" i="18"/>
  <c r="AT22" i="18"/>
  <c r="AT20" i="18"/>
  <c r="AT18" i="18"/>
  <c r="AT16" i="18"/>
  <c r="AR24" i="18"/>
  <c r="AR22" i="18"/>
  <c r="AR20" i="18"/>
  <c r="AR18" i="18"/>
  <c r="AR16" i="18"/>
  <c r="AP24" i="18"/>
  <c r="AP22" i="18"/>
  <c r="AP20" i="18"/>
  <c r="AP18" i="18"/>
  <c r="AN24" i="18"/>
  <c r="AN22" i="18"/>
  <c r="AN20" i="18"/>
  <c r="AN18" i="18"/>
  <c r="AN16" i="18"/>
  <c r="AV14" i="18"/>
  <c r="AT14" i="18"/>
  <c r="AR14" i="18"/>
  <c r="AP14" i="18"/>
  <c r="AN14" i="18"/>
  <c r="AV12" i="18"/>
  <c r="AT12" i="18"/>
  <c r="AR12" i="18"/>
  <c r="AP12" i="18"/>
  <c r="AN12" i="18"/>
  <c r="AV10" i="18"/>
  <c r="AT10" i="18"/>
  <c r="AR10" i="18"/>
  <c r="AP10" i="18"/>
  <c r="AN10" i="18"/>
  <c r="AV8" i="18"/>
  <c r="AT8" i="18"/>
  <c r="AR8" i="18"/>
  <c r="AP8" i="18"/>
  <c r="AN8" i="18"/>
  <c r="AV6" i="18"/>
  <c r="AT6" i="18"/>
  <c r="AR6" i="18"/>
  <c r="AP6" i="18"/>
  <c r="AN6" i="18"/>
  <c r="AL24" i="18"/>
  <c r="AJ24" i="18"/>
  <c r="AH24" i="18"/>
  <c r="AF24" i="18"/>
  <c r="AD24" i="18"/>
  <c r="AL22" i="18"/>
  <c r="AJ22" i="18"/>
  <c r="AH22" i="18"/>
  <c r="AF22" i="18"/>
  <c r="AD22" i="18"/>
  <c r="AJ20" i="18"/>
  <c r="AH20" i="18"/>
  <c r="AF20" i="18"/>
  <c r="AD20" i="18"/>
  <c r="AL18" i="18"/>
  <c r="AJ18" i="18"/>
  <c r="AH18" i="18"/>
  <c r="AF18" i="18"/>
  <c r="AD18" i="18"/>
  <c r="AL16" i="18"/>
  <c r="AJ16" i="18"/>
  <c r="AH16" i="18"/>
  <c r="AD16" i="18"/>
  <c r="AL14" i="18"/>
  <c r="AJ14" i="18"/>
  <c r="AH14" i="18"/>
  <c r="AF14" i="18"/>
  <c r="AD14" i="18"/>
  <c r="AL12" i="18"/>
  <c r="AJ12" i="18"/>
  <c r="AH12" i="18"/>
  <c r="AF12" i="18"/>
  <c r="AD12" i="18"/>
  <c r="AL10" i="18"/>
  <c r="AJ10" i="18"/>
  <c r="AH10" i="18"/>
  <c r="AF10" i="18"/>
  <c r="AD10" i="18"/>
  <c r="AL8" i="18"/>
  <c r="AJ8" i="18"/>
  <c r="AH8" i="18"/>
  <c r="AF8" i="18"/>
  <c r="AD8" i="18"/>
  <c r="AL6" i="18"/>
  <c r="AJ6" i="18"/>
  <c r="AH6" i="18"/>
  <c r="AF6" i="18"/>
  <c r="AD6" i="18"/>
  <c r="AB24" i="18"/>
  <c r="Z24" i="18"/>
  <c r="X24" i="18"/>
  <c r="V24" i="18"/>
  <c r="T24" i="18"/>
  <c r="AB22" i="18"/>
  <c r="Z22" i="18"/>
  <c r="X22" i="18"/>
  <c r="V22" i="18"/>
  <c r="T22" i="18"/>
  <c r="Z20" i="18"/>
  <c r="X20" i="18"/>
  <c r="V20" i="18"/>
  <c r="T20" i="18"/>
  <c r="AB18" i="18"/>
  <c r="Z18" i="18"/>
  <c r="X18" i="18"/>
  <c r="V18" i="18"/>
  <c r="T18" i="18"/>
  <c r="AB16" i="18"/>
  <c r="Z16" i="18"/>
  <c r="X16" i="18"/>
  <c r="T16" i="18"/>
  <c r="AB14" i="18"/>
  <c r="Z14" i="18"/>
  <c r="X14" i="18"/>
  <c r="V14" i="18"/>
  <c r="T14" i="18"/>
  <c r="AB12" i="18"/>
  <c r="Z12" i="18"/>
  <c r="X12" i="18"/>
  <c r="V12" i="18"/>
  <c r="T12" i="18"/>
  <c r="AB10" i="18"/>
  <c r="Z10" i="18"/>
  <c r="X10" i="18"/>
  <c r="V10" i="18"/>
  <c r="T10" i="18"/>
  <c r="AB8" i="18"/>
  <c r="Z8" i="18"/>
  <c r="X8" i="18"/>
  <c r="V8" i="18"/>
  <c r="T8" i="18"/>
  <c r="AB6" i="18"/>
  <c r="Z6" i="18"/>
  <c r="X6" i="18"/>
  <c r="V6" i="18"/>
  <c r="T6" i="18"/>
  <c r="F221" i="13" l="1"/>
  <c r="F220" i="13"/>
  <c r="F219" i="13"/>
  <c r="F218" i="13"/>
  <c r="F217" i="13"/>
  <c r="F216" i="13"/>
  <c r="F215" i="13"/>
  <c r="F214" i="13"/>
  <c r="F213" i="13"/>
  <c r="F212" i="13"/>
  <c r="F211" i="13"/>
  <c r="F210" i="13"/>
  <c r="W85" i="1" l="1"/>
  <c r="T85" i="1"/>
  <c r="K85" i="1"/>
  <c r="L85" i="1" l="1"/>
  <c r="AA85" i="1" s="1"/>
  <c r="AB85" i="1" l="1"/>
  <c r="AC85" i="1"/>
  <c r="T36" i="1" l="1"/>
  <c r="T24" i="1" l="1"/>
  <c r="AE24" i="1" s="1"/>
  <c r="AD24" i="1" s="1"/>
  <c r="T23" i="1"/>
  <c r="AE23" i="1" s="1"/>
  <c r="AD23" i="1" s="1"/>
  <c r="T21" i="1"/>
  <c r="AE21" i="1" s="1"/>
  <c r="AD21" i="1" s="1"/>
  <c r="T20" i="1"/>
  <c r="AE20" i="1" s="1"/>
  <c r="AD20" i="1" s="1"/>
  <c r="W156" i="1"/>
  <c r="T156" i="1"/>
  <c r="AE156" i="1" s="1"/>
  <c r="AD156" i="1" s="1"/>
  <c r="W155" i="1"/>
  <c r="T155" i="1"/>
  <c r="AE155" i="1" s="1"/>
  <c r="AD155" i="1" s="1"/>
  <c r="W154" i="1"/>
  <c r="T154" i="1"/>
  <c r="K154" i="1"/>
  <c r="W153" i="1"/>
  <c r="T153" i="1"/>
  <c r="AE153" i="1" s="1"/>
  <c r="AD153" i="1" s="1"/>
  <c r="W152" i="1"/>
  <c r="T152" i="1"/>
  <c r="AE152" i="1" s="1"/>
  <c r="AD152" i="1" s="1"/>
  <c r="W151" i="1"/>
  <c r="T151" i="1"/>
  <c r="K151" i="1"/>
  <c r="W150" i="1"/>
  <c r="T150" i="1"/>
  <c r="AE150" i="1" s="1"/>
  <c r="AD150" i="1" s="1"/>
  <c r="W149" i="1"/>
  <c r="T149" i="1"/>
  <c r="AE149" i="1" s="1"/>
  <c r="AD149" i="1" s="1"/>
  <c r="W148" i="1"/>
  <c r="T148" i="1"/>
  <c r="K148" i="1"/>
  <c r="W147" i="1"/>
  <c r="T147" i="1"/>
  <c r="AE147" i="1" s="1"/>
  <c r="AD147" i="1" s="1"/>
  <c r="W146" i="1"/>
  <c r="T146" i="1"/>
  <c r="AE146" i="1" s="1"/>
  <c r="AD146" i="1" s="1"/>
  <c r="W145" i="1"/>
  <c r="T145" i="1"/>
  <c r="K145" i="1"/>
  <c r="W144" i="1"/>
  <c r="T144" i="1"/>
  <c r="AE144" i="1" s="1"/>
  <c r="AD144" i="1" s="1"/>
  <c r="W143" i="1"/>
  <c r="T143" i="1"/>
  <c r="AE143" i="1" s="1"/>
  <c r="AD143" i="1" s="1"/>
  <c r="W142" i="1"/>
  <c r="T142" i="1"/>
  <c r="K142" i="1"/>
  <c r="W141" i="1"/>
  <c r="T141" i="1"/>
  <c r="AE141" i="1" s="1"/>
  <c r="AD141" i="1" s="1"/>
  <c r="W140" i="1"/>
  <c r="T140" i="1"/>
  <c r="AE140" i="1" s="1"/>
  <c r="AD140" i="1" s="1"/>
  <c r="W139" i="1"/>
  <c r="T139" i="1"/>
  <c r="K139" i="1"/>
  <c r="W138" i="1"/>
  <c r="T138" i="1"/>
  <c r="AE138" i="1" s="1"/>
  <c r="AD138" i="1" s="1"/>
  <c r="W137" i="1"/>
  <c r="T137" i="1"/>
  <c r="AE137" i="1" s="1"/>
  <c r="AD137" i="1" s="1"/>
  <c r="W136" i="1"/>
  <c r="T136" i="1"/>
  <c r="K136" i="1"/>
  <c r="W135" i="1"/>
  <c r="T135" i="1"/>
  <c r="AD135" i="1" s="1"/>
  <c r="W134" i="1"/>
  <c r="T134" i="1"/>
  <c r="AD134" i="1" s="1"/>
  <c r="W133" i="1"/>
  <c r="T133" i="1"/>
  <c r="K133" i="1"/>
  <c r="W132" i="1"/>
  <c r="T132" i="1"/>
  <c r="AD132" i="1" s="1"/>
  <c r="W131" i="1"/>
  <c r="T131" i="1"/>
  <c r="AD131" i="1" s="1"/>
  <c r="W130" i="1"/>
  <c r="T130" i="1"/>
  <c r="K130" i="1"/>
  <c r="T129" i="1"/>
  <c r="AE129" i="1" s="1"/>
  <c r="AD129" i="1" s="1"/>
  <c r="T128" i="1"/>
  <c r="AE128" i="1" s="1"/>
  <c r="AD128" i="1" s="1"/>
  <c r="W127" i="1"/>
  <c r="T127" i="1"/>
  <c r="K127" i="1"/>
  <c r="AE154" i="1" l="1"/>
  <c r="AD154" i="1" s="1"/>
  <c r="AE148" i="1"/>
  <c r="AD148" i="1" s="1"/>
  <c r="L151" i="1"/>
  <c r="AA151" i="1" s="1"/>
  <c r="AA155" i="1"/>
  <c r="AA156" i="1"/>
  <c r="L154" i="1"/>
  <c r="AA154" i="1" s="1"/>
  <c r="AA152" i="1"/>
  <c r="AA153" i="1"/>
  <c r="AA149" i="1"/>
  <c r="AA150" i="1"/>
  <c r="L148" i="1"/>
  <c r="AA148" i="1" s="1"/>
  <c r="AE145" i="1"/>
  <c r="AD145" i="1" s="1"/>
  <c r="AA146" i="1"/>
  <c r="AA147" i="1"/>
  <c r="L145" i="1"/>
  <c r="AA145" i="1" s="1"/>
  <c r="AE142" i="1"/>
  <c r="AD142" i="1" s="1"/>
  <c r="AA143" i="1"/>
  <c r="AA144" i="1"/>
  <c r="L142" i="1"/>
  <c r="AA142" i="1" s="1"/>
  <c r="AE139" i="1"/>
  <c r="AD139" i="1" s="1"/>
  <c r="AA140" i="1"/>
  <c r="AA141" i="1"/>
  <c r="L139" i="1"/>
  <c r="AA139" i="1" s="1"/>
  <c r="L136" i="1"/>
  <c r="AA136" i="1" s="1"/>
  <c r="AA137" i="1" s="1"/>
  <c r="AA138" i="1" s="1"/>
  <c r="L133" i="1"/>
  <c r="AA133" i="1" s="1"/>
  <c r="AA134" i="1" s="1"/>
  <c r="AA135" i="1" s="1"/>
  <c r="L130" i="1"/>
  <c r="AA130" i="1" s="1"/>
  <c r="AA131" i="1" s="1"/>
  <c r="AA132" i="1" s="1"/>
  <c r="L127" i="1"/>
  <c r="AA127" i="1" s="1"/>
  <c r="AA128" i="1" s="1"/>
  <c r="AA129" i="1" s="1"/>
  <c r="T123" i="1"/>
  <c r="W122" i="1"/>
  <c r="T122" i="1"/>
  <c r="W121" i="1"/>
  <c r="T121" i="1"/>
  <c r="K121" i="1"/>
  <c r="W120" i="1"/>
  <c r="T120" i="1"/>
  <c r="W119" i="1"/>
  <c r="T119" i="1"/>
  <c r="W118" i="1"/>
  <c r="T118" i="1"/>
  <c r="K118" i="1"/>
  <c r="T117" i="1"/>
  <c r="W116" i="1"/>
  <c r="T116" i="1"/>
  <c r="W115" i="1"/>
  <c r="T115" i="1"/>
  <c r="K115" i="1"/>
  <c r="T114" i="1"/>
  <c r="W113" i="1"/>
  <c r="T113" i="1"/>
  <c r="W112" i="1"/>
  <c r="T112" i="1"/>
  <c r="K112" i="1"/>
  <c r="T111" i="1"/>
  <c r="W110" i="1"/>
  <c r="T110" i="1"/>
  <c r="W109" i="1"/>
  <c r="T109" i="1"/>
  <c r="K109" i="1"/>
  <c r="K124" i="1"/>
  <c r="K106" i="1"/>
  <c r="K103" i="1"/>
  <c r="K100" i="1"/>
  <c r="K97" i="1"/>
  <c r="K94" i="1"/>
  <c r="K91" i="1"/>
  <c r="K88" i="1"/>
  <c r="K82" i="1"/>
  <c r="K79" i="1"/>
  <c r="K76" i="1"/>
  <c r="K73" i="1"/>
  <c r="K70" i="1"/>
  <c r="K67" i="1"/>
  <c r="K64" i="1"/>
  <c r="K61" i="1"/>
  <c r="K58" i="1"/>
  <c r="K55" i="1"/>
  <c r="K52" i="1"/>
  <c r="K49" i="1"/>
  <c r="K46" i="1"/>
  <c r="K43" i="1"/>
  <c r="K40" i="1"/>
  <c r="K37" i="1"/>
  <c r="K34" i="1"/>
  <c r="K31" i="1"/>
  <c r="K28" i="1"/>
  <c r="K25" i="1"/>
  <c r="K22" i="1"/>
  <c r="K19" i="1"/>
  <c r="K16" i="1"/>
  <c r="K13" i="1"/>
  <c r="K10" i="1"/>
  <c r="T126" i="1"/>
  <c r="AE126" i="1" s="1"/>
  <c r="AD126" i="1" s="1"/>
  <c r="T125" i="1"/>
  <c r="AE125" i="1" s="1"/>
  <c r="AD125" i="1" s="1"/>
  <c r="W124" i="1"/>
  <c r="T124" i="1"/>
  <c r="T108" i="1"/>
  <c r="W107" i="1"/>
  <c r="T107" i="1"/>
  <c r="T105" i="1"/>
  <c r="W104" i="1"/>
  <c r="T104" i="1"/>
  <c r="T102" i="1"/>
  <c r="W101" i="1"/>
  <c r="T101" i="1"/>
  <c r="W103" i="1"/>
  <c r="T103" i="1"/>
  <c r="W100" i="1"/>
  <c r="T100" i="1"/>
  <c r="T99" i="1"/>
  <c r="W98" i="1"/>
  <c r="T98" i="1"/>
  <c r="T96" i="1"/>
  <c r="W95" i="1"/>
  <c r="T95" i="1"/>
  <c r="T93" i="1"/>
  <c r="W94" i="1"/>
  <c r="T94" i="1"/>
  <c r="W92" i="1"/>
  <c r="T92" i="1"/>
  <c r="AA92" i="1" s="1"/>
  <c r="T90" i="1"/>
  <c r="T89" i="1"/>
  <c r="W84" i="1"/>
  <c r="T84" i="1"/>
  <c r="W83" i="1"/>
  <c r="T83" i="1"/>
  <c r="W81" i="1"/>
  <c r="T81" i="1"/>
  <c r="AD81" i="1" s="1"/>
  <c r="W80" i="1"/>
  <c r="T80" i="1"/>
  <c r="T78" i="1"/>
  <c r="W76" i="1"/>
  <c r="T76" i="1"/>
  <c r="T77" i="1"/>
  <c r="W75" i="1"/>
  <c r="T75" i="1"/>
  <c r="AD75" i="1" s="1"/>
  <c r="W74" i="1"/>
  <c r="T74" i="1"/>
  <c r="W73" i="1"/>
  <c r="T73" i="1"/>
  <c r="W72" i="1"/>
  <c r="T72" i="1"/>
  <c r="AD72" i="1" s="1"/>
  <c r="W71" i="1"/>
  <c r="T71" i="1"/>
  <c r="T69" i="1"/>
  <c r="W68" i="1"/>
  <c r="T68" i="1"/>
  <c r="T66" i="1"/>
  <c r="AE66" i="1" s="1"/>
  <c r="AD66" i="1" s="1"/>
  <c r="T65" i="1"/>
  <c r="T63" i="1"/>
  <c r="AE63" i="1" s="1"/>
  <c r="AD63" i="1" s="1"/>
  <c r="T62" i="1"/>
  <c r="T60" i="1"/>
  <c r="AE60" i="1" s="1"/>
  <c r="AD60" i="1" s="1"/>
  <c r="W59" i="1"/>
  <c r="T59" i="1"/>
  <c r="T57" i="1"/>
  <c r="T56" i="1"/>
  <c r="T54" i="1"/>
  <c r="AE54" i="1" s="1"/>
  <c r="AD54" i="1" s="1"/>
  <c r="W55" i="1"/>
  <c r="T55" i="1"/>
  <c r="T53" i="1"/>
  <c r="T51" i="1"/>
  <c r="AE51" i="1" s="1"/>
  <c r="AD51" i="1" s="1"/>
  <c r="T50" i="1"/>
  <c r="T48" i="1"/>
  <c r="AE48" i="1" s="1"/>
  <c r="AD48" i="1" s="1"/>
  <c r="W47" i="1"/>
  <c r="T47" i="1"/>
  <c r="W49" i="1"/>
  <c r="T49" i="1"/>
  <c r="W46" i="1"/>
  <c r="T46" i="1"/>
  <c r="T45" i="1"/>
  <c r="T44" i="1"/>
  <c r="W43" i="1"/>
  <c r="T43" i="1"/>
  <c r="T42" i="1"/>
  <c r="AE42" i="1" s="1"/>
  <c r="AD42" i="1" s="1"/>
  <c r="T41" i="1"/>
  <c r="W40" i="1"/>
  <c r="T40" i="1"/>
  <c r="T39" i="1"/>
  <c r="AE39" i="1" s="1"/>
  <c r="AD39" i="1" s="1"/>
  <c r="T38" i="1"/>
  <c r="W37" i="1"/>
  <c r="T37" i="1"/>
  <c r="W36" i="1"/>
  <c r="AD36" i="1"/>
  <c r="W35" i="1"/>
  <c r="T35" i="1"/>
  <c r="W34" i="1"/>
  <c r="T34" i="1"/>
  <c r="T33" i="1"/>
  <c r="AE33" i="1" s="1"/>
  <c r="AD33" i="1" s="1"/>
  <c r="W32" i="1"/>
  <c r="T32" i="1"/>
  <c r="W31" i="1"/>
  <c r="T31" i="1"/>
  <c r="T30" i="1"/>
  <c r="AE30" i="1" s="1"/>
  <c r="AD30" i="1" s="1"/>
  <c r="T29" i="1"/>
  <c r="W28" i="1"/>
  <c r="T28" i="1"/>
  <c r="W27" i="1"/>
  <c r="T27" i="1"/>
  <c r="AE27" i="1" s="1"/>
  <c r="AD27" i="1" s="1"/>
  <c r="W26" i="1"/>
  <c r="T26" i="1"/>
  <c r="AE29" i="1" l="1"/>
  <c r="AD29" i="1" s="1"/>
  <c r="AD35" i="1"/>
  <c r="AE41" i="1"/>
  <c r="AD41" i="1" s="1"/>
  <c r="AD59" i="1"/>
  <c r="AE65" i="1"/>
  <c r="AD65" i="1" s="1"/>
  <c r="AD80" i="1"/>
  <c r="AE89" i="1"/>
  <c r="AD89" i="1" s="1"/>
  <c r="AE93" i="1"/>
  <c r="AD93" i="1" s="1"/>
  <c r="AA93" i="1"/>
  <c r="AE99" i="1"/>
  <c r="AD99" i="1" s="1"/>
  <c r="AE114" i="1"/>
  <c r="AD114" i="1" s="1"/>
  <c r="AD119" i="1"/>
  <c r="AE26" i="1"/>
  <c r="AD26" i="1" s="1"/>
  <c r="AD32" i="1"/>
  <c r="AE38" i="1"/>
  <c r="AD38" i="1" s="1"/>
  <c r="AE50" i="1"/>
  <c r="AD50" i="1" s="1"/>
  <c r="AE53" i="1"/>
  <c r="AD53" i="1" s="1"/>
  <c r="AE57" i="1"/>
  <c r="AD57" i="1" s="1"/>
  <c r="AD74" i="1"/>
  <c r="AE77" i="1"/>
  <c r="AD77" i="1" s="1"/>
  <c r="AE78" i="1"/>
  <c r="AD78" i="1" s="1"/>
  <c r="AE90" i="1"/>
  <c r="AD90" i="1" s="1"/>
  <c r="AD95" i="1"/>
  <c r="AD98" i="1"/>
  <c r="AD101" i="1"/>
  <c r="AD104" i="1"/>
  <c r="AD107" i="1"/>
  <c r="AE111" i="1"/>
  <c r="AD111" i="1" s="1"/>
  <c r="AD116" i="1"/>
  <c r="AE56" i="1"/>
  <c r="AD56" i="1" s="1"/>
  <c r="AE62" i="1"/>
  <c r="AD62" i="1" s="1"/>
  <c r="AD68" i="1"/>
  <c r="AD71" i="1"/>
  <c r="AE96" i="1"/>
  <c r="AD96" i="1" s="1"/>
  <c r="AE102" i="1"/>
  <c r="AD102" i="1" s="1"/>
  <c r="AE105" i="1"/>
  <c r="AD105" i="1" s="1"/>
  <c r="AE108" i="1"/>
  <c r="AD108" i="1" s="1"/>
  <c r="AD110" i="1"/>
  <c r="AE117" i="1"/>
  <c r="AD117" i="1" s="1"/>
  <c r="AE122" i="1"/>
  <c r="AD122" i="1" s="1"/>
  <c r="AD113" i="1"/>
  <c r="AD120" i="1"/>
  <c r="AE92" i="1"/>
  <c r="AD92" i="1" s="1"/>
  <c r="AD47" i="1"/>
  <c r="AB154" i="1"/>
  <c r="AC154" i="1"/>
  <c r="AB156" i="1"/>
  <c r="AC156" i="1"/>
  <c r="AB155" i="1"/>
  <c r="AC155" i="1"/>
  <c r="AB151" i="1"/>
  <c r="AC151" i="1"/>
  <c r="AB153" i="1"/>
  <c r="AC153" i="1"/>
  <c r="AB152" i="1"/>
  <c r="AC152" i="1"/>
  <c r="AB149" i="1"/>
  <c r="AC149" i="1"/>
  <c r="AB148" i="1"/>
  <c r="AC148" i="1"/>
  <c r="AB150" i="1"/>
  <c r="AC150" i="1"/>
  <c r="AB145" i="1"/>
  <c r="AC145" i="1"/>
  <c r="AB146" i="1"/>
  <c r="AC146" i="1"/>
  <c r="AB147" i="1"/>
  <c r="AC147" i="1"/>
  <c r="AB142" i="1"/>
  <c r="AC142" i="1"/>
  <c r="AB143" i="1"/>
  <c r="AC143" i="1"/>
  <c r="AB144" i="1"/>
  <c r="AC144" i="1"/>
  <c r="AB139" i="1"/>
  <c r="AC139" i="1"/>
  <c r="AB141" i="1"/>
  <c r="AC141" i="1"/>
  <c r="AB140" i="1"/>
  <c r="AC140" i="1"/>
  <c r="AB136" i="1"/>
  <c r="AC136" i="1"/>
  <c r="AB138" i="1"/>
  <c r="AC138" i="1"/>
  <c r="AB137" i="1"/>
  <c r="AC137" i="1"/>
  <c r="AB133" i="1"/>
  <c r="AC133" i="1"/>
  <c r="AB135" i="1"/>
  <c r="AC135" i="1"/>
  <c r="AB134" i="1"/>
  <c r="AC134" i="1"/>
  <c r="AB130" i="1"/>
  <c r="AC130" i="1"/>
  <c r="AB132" i="1"/>
  <c r="AC132" i="1"/>
  <c r="AB131" i="1"/>
  <c r="AC131" i="1"/>
  <c r="AB127" i="1"/>
  <c r="AC127" i="1"/>
  <c r="AB129" i="1"/>
  <c r="AC129" i="1"/>
  <c r="AB128" i="1"/>
  <c r="AC128" i="1"/>
  <c r="L121" i="1"/>
  <c r="AA121" i="1" s="1"/>
  <c r="AA122" i="1" s="1"/>
  <c r="L118" i="1"/>
  <c r="AA118" i="1" s="1"/>
  <c r="AA119" i="1" s="1"/>
  <c r="AA120" i="1" s="1"/>
  <c r="L115" i="1"/>
  <c r="AA115" i="1" s="1"/>
  <c r="AA116" i="1" s="1"/>
  <c r="AA117" i="1" s="1"/>
  <c r="L112" i="1"/>
  <c r="AA112" i="1" s="1"/>
  <c r="AA113" i="1" s="1"/>
  <c r="AA114" i="1" s="1"/>
  <c r="L109" i="1"/>
  <c r="AA109" i="1" s="1"/>
  <c r="AA110" i="1" s="1"/>
  <c r="AA111" i="1" s="1"/>
  <c r="L124" i="1"/>
  <c r="AA124" i="1" s="1"/>
  <c r="AA125" i="1" s="1"/>
  <c r="AA126" i="1" s="1"/>
  <c r="L106" i="1"/>
  <c r="L103" i="1"/>
  <c r="AA103" i="1" s="1"/>
  <c r="AA104" i="1" s="1"/>
  <c r="AA105" i="1" s="1"/>
  <c r="L100" i="1"/>
  <c r="AA100" i="1" s="1"/>
  <c r="AA101" i="1" s="1"/>
  <c r="AA102" i="1" s="1"/>
  <c r="L97" i="1"/>
  <c r="L94" i="1"/>
  <c r="AA94" i="1" s="1"/>
  <c r="AA95" i="1" s="1"/>
  <c r="AA96" i="1" s="1"/>
  <c r="L91" i="1"/>
  <c r="L88" i="1"/>
  <c r="L82" i="1"/>
  <c r="L79" i="1"/>
  <c r="L76" i="1"/>
  <c r="AA76" i="1" s="1"/>
  <c r="AA77" i="1" s="1"/>
  <c r="AA78" i="1" s="1"/>
  <c r="L73" i="1"/>
  <c r="AA73" i="1" s="1"/>
  <c r="AA74" i="1" s="1"/>
  <c r="AA75" i="1" s="1"/>
  <c r="L70" i="1"/>
  <c r="L67" i="1"/>
  <c r="L64" i="1"/>
  <c r="L61" i="1"/>
  <c r="L58" i="1"/>
  <c r="L55" i="1"/>
  <c r="AA55" i="1" s="1"/>
  <c r="AA56" i="1" s="1"/>
  <c r="AA57" i="1" s="1"/>
  <c r="L52" i="1"/>
  <c r="L49" i="1"/>
  <c r="AA49" i="1" s="1"/>
  <c r="AA50" i="1" s="1"/>
  <c r="AA51" i="1" s="1"/>
  <c r="L46" i="1"/>
  <c r="AA46" i="1" s="1"/>
  <c r="AA47" i="1" s="1"/>
  <c r="AA48" i="1" s="1"/>
  <c r="L43" i="1"/>
  <c r="AA43" i="1" s="1"/>
  <c r="L40" i="1"/>
  <c r="AA40" i="1" s="1"/>
  <c r="AA41" i="1" s="1"/>
  <c r="AA42" i="1" s="1"/>
  <c r="L37" i="1"/>
  <c r="AA37" i="1" s="1"/>
  <c r="AA38" i="1" s="1"/>
  <c r="AA39" i="1" s="1"/>
  <c r="L34" i="1"/>
  <c r="AA34" i="1" s="1"/>
  <c r="AA35" i="1" s="1"/>
  <c r="AA36" i="1" s="1"/>
  <c r="L31" i="1"/>
  <c r="AA31" i="1" s="1"/>
  <c r="AA32" i="1" s="1"/>
  <c r="AA33" i="1" s="1"/>
  <c r="L28" i="1"/>
  <c r="AA28" i="1" s="1"/>
  <c r="AA29" i="1" s="1"/>
  <c r="AA30" i="1" s="1"/>
  <c r="L25" i="1"/>
  <c r="L22" i="1"/>
  <c r="L19" i="1"/>
  <c r="L16" i="1"/>
  <c r="L13" i="1"/>
  <c r="L10" i="1"/>
  <c r="T17" i="1"/>
  <c r="T18" i="1"/>
  <c r="T19" i="1"/>
  <c r="W19" i="1"/>
  <c r="T22" i="1"/>
  <c r="W22" i="1"/>
  <c r="T25" i="1"/>
  <c r="W25" i="1"/>
  <c r="T52" i="1"/>
  <c r="W52" i="1"/>
  <c r="T58" i="1"/>
  <c r="W58" i="1"/>
  <c r="T61" i="1"/>
  <c r="W61" i="1"/>
  <c r="T64" i="1"/>
  <c r="W64" i="1"/>
  <c r="T67" i="1"/>
  <c r="W67" i="1"/>
  <c r="T70" i="1"/>
  <c r="W70" i="1"/>
  <c r="T79" i="1"/>
  <c r="W79" i="1"/>
  <c r="T82" i="1"/>
  <c r="W82" i="1"/>
  <c r="T88" i="1"/>
  <c r="W88" i="1"/>
  <c r="T91" i="1"/>
  <c r="W91" i="1"/>
  <c r="T97" i="1"/>
  <c r="W97" i="1"/>
  <c r="T106" i="1"/>
  <c r="W106" i="1"/>
  <c r="T14" i="1"/>
  <c r="T15" i="1"/>
  <c r="T11" i="1"/>
  <c r="T12" i="1"/>
  <c r="T98" i="19" l="1"/>
  <c r="K98" i="19"/>
  <c r="W148" i="19"/>
  <c r="K148" i="19"/>
  <c r="W98" i="19"/>
  <c r="N48" i="19"/>
  <c r="Q48" i="19"/>
  <c r="T148" i="19"/>
  <c r="N98" i="19"/>
  <c r="N248" i="19"/>
  <c r="W248" i="19"/>
  <c r="T48" i="19"/>
  <c r="K248" i="19"/>
  <c r="K48" i="19"/>
  <c r="N198" i="19"/>
  <c r="Q148" i="19"/>
  <c r="N148" i="19"/>
  <c r="Q198" i="19"/>
  <c r="Q98" i="19"/>
  <c r="T248" i="19"/>
  <c r="W48" i="19"/>
  <c r="Q248" i="19"/>
  <c r="K198" i="19"/>
  <c r="T198" i="19"/>
  <c r="W198" i="19"/>
  <c r="U249" i="19"/>
  <c r="X199" i="19"/>
  <c r="L199" i="19"/>
  <c r="X249" i="19"/>
  <c r="L249" i="19"/>
  <c r="O249" i="19"/>
  <c r="R249" i="19"/>
  <c r="U199" i="19"/>
  <c r="R149" i="19"/>
  <c r="O99" i="19"/>
  <c r="U149" i="19"/>
  <c r="R99" i="19"/>
  <c r="R199" i="19"/>
  <c r="X149" i="19"/>
  <c r="L149" i="19"/>
  <c r="U99" i="19"/>
  <c r="O199" i="19"/>
  <c r="O149" i="19"/>
  <c r="X99" i="19"/>
  <c r="L99" i="19"/>
  <c r="R49" i="19"/>
  <c r="U49" i="19"/>
  <c r="X49" i="19"/>
  <c r="L49" i="19"/>
  <c r="O49" i="19"/>
  <c r="N250" i="19"/>
  <c r="Q200" i="19"/>
  <c r="Q250" i="19"/>
  <c r="T200" i="19"/>
  <c r="T250" i="19"/>
  <c r="W250" i="19"/>
  <c r="K250" i="19"/>
  <c r="N200" i="19"/>
  <c r="W150" i="19"/>
  <c r="K150" i="19"/>
  <c r="T100" i="19"/>
  <c r="N150" i="19"/>
  <c r="W100" i="19"/>
  <c r="K100" i="19"/>
  <c r="K200" i="19"/>
  <c r="Q150" i="19"/>
  <c r="N100" i="19"/>
  <c r="W200" i="19"/>
  <c r="T150" i="19"/>
  <c r="Q100" i="19"/>
  <c r="T50" i="19"/>
  <c r="K50" i="19"/>
  <c r="W50" i="19"/>
  <c r="N50" i="19"/>
  <c r="Q50" i="19"/>
  <c r="V250" i="19"/>
  <c r="J250" i="19"/>
  <c r="M200" i="19"/>
  <c r="M250" i="19"/>
  <c r="P200" i="19"/>
  <c r="P250" i="19"/>
  <c r="S250" i="19"/>
  <c r="V200" i="19"/>
  <c r="J200" i="19"/>
  <c r="S200" i="19"/>
  <c r="S150" i="19"/>
  <c r="P100" i="19"/>
  <c r="V150" i="19"/>
  <c r="J150" i="19"/>
  <c r="S100" i="19"/>
  <c r="M150" i="19"/>
  <c r="V100" i="19"/>
  <c r="J100" i="19"/>
  <c r="P150" i="19"/>
  <c r="M100" i="19"/>
  <c r="S50" i="19"/>
  <c r="J50" i="19"/>
  <c r="V50" i="19"/>
  <c r="M50" i="19"/>
  <c r="P50" i="19"/>
  <c r="W251" i="19"/>
  <c r="K251" i="19"/>
  <c r="N201" i="19"/>
  <c r="N251" i="19"/>
  <c r="Q201" i="19"/>
  <c r="Q251" i="19"/>
  <c r="T201" i="19"/>
  <c r="T251" i="19"/>
  <c r="W201" i="19"/>
  <c r="K201" i="19"/>
  <c r="W151" i="19"/>
  <c r="T151" i="19"/>
  <c r="Q101" i="19"/>
  <c r="K151" i="19"/>
  <c r="T101" i="19"/>
  <c r="N151" i="19"/>
  <c r="W101" i="19"/>
  <c r="K101" i="19"/>
  <c r="Q151" i="19"/>
  <c r="N101" i="19"/>
  <c r="Q51" i="19"/>
  <c r="T51" i="19"/>
  <c r="N51" i="19"/>
  <c r="W51" i="19"/>
  <c r="K51" i="19"/>
  <c r="X252" i="19"/>
  <c r="L252" i="19"/>
  <c r="O202" i="19"/>
  <c r="O252" i="19"/>
  <c r="R202" i="19"/>
  <c r="R252" i="19"/>
  <c r="U202" i="19"/>
  <c r="U252" i="19"/>
  <c r="X202" i="19"/>
  <c r="L202" i="19"/>
  <c r="X152" i="19"/>
  <c r="L152" i="19"/>
  <c r="U152" i="19"/>
  <c r="O152" i="19"/>
  <c r="R102" i="19"/>
  <c r="U52" i="19"/>
  <c r="U102" i="19"/>
  <c r="R152" i="19"/>
  <c r="X102" i="19"/>
  <c r="L102" i="19"/>
  <c r="O52" i="19"/>
  <c r="O102" i="19"/>
  <c r="R52" i="19"/>
  <c r="X52" i="19"/>
  <c r="L52" i="19"/>
  <c r="P252" i="19"/>
  <c r="S202" i="19"/>
  <c r="S252" i="19"/>
  <c r="V202" i="19"/>
  <c r="J202" i="19"/>
  <c r="V252" i="19"/>
  <c r="J252" i="19"/>
  <c r="M202" i="19"/>
  <c r="M252" i="19"/>
  <c r="P202" i="19"/>
  <c r="P152" i="19"/>
  <c r="J152" i="19"/>
  <c r="V102" i="19"/>
  <c r="J102" i="19"/>
  <c r="S152" i="19"/>
  <c r="M102" i="19"/>
  <c r="M152" i="19"/>
  <c r="P102" i="19"/>
  <c r="S52" i="19"/>
  <c r="V152" i="19"/>
  <c r="S102" i="19"/>
  <c r="V52" i="19"/>
  <c r="J52" i="19"/>
  <c r="P52" i="19"/>
  <c r="M52" i="19"/>
  <c r="M253" i="19"/>
  <c r="P203" i="19"/>
  <c r="P253" i="19"/>
  <c r="S203" i="19"/>
  <c r="S253" i="19"/>
  <c r="V203" i="19"/>
  <c r="J203" i="19"/>
  <c r="V253" i="19"/>
  <c r="J253" i="19"/>
  <c r="M203" i="19"/>
  <c r="M153" i="19"/>
  <c r="V153" i="19"/>
  <c r="P153" i="19"/>
  <c r="S103" i="19"/>
  <c r="V53" i="19"/>
  <c r="J53" i="19"/>
  <c r="J153" i="19"/>
  <c r="V103" i="19"/>
  <c r="J103" i="19"/>
  <c r="S153" i="19"/>
  <c r="M103" i="19"/>
  <c r="P53" i="19"/>
  <c r="P103" i="19"/>
  <c r="S53" i="19"/>
  <c r="M53" i="19"/>
  <c r="N254" i="19"/>
  <c r="Q204" i="19"/>
  <c r="Q254" i="19"/>
  <c r="T204" i="19"/>
  <c r="T254" i="19"/>
  <c r="W204" i="19"/>
  <c r="K204" i="19"/>
  <c r="W254" i="19"/>
  <c r="K254" i="19"/>
  <c r="N204" i="19"/>
  <c r="N154" i="19"/>
  <c r="W154" i="19"/>
  <c r="Q154" i="19"/>
  <c r="T104" i="19"/>
  <c r="W54" i="19"/>
  <c r="K54" i="19"/>
  <c r="K154" i="19"/>
  <c r="W104" i="19"/>
  <c r="K104" i="19"/>
  <c r="T154" i="19"/>
  <c r="N104" i="19"/>
  <c r="Q54" i="19"/>
  <c r="Q104" i="19"/>
  <c r="T54" i="19"/>
  <c r="N54" i="19"/>
  <c r="O255" i="19"/>
  <c r="R205" i="19"/>
  <c r="R255" i="19"/>
  <c r="U205" i="19"/>
  <c r="U255" i="19"/>
  <c r="X205" i="19"/>
  <c r="L205" i="19"/>
  <c r="X255" i="19"/>
  <c r="L255" i="19"/>
  <c r="O205" i="19"/>
  <c r="O155" i="19"/>
  <c r="X155" i="19"/>
  <c r="R155" i="19"/>
  <c r="U105" i="19"/>
  <c r="L155" i="19"/>
  <c r="X105" i="19"/>
  <c r="L105" i="19"/>
  <c r="U155" i="19"/>
  <c r="O105" i="19"/>
  <c r="R105" i="19"/>
  <c r="K197" i="19"/>
  <c r="Q97" i="19"/>
  <c r="T47" i="19"/>
  <c r="N147" i="19"/>
  <c r="W147" i="19"/>
  <c r="K97" i="19"/>
  <c r="N247" i="19"/>
  <c r="Q147" i="19"/>
  <c r="W247" i="19"/>
  <c r="K147" i="19"/>
  <c r="T97" i="19"/>
  <c r="Q47" i="19"/>
  <c r="T197" i="19"/>
  <c r="W97" i="19"/>
  <c r="K47" i="19"/>
  <c r="N197" i="19"/>
  <c r="T247" i="19"/>
  <c r="W197" i="19"/>
  <c r="N97" i="19"/>
  <c r="Q247" i="19"/>
  <c r="T147" i="19"/>
  <c r="W47" i="19"/>
  <c r="K247" i="19"/>
  <c r="N47" i="19"/>
  <c r="Q197" i="19"/>
  <c r="X98" i="19"/>
  <c r="R148" i="19"/>
  <c r="U248" i="19"/>
  <c r="R98" i="19"/>
  <c r="L198" i="19"/>
  <c r="R248" i="19"/>
  <c r="L148" i="19"/>
  <c r="U148" i="19"/>
  <c r="X248" i="19"/>
  <c r="R48" i="19"/>
  <c r="O48" i="19"/>
  <c r="O198" i="19"/>
  <c r="L48" i="19"/>
  <c r="X148" i="19"/>
  <c r="R198" i="19"/>
  <c r="O248" i="19"/>
  <c r="X48" i="19"/>
  <c r="U98" i="19"/>
  <c r="U198" i="19"/>
  <c r="U48" i="19"/>
  <c r="O148" i="19"/>
  <c r="X198" i="19"/>
  <c r="O98" i="19"/>
  <c r="L98" i="19"/>
  <c r="L248" i="19"/>
  <c r="Q249" i="19"/>
  <c r="T199" i="19"/>
  <c r="T249" i="19"/>
  <c r="W249" i="19"/>
  <c r="K249" i="19"/>
  <c r="N249" i="19"/>
  <c r="Q199" i="19"/>
  <c r="N199" i="19"/>
  <c r="N149" i="19"/>
  <c r="W99" i="19"/>
  <c r="K99" i="19"/>
  <c r="K199" i="19"/>
  <c r="Q149" i="19"/>
  <c r="N99" i="19"/>
  <c r="T149" i="19"/>
  <c r="Q99" i="19"/>
  <c r="W199" i="19"/>
  <c r="W149" i="19"/>
  <c r="K149" i="19"/>
  <c r="T99" i="19"/>
  <c r="N49" i="19"/>
  <c r="Q49" i="19"/>
  <c r="T49" i="19"/>
  <c r="W49" i="19"/>
  <c r="K49" i="19"/>
  <c r="R250" i="19"/>
  <c r="U200" i="19"/>
  <c r="U250" i="19"/>
  <c r="X200" i="19"/>
  <c r="L200" i="19"/>
  <c r="X250" i="19"/>
  <c r="L250" i="19"/>
  <c r="O250" i="19"/>
  <c r="R200" i="19"/>
  <c r="O150" i="19"/>
  <c r="X100" i="19"/>
  <c r="L100" i="19"/>
  <c r="O200" i="19"/>
  <c r="R150" i="19"/>
  <c r="O100" i="19"/>
  <c r="U150" i="19"/>
  <c r="R100" i="19"/>
  <c r="X150" i="19"/>
  <c r="L150" i="19"/>
  <c r="U100" i="19"/>
  <c r="X50" i="19"/>
  <c r="O50" i="19"/>
  <c r="R50" i="19"/>
  <c r="L50" i="19"/>
  <c r="U50" i="19"/>
  <c r="O251" i="19"/>
  <c r="R201" i="19"/>
  <c r="R251" i="19"/>
  <c r="U201" i="19"/>
  <c r="U251" i="19"/>
  <c r="X201" i="19"/>
  <c r="X251" i="19"/>
  <c r="L251" i="19"/>
  <c r="O201" i="19"/>
  <c r="L151" i="19"/>
  <c r="U101" i="19"/>
  <c r="X151" i="19"/>
  <c r="O151" i="19"/>
  <c r="X101" i="19"/>
  <c r="L101" i="19"/>
  <c r="L201" i="19"/>
  <c r="R151" i="19"/>
  <c r="O101" i="19"/>
  <c r="U151" i="19"/>
  <c r="R101" i="19"/>
  <c r="U51" i="19"/>
  <c r="O51" i="19"/>
  <c r="X51" i="19"/>
  <c r="R51" i="19"/>
  <c r="L51" i="19"/>
  <c r="S251" i="19"/>
  <c r="V201" i="19"/>
  <c r="J201" i="19"/>
  <c r="V251" i="19"/>
  <c r="J251" i="19"/>
  <c r="M201" i="19"/>
  <c r="M251" i="19"/>
  <c r="P251" i="19"/>
  <c r="S201" i="19"/>
  <c r="P151" i="19"/>
  <c r="M101" i="19"/>
  <c r="P201" i="19"/>
  <c r="S151" i="19"/>
  <c r="P101" i="19"/>
  <c r="V151" i="19"/>
  <c r="J151" i="19"/>
  <c r="S101" i="19"/>
  <c r="M151" i="19"/>
  <c r="V101" i="19"/>
  <c r="J101" i="19"/>
  <c r="M51" i="19"/>
  <c r="J51" i="19"/>
  <c r="S51" i="19"/>
  <c r="V51" i="19"/>
  <c r="P51" i="19"/>
  <c r="T252" i="19"/>
  <c r="W202" i="19"/>
  <c r="K202" i="19"/>
  <c r="W252" i="19"/>
  <c r="K252" i="19"/>
  <c r="N202" i="19"/>
  <c r="N252" i="19"/>
  <c r="Q202" i="19"/>
  <c r="Q252" i="19"/>
  <c r="T202" i="19"/>
  <c r="T152" i="19"/>
  <c r="N102" i="19"/>
  <c r="N152" i="19"/>
  <c r="Q102" i="19"/>
  <c r="W152" i="19"/>
  <c r="T102" i="19"/>
  <c r="W52" i="19"/>
  <c r="Q152" i="19"/>
  <c r="K152" i="19"/>
  <c r="W102" i="19"/>
  <c r="K102" i="19"/>
  <c r="N52" i="19"/>
  <c r="Q52" i="19"/>
  <c r="K52" i="19"/>
  <c r="T52" i="19"/>
  <c r="U253" i="19"/>
  <c r="X203" i="19"/>
  <c r="L203" i="19"/>
  <c r="X253" i="19"/>
  <c r="L253" i="19"/>
  <c r="O203" i="19"/>
  <c r="O253" i="19"/>
  <c r="R203" i="19"/>
  <c r="R253" i="19"/>
  <c r="U203" i="19"/>
  <c r="U153" i="19"/>
  <c r="O103" i="19"/>
  <c r="R53" i="19"/>
  <c r="O153" i="19"/>
  <c r="R103" i="19"/>
  <c r="X153" i="19"/>
  <c r="U103" i="19"/>
  <c r="X53" i="19"/>
  <c r="L53" i="19"/>
  <c r="R153" i="19"/>
  <c r="L153" i="19"/>
  <c r="X103" i="19"/>
  <c r="L103" i="19"/>
  <c r="O53" i="19"/>
  <c r="U53" i="19"/>
  <c r="Q253" i="19"/>
  <c r="T203" i="19"/>
  <c r="T253" i="19"/>
  <c r="W203" i="19"/>
  <c r="K203" i="19"/>
  <c r="W253" i="19"/>
  <c r="K253" i="19"/>
  <c r="N203" i="19"/>
  <c r="N253" i="19"/>
  <c r="Q203" i="19"/>
  <c r="Q153" i="19"/>
  <c r="K153" i="19"/>
  <c r="W103" i="19"/>
  <c r="K103" i="19"/>
  <c r="N53" i="19"/>
  <c r="T153" i="19"/>
  <c r="N103" i="19"/>
  <c r="N153" i="19"/>
  <c r="Q103" i="19"/>
  <c r="T53" i="19"/>
  <c r="W153" i="19"/>
  <c r="T103" i="19"/>
  <c r="W53" i="19"/>
  <c r="K53" i="19"/>
  <c r="Q53" i="19"/>
  <c r="R254" i="19"/>
  <c r="U204" i="19"/>
  <c r="U254" i="19"/>
  <c r="X204" i="19"/>
  <c r="L204" i="19"/>
  <c r="X254" i="19"/>
  <c r="L254" i="19"/>
  <c r="O204" i="19"/>
  <c r="O254" i="19"/>
  <c r="R204" i="19"/>
  <c r="R154" i="19"/>
  <c r="L154" i="19"/>
  <c r="X104" i="19"/>
  <c r="L104" i="19"/>
  <c r="O54" i="19"/>
  <c r="U154" i="19"/>
  <c r="O104" i="19"/>
  <c r="O154" i="19"/>
  <c r="R104" i="19"/>
  <c r="U54" i="19"/>
  <c r="X154" i="19"/>
  <c r="U104" i="19"/>
  <c r="X54" i="19"/>
  <c r="L54" i="19"/>
  <c r="R54" i="19"/>
  <c r="W255" i="19"/>
  <c r="K255" i="19"/>
  <c r="N205" i="19"/>
  <c r="N255" i="19"/>
  <c r="Q205" i="19"/>
  <c r="Q255" i="19"/>
  <c r="T205" i="19"/>
  <c r="T255" i="19"/>
  <c r="W205" i="19"/>
  <c r="K205" i="19"/>
  <c r="W155" i="19"/>
  <c r="K155" i="19"/>
  <c r="Q105" i="19"/>
  <c r="Q155" i="19"/>
  <c r="T105" i="19"/>
  <c r="W105" i="19"/>
  <c r="K105" i="19"/>
  <c r="T155" i="19"/>
  <c r="N155" i="19"/>
  <c r="N105" i="19"/>
  <c r="S255" i="19"/>
  <c r="V205" i="19"/>
  <c r="J205" i="19"/>
  <c r="V255" i="19"/>
  <c r="J255" i="19"/>
  <c r="M205" i="19"/>
  <c r="M255" i="19"/>
  <c r="P205" i="19"/>
  <c r="P255" i="19"/>
  <c r="S205" i="19"/>
  <c r="S155" i="19"/>
  <c r="M155" i="19"/>
  <c r="M105" i="19"/>
  <c r="P55" i="19"/>
  <c r="V155" i="19"/>
  <c r="P105" i="19"/>
  <c r="P155" i="19"/>
  <c r="J155" i="19"/>
  <c r="S105" i="19"/>
  <c r="V55" i="19"/>
  <c r="J55" i="19"/>
  <c r="V105" i="19"/>
  <c r="J105" i="19"/>
  <c r="M55" i="19"/>
  <c r="S55" i="19"/>
  <c r="N246" i="19"/>
  <c r="T196" i="19"/>
  <c r="N146" i="19"/>
  <c r="T96" i="19"/>
  <c r="N46" i="19"/>
  <c r="Q246" i="19"/>
  <c r="W196" i="19"/>
  <c r="K196" i="19"/>
  <c r="Q146" i="19"/>
  <c r="W96" i="19"/>
  <c r="K96" i="19"/>
  <c r="Q46" i="19"/>
  <c r="W246" i="19"/>
  <c r="K246" i="19"/>
  <c r="Q196" i="19"/>
  <c r="W146" i="19"/>
  <c r="K146" i="19"/>
  <c r="Q96" i="19"/>
  <c r="W46" i="19"/>
  <c r="K46" i="19"/>
  <c r="T246" i="19"/>
  <c r="N196" i="19"/>
  <c r="T146" i="19"/>
  <c r="N96" i="19"/>
  <c r="T46" i="19"/>
  <c r="R246" i="19"/>
  <c r="X196" i="19"/>
  <c r="L196" i="19"/>
  <c r="R146" i="19"/>
  <c r="X96" i="19"/>
  <c r="L96" i="19"/>
  <c r="R46" i="19"/>
  <c r="U246" i="19"/>
  <c r="O196" i="19"/>
  <c r="U146" i="19"/>
  <c r="O96" i="19"/>
  <c r="U46" i="19"/>
  <c r="O246" i="19"/>
  <c r="U196" i="19"/>
  <c r="O146" i="19"/>
  <c r="U96" i="19"/>
  <c r="O46" i="19"/>
  <c r="X246" i="19"/>
  <c r="L246" i="19"/>
  <c r="R196" i="19"/>
  <c r="X146" i="19"/>
  <c r="L146" i="19"/>
  <c r="R96" i="19"/>
  <c r="X46" i="19"/>
  <c r="L46" i="19"/>
  <c r="AA82" i="1"/>
  <c r="AA83" i="1" s="1"/>
  <c r="AA84" i="1" s="1"/>
  <c r="AB84" i="1" s="1"/>
  <c r="AA91" i="1"/>
  <c r="AF134" i="1"/>
  <c r="AF138" i="1"/>
  <c r="AF137" i="1"/>
  <c r="AF156" i="1"/>
  <c r="AF155" i="1"/>
  <c r="AF154" i="1"/>
  <c r="AF152" i="1"/>
  <c r="AF153" i="1"/>
  <c r="AF148" i="1"/>
  <c r="AF150" i="1"/>
  <c r="AF149" i="1"/>
  <c r="AF145" i="1"/>
  <c r="AF147" i="1"/>
  <c r="AF146" i="1"/>
  <c r="AF143" i="1"/>
  <c r="AF144" i="1"/>
  <c r="AF142" i="1"/>
  <c r="AF140" i="1"/>
  <c r="AF141" i="1"/>
  <c r="AF132" i="1"/>
  <c r="AF131" i="1"/>
  <c r="AF128" i="1"/>
  <c r="AF129" i="1"/>
  <c r="AF139" i="1"/>
  <c r="AF135" i="1"/>
  <c r="AB121" i="1"/>
  <c r="AC121" i="1"/>
  <c r="AB122" i="1"/>
  <c r="AC122" i="1"/>
  <c r="AB119" i="1"/>
  <c r="W243" i="19" s="1"/>
  <c r="AC119" i="1"/>
  <c r="AB118" i="1"/>
  <c r="AC118" i="1"/>
  <c r="AB120" i="1"/>
  <c r="AC120" i="1"/>
  <c r="AB115" i="1"/>
  <c r="AC115" i="1"/>
  <c r="AB116" i="1"/>
  <c r="T192" i="19" s="1"/>
  <c r="AC116" i="1"/>
  <c r="AB117" i="1"/>
  <c r="AC117" i="1"/>
  <c r="AB112" i="1"/>
  <c r="AC112" i="1"/>
  <c r="AB113" i="1"/>
  <c r="T191" i="19" s="1"/>
  <c r="AC113" i="1"/>
  <c r="AB114" i="1"/>
  <c r="AC114" i="1"/>
  <c r="AB109" i="1"/>
  <c r="AC109" i="1"/>
  <c r="AB110" i="1"/>
  <c r="T40" i="19" s="1"/>
  <c r="AC110" i="1"/>
  <c r="AB111" i="1"/>
  <c r="AC111" i="1"/>
  <c r="AB126" i="1"/>
  <c r="AC126" i="1"/>
  <c r="AB125" i="1"/>
  <c r="AC125" i="1"/>
  <c r="AB124" i="1"/>
  <c r="AC124" i="1"/>
  <c r="AB105" i="1"/>
  <c r="AC105" i="1"/>
  <c r="AB104" i="1"/>
  <c r="W88" i="19" s="1"/>
  <c r="AC104" i="1"/>
  <c r="AB102" i="1"/>
  <c r="AC102" i="1"/>
  <c r="AB101" i="1"/>
  <c r="Q137" i="19" s="1"/>
  <c r="AC101" i="1"/>
  <c r="AB103" i="1"/>
  <c r="AC103" i="1"/>
  <c r="AB100" i="1"/>
  <c r="AC100" i="1"/>
  <c r="AB96" i="1"/>
  <c r="AC96" i="1"/>
  <c r="AB95" i="1"/>
  <c r="W235" i="19" s="1"/>
  <c r="AC95" i="1"/>
  <c r="AB93" i="1"/>
  <c r="AC93" i="1"/>
  <c r="AB94" i="1"/>
  <c r="AC94" i="1"/>
  <c r="AB92" i="1"/>
  <c r="AC92" i="1"/>
  <c r="AB78" i="1"/>
  <c r="AC78" i="1"/>
  <c r="AB76" i="1"/>
  <c r="AC76" i="1"/>
  <c r="AB77" i="1"/>
  <c r="AC77" i="1"/>
  <c r="AB75" i="1"/>
  <c r="AC75" i="1"/>
  <c r="AB74" i="1"/>
  <c r="AC74" i="1"/>
  <c r="AB73" i="1"/>
  <c r="AC73" i="1"/>
  <c r="AB57" i="1"/>
  <c r="AC57" i="1"/>
  <c r="AB56" i="1"/>
  <c r="AC56" i="1"/>
  <c r="AB55" i="1"/>
  <c r="AC55" i="1"/>
  <c r="AB51" i="1"/>
  <c r="AC51" i="1"/>
  <c r="AB50" i="1"/>
  <c r="AC50" i="1"/>
  <c r="AB48" i="1"/>
  <c r="AC48" i="1"/>
  <c r="AB47" i="1"/>
  <c r="AC47" i="1"/>
  <c r="AB49" i="1"/>
  <c r="AC49" i="1"/>
  <c r="AB46" i="1"/>
  <c r="AC46" i="1"/>
  <c r="AB43" i="1"/>
  <c r="AC43" i="1"/>
  <c r="AB42" i="1"/>
  <c r="AC42" i="1"/>
  <c r="AB41" i="1"/>
  <c r="AC41" i="1"/>
  <c r="AB40" i="1"/>
  <c r="AC40" i="1"/>
  <c r="AB39" i="1"/>
  <c r="AC39" i="1"/>
  <c r="AB38" i="1"/>
  <c r="AC38" i="1"/>
  <c r="AB37" i="1"/>
  <c r="AC37" i="1"/>
  <c r="AB36" i="1"/>
  <c r="AC36" i="1"/>
  <c r="AB35" i="1"/>
  <c r="AC35" i="1"/>
  <c r="AB34" i="1"/>
  <c r="AC34" i="1"/>
  <c r="AB33" i="1"/>
  <c r="AC33" i="1"/>
  <c r="AB32" i="1"/>
  <c r="AC32" i="1"/>
  <c r="AB31" i="1"/>
  <c r="AC31" i="1"/>
  <c r="AB30" i="1"/>
  <c r="AC30" i="1"/>
  <c r="AB29" i="1"/>
  <c r="AC29" i="1"/>
  <c r="AB28" i="1"/>
  <c r="AC28" i="1"/>
  <c r="T8" i="1"/>
  <c r="W8" i="1"/>
  <c r="T9" i="1"/>
  <c r="T7" i="1"/>
  <c r="T10" i="1"/>
  <c r="T13" i="1"/>
  <c r="T16" i="1"/>
  <c r="AC83" i="1" l="1"/>
  <c r="K143" i="19"/>
  <c r="W38" i="19"/>
  <c r="AB83" i="1"/>
  <c r="N138" i="19"/>
  <c r="T188" i="19"/>
  <c r="AC84" i="1"/>
  <c r="K242" i="19"/>
  <c r="Q42" i="19"/>
  <c r="W92" i="19"/>
  <c r="T243" i="19"/>
  <c r="N43" i="19"/>
  <c r="Q90" i="19"/>
  <c r="K241" i="19"/>
  <c r="N85" i="19"/>
  <c r="W185" i="19"/>
  <c r="K35" i="19"/>
  <c r="K87" i="19"/>
  <c r="T37" i="19"/>
  <c r="Q187" i="19"/>
  <c r="W238" i="19"/>
  <c r="N88" i="19"/>
  <c r="T138" i="19"/>
  <c r="Q40" i="19"/>
  <c r="K40" i="19"/>
  <c r="K90" i="19"/>
  <c r="N191" i="19"/>
  <c r="W91" i="19"/>
  <c r="T241" i="19"/>
  <c r="T92" i="19"/>
  <c r="T42" i="19"/>
  <c r="Q242" i="19"/>
  <c r="N93" i="19"/>
  <c r="K193" i="19"/>
  <c r="K43" i="19"/>
  <c r="T135" i="19"/>
  <c r="Q235" i="19"/>
  <c r="W35" i="19"/>
  <c r="N37" i="19"/>
  <c r="W87" i="19"/>
  <c r="T87" i="19"/>
  <c r="Q237" i="19"/>
  <c r="T38" i="19"/>
  <c r="K138" i="19"/>
  <c r="Q188" i="19"/>
  <c r="T90" i="19"/>
  <c r="W40" i="19"/>
  <c r="W90" i="19"/>
  <c r="N241" i="19"/>
  <c r="K141" i="19"/>
  <c r="Q41" i="19"/>
  <c r="Q142" i="19"/>
  <c r="Q92" i="19"/>
  <c r="N42" i="19"/>
  <c r="T143" i="19"/>
  <c r="W193" i="19"/>
  <c r="W43" i="19"/>
  <c r="N185" i="19"/>
  <c r="N35" i="19"/>
  <c r="Q85" i="19"/>
  <c r="N87" i="19"/>
  <c r="K137" i="19"/>
  <c r="T137" i="19"/>
  <c r="K38" i="19"/>
  <c r="Q88" i="19"/>
  <c r="W138" i="19"/>
  <c r="N238" i="19"/>
  <c r="N40" i="19"/>
  <c r="N90" i="19"/>
  <c r="N140" i="19"/>
  <c r="W191" i="19"/>
  <c r="W141" i="19"/>
  <c r="Q91" i="19"/>
  <c r="N192" i="19"/>
  <c r="N142" i="19"/>
  <c r="K92" i="19"/>
  <c r="N193" i="19"/>
  <c r="Q243" i="19"/>
  <c r="Q93" i="19"/>
  <c r="K135" i="19"/>
  <c r="K191" i="19"/>
  <c r="K85" i="19"/>
  <c r="N135" i="19"/>
  <c r="W135" i="19"/>
  <c r="N187" i="19"/>
  <c r="K187" i="19"/>
  <c r="T237" i="19"/>
  <c r="T88" i="19"/>
  <c r="K188" i="19"/>
  <c r="Q238" i="19"/>
  <c r="K140" i="19"/>
  <c r="T140" i="19"/>
  <c r="T190" i="19"/>
  <c r="T240" i="19"/>
  <c r="W241" i="19"/>
  <c r="T41" i="19"/>
  <c r="Q191" i="19"/>
  <c r="W242" i="19"/>
  <c r="N92" i="19"/>
  <c r="T142" i="19"/>
  <c r="Q43" i="19"/>
  <c r="T93" i="19"/>
  <c r="W143" i="19"/>
  <c r="T235" i="19"/>
  <c r="N137" i="19"/>
  <c r="T187" i="19"/>
  <c r="Q190" i="19"/>
  <c r="Q141" i="19"/>
  <c r="Q184" i="19"/>
  <c r="W234" i="19"/>
  <c r="Q134" i="19"/>
  <c r="N234" i="19"/>
  <c r="W184" i="19"/>
  <c r="N184" i="19"/>
  <c r="W134" i="19"/>
  <c r="N134" i="19"/>
  <c r="Q234" i="19"/>
  <c r="N84" i="19"/>
  <c r="T84" i="19"/>
  <c r="T184" i="19"/>
  <c r="T234" i="19"/>
  <c r="K134" i="19"/>
  <c r="K234" i="19"/>
  <c r="K184" i="19"/>
  <c r="T134" i="19"/>
  <c r="Q84" i="19"/>
  <c r="K34" i="19"/>
  <c r="W84" i="19"/>
  <c r="Q34" i="19"/>
  <c r="W34" i="19"/>
  <c r="N34" i="19"/>
  <c r="K84" i="19"/>
  <c r="T34" i="19"/>
  <c r="W85" i="19"/>
  <c r="T185" i="19"/>
  <c r="Q185" i="19"/>
  <c r="N237" i="19"/>
  <c r="W187" i="19"/>
  <c r="Q37" i="19"/>
  <c r="Q138" i="19"/>
  <c r="W188" i="19"/>
  <c r="N38" i="19"/>
  <c r="W140" i="19"/>
  <c r="K190" i="19"/>
  <c r="K240" i="19"/>
  <c r="N41" i="19"/>
  <c r="K41" i="19"/>
  <c r="T91" i="19"/>
  <c r="Q241" i="19"/>
  <c r="K192" i="19"/>
  <c r="K142" i="19"/>
  <c r="Q192" i="19"/>
  <c r="K93" i="19"/>
  <c r="N143" i="19"/>
  <c r="Q193" i="19"/>
  <c r="W137" i="19"/>
  <c r="Q135" i="19"/>
  <c r="N235" i="19"/>
  <c r="K235" i="19"/>
  <c r="K37" i="19"/>
  <c r="K237" i="19"/>
  <c r="Q87" i="19"/>
  <c r="N188" i="19"/>
  <c r="T238" i="19"/>
  <c r="K88" i="19"/>
  <c r="N190" i="19"/>
  <c r="W190" i="19"/>
  <c r="W240" i="19"/>
  <c r="N91" i="19"/>
  <c r="W41" i="19"/>
  <c r="T141" i="19"/>
  <c r="K42" i="19"/>
  <c r="W192" i="19"/>
  <c r="W142" i="19"/>
  <c r="N242" i="19"/>
  <c r="W93" i="19"/>
  <c r="T193" i="19"/>
  <c r="K243" i="19"/>
  <c r="T85" i="19"/>
  <c r="Q140" i="19"/>
  <c r="T35" i="19"/>
  <c r="K185" i="19"/>
  <c r="Q35" i="19"/>
  <c r="W37" i="19"/>
  <c r="W237" i="19"/>
  <c r="K238" i="19"/>
  <c r="Q38" i="19"/>
  <c r="Q240" i="19"/>
  <c r="N240" i="19"/>
  <c r="N141" i="19"/>
  <c r="K91" i="19"/>
  <c r="W42" i="19"/>
  <c r="T242" i="19"/>
  <c r="T43" i="19"/>
  <c r="Q143" i="19"/>
  <c r="N243" i="19"/>
  <c r="Q245" i="19"/>
  <c r="Q195" i="19"/>
  <c r="Q145" i="19"/>
  <c r="Q95" i="19"/>
  <c r="Q45" i="19"/>
  <c r="T245" i="19"/>
  <c r="T195" i="19"/>
  <c r="T145" i="19"/>
  <c r="T95" i="19"/>
  <c r="T45" i="19"/>
  <c r="W245" i="19"/>
  <c r="K245" i="19"/>
  <c r="W195" i="19"/>
  <c r="K195" i="19"/>
  <c r="W145" i="19"/>
  <c r="K145" i="19"/>
  <c r="W95" i="19"/>
  <c r="K95" i="19"/>
  <c r="W45" i="19"/>
  <c r="K45" i="19"/>
  <c r="N245" i="19"/>
  <c r="N195" i="19"/>
  <c r="N145" i="19"/>
  <c r="N95" i="19"/>
  <c r="N45" i="19"/>
  <c r="T244" i="19"/>
  <c r="T194" i="19"/>
  <c r="T144" i="19"/>
  <c r="T94" i="19"/>
  <c r="T44" i="19"/>
  <c r="W244" i="19"/>
  <c r="K244" i="19"/>
  <c r="W194" i="19"/>
  <c r="K194" i="19"/>
  <c r="W144" i="19"/>
  <c r="K144" i="19"/>
  <c r="W94" i="19"/>
  <c r="K94" i="19"/>
  <c r="W44" i="19"/>
  <c r="K44" i="19"/>
  <c r="N244" i="19"/>
  <c r="N194" i="19"/>
  <c r="N144" i="19"/>
  <c r="N94" i="19"/>
  <c r="N44" i="19"/>
  <c r="Q244" i="19"/>
  <c r="Q194" i="19"/>
  <c r="Q144" i="19"/>
  <c r="Q94" i="19"/>
  <c r="Q44" i="19"/>
  <c r="U245" i="19"/>
  <c r="U195" i="19"/>
  <c r="U145" i="19"/>
  <c r="U95" i="19"/>
  <c r="U45" i="19"/>
  <c r="L245" i="19"/>
  <c r="X195" i="19"/>
  <c r="L195" i="19"/>
  <c r="X145" i="19"/>
  <c r="L145" i="19"/>
  <c r="X95" i="19"/>
  <c r="L95" i="19"/>
  <c r="X45" i="19"/>
  <c r="L45" i="19"/>
  <c r="O245" i="19"/>
  <c r="O195" i="19"/>
  <c r="O145" i="19"/>
  <c r="O95" i="19"/>
  <c r="O45" i="19"/>
  <c r="R245" i="19"/>
  <c r="R195" i="19"/>
  <c r="R145" i="19"/>
  <c r="R95" i="19"/>
  <c r="R45" i="19"/>
  <c r="X165" i="19"/>
  <c r="X65" i="19"/>
  <c r="X115" i="19"/>
  <c r="X15" i="19"/>
  <c r="U15" i="19"/>
  <c r="U115" i="19"/>
  <c r="R65" i="19"/>
  <c r="R165" i="19"/>
  <c r="U65" i="19"/>
  <c r="U165" i="19"/>
  <c r="O115" i="19"/>
  <c r="X215" i="19"/>
  <c r="R215" i="19"/>
  <c r="R15" i="19"/>
  <c r="R115" i="19"/>
  <c r="O65" i="19"/>
  <c r="O165" i="19"/>
  <c r="U215" i="19"/>
  <c r="L165" i="19"/>
  <c r="L65" i="19"/>
  <c r="O215" i="19"/>
  <c r="O15" i="19"/>
  <c r="L115" i="19"/>
  <c r="L15" i="19"/>
  <c r="X116" i="19"/>
  <c r="X16" i="19"/>
  <c r="X166" i="19"/>
  <c r="X66" i="19"/>
  <c r="U16" i="19"/>
  <c r="R16" i="19"/>
  <c r="R116" i="19"/>
  <c r="O16" i="19"/>
  <c r="U66" i="19"/>
  <c r="U116" i="19"/>
  <c r="U166" i="19"/>
  <c r="O66" i="19"/>
  <c r="O166" i="19"/>
  <c r="U216" i="19"/>
  <c r="R66" i="19"/>
  <c r="R166" i="19"/>
  <c r="O116" i="19"/>
  <c r="X216" i="19"/>
  <c r="R216" i="19"/>
  <c r="L166" i="19"/>
  <c r="L116" i="19"/>
  <c r="L16" i="19"/>
  <c r="L66" i="19"/>
  <c r="O216" i="19"/>
  <c r="X118" i="19"/>
  <c r="X18" i="19"/>
  <c r="X168" i="19"/>
  <c r="X68" i="19"/>
  <c r="U18" i="19"/>
  <c r="R18" i="19"/>
  <c r="R118" i="19"/>
  <c r="O18" i="19"/>
  <c r="O68" i="19"/>
  <c r="O168" i="19"/>
  <c r="U218" i="19"/>
  <c r="U118" i="19"/>
  <c r="R68" i="19"/>
  <c r="R168" i="19"/>
  <c r="O118" i="19"/>
  <c r="X218" i="19"/>
  <c r="R218" i="19"/>
  <c r="L118" i="19"/>
  <c r="L18" i="19"/>
  <c r="U68" i="19"/>
  <c r="U168" i="19"/>
  <c r="L168" i="19"/>
  <c r="L68" i="19"/>
  <c r="O218" i="19"/>
  <c r="X113" i="19"/>
  <c r="X13" i="19"/>
  <c r="X163" i="19"/>
  <c r="X63" i="19"/>
  <c r="U13" i="19"/>
  <c r="U63" i="19"/>
  <c r="U113" i="19"/>
  <c r="U163" i="19"/>
  <c r="R13" i="19"/>
  <c r="R113" i="19"/>
  <c r="O13" i="19"/>
  <c r="O63" i="19"/>
  <c r="O163" i="19"/>
  <c r="U213" i="19"/>
  <c r="O113" i="19"/>
  <c r="X213" i="19"/>
  <c r="R213" i="19"/>
  <c r="L113" i="19"/>
  <c r="L13" i="19"/>
  <c r="R63" i="19"/>
  <c r="R163" i="19"/>
  <c r="L163" i="19"/>
  <c r="L63" i="19"/>
  <c r="O213" i="19"/>
  <c r="W116" i="19"/>
  <c r="W16" i="19"/>
  <c r="T66" i="19"/>
  <c r="T166" i="19"/>
  <c r="Q66" i="19"/>
  <c r="Q166" i="19"/>
  <c r="W166" i="19"/>
  <c r="W66" i="19"/>
  <c r="Q16" i="19"/>
  <c r="Q116" i="19"/>
  <c r="N16" i="19"/>
  <c r="N66" i="19"/>
  <c r="N166" i="19"/>
  <c r="T216" i="19"/>
  <c r="K166" i="19"/>
  <c r="T116" i="19"/>
  <c r="K66" i="19"/>
  <c r="N216" i="19"/>
  <c r="T16" i="19"/>
  <c r="N116" i="19"/>
  <c r="W216" i="19"/>
  <c r="Q216" i="19"/>
  <c r="K116" i="19"/>
  <c r="K16" i="19"/>
  <c r="W118" i="19"/>
  <c r="W18" i="19"/>
  <c r="T68" i="19"/>
  <c r="T168" i="19"/>
  <c r="T118" i="19"/>
  <c r="Q68" i="19"/>
  <c r="Q168" i="19"/>
  <c r="W168" i="19"/>
  <c r="W68" i="19"/>
  <c r="T18" i="19"/>
  <c r="Q18" i="19"/>
  <c r="Q118" i="19"/>
  <c r="N18" i="19"/>
  <c r="N68" i="19"/>
  <c r="N168" i="19"/>
  <c r="T218" i="19"/>
  <c r="K168" i="19"/>
  <c r="K68" i="19"/>
  <c r="N218" i="19"/>
  <c r="N118" i="19"/>
  <c r="W218" i="19"/>
  <c r="Q218" i="19"/>
  <c r="K118" i="19"/>
  <c r="K18" i="19"/>
  <c r="W113" i="19"/>
  <c r="W13" i="19"/>
  <c r="T63" i="19"/>
  <c r="T163" i="19"/>
  <c r="Q63" i="19"/>
  <c r="Q163" i="19"/>
  <c r="T13" i="19"/>
  <c r="T113" i="19"/>
  <c r="Q13" i="19"/>
  <c r="Q113" i="19"/>
  <c r="N13" i="19"/>
  <c r="N63" i="19"/>
  <c r="N163" i="19"/>
  <c r="T213" i="19"/>
  <c r="K163" i="19"/>
  <c r="W63" i="19"/>
  <c r="K63" i="19"/>
  <c r="N213" i="19"/>
  <c r="W163" i="19"/>
  <c r="K113" i="19"/>
  <c r="K13" i="19"/>
  <c r="N113" i="19"/>
  <c r="W213" i="19"/>
  <c r="Q213" i="19"/>
  <c r="X164" i="19"/>
  <c r="X64" i="19"/>
  <c r="U14" i="19"/>
  <c r="U114" i="19"/>
  <c r="U64" i="19"/>
  <c r="U164" i="19"/>
  <c r="R14" i="19"/>
  <c r="R114" i="19"/>
  <c r="X114" i="19"/>
  <c r="X14" i="19"/>
  <c r="R64" i="19"/>
  <c r="R164" i="19"/>
  <c r="O14" i="19"/>
  <c r="O114" i="19"/>
  <c r="X214" i="19"/>
  <c r="R214" i="19"/>
  <c r="L114" i="19"/>
  <c r="L14" i="19"/>
  <c r="L164" i="19"/>
  <c r="O64" i="19"/>
  <c r="O164" i="19"/>
  <c r="U214" i="19"/>
  <c r="L64" i="19"/>
  <c r="O214" i="19"/>
  <c r="W167" i="19"/>
  <c r="W67" i="19"/>
  <c r="T17" i="19"/>
  <c r="T117" i="19"/>
  <c r="Q17" i="19"/>
  <c r="Q117" i="19"/>
  <c r="W117" i="19"/>
  <c r="W17" i="19"/>
  <c r="T67" i="19"/>
  <c r="T167" i="19"/>
  <c r="Q67" i="19"/>
  <c r="Q167" i="19"/>
  <c r="N117" i="19"/>
  <c r="W217" i="19"/>
  <c r="Q217" i="19"/>
  <c r="N17" i="19"/>
  <c r="K117" i="19"/>
  <c r="K17" i="19"/>
  <c r="N67" i="19"/>
  <c r="N167" i="19"/>
  <c r="T217" i="19"/>
  <c r="K67" i="19"/>
  <c r="N217" i="19"/>
  <c r="K167" i="19"/>
  <c r="X167" i="19"/>
  <c r="X67" i="19"/>
  <c r="X117" i="19"/>
  <c r="X17" i="19"/>
  <c r="U67" i="19"/>
  <c r="U167" i="19"/>
  <c r="U117" i="19"/>
  <c r="R67" i="19"/>
  <c r="R167" i="19"/>
  <c r="U17" i="19"/>
  <c r="O117" i="19"/>
  <c r="X217" i="19"/>
  <c r="R217" i="19"/>
  <c r="R17" i="19"/>
  <c r="R117" i="19"/>
  <c r="O17" i="19"/>
  <c r="O67" i="19"/>
  <c r="O167" i="19"/>
  <c r="U217" i="19"/>
  <c r="L167" i="19"/>
  <c r="L67" i="19"/>
  <c r="O217" i="19"/>
  <c r="L117" i="19"/>
  <c r="L17" i="19"/>
  <c r="W115" i="19"/>
  <c r="T65" i="19"/>
  <c r="Q65" i="19"/>
  <c r="N65" i="19"/>
  <c r="T215" i="19"/>
  <c r="K65" i="19"/>
  <c r="W65" i="19"/>
  <c r="T115" i="19"/>
  <c r="Q115" i="19"/>
  <c r="N115" i="19"/>
  <c r="Q215" i="19"/>
  <c r="K15" i="19"/>
  <c r="W15" i="19"/>
  <c r="T165" i="19"/>
  <c r="Q165" i="19"/>
  <c r="N165" i="19"/>
  <c r="K165" i="19"/>
  <c r="N215" i="19"/>
  <c r="W165" i="19"/>
  <c r="T15" i="19"/>
  <c r="Q15" i="19"/>
  <c r="N15" i="19"/>
  <c r="W215" i="19"/>
  <c r="K115" i="19"/>
  <c r="W64" i="19"/>
  <c r="T114" i="19"/>
  <c r="Q114" i="19"/>
  <c r="N114" i="19"/>
  <c r="Q214" i="19"/>
  <c r="K14" i="19"/>
  <c r="W114" i="19"/>
  <c r="T64" i="19"/>
  <c r="Q64" i="19"/>
  <c r="N64" i="19"/>
  <c r="T214" i="19"/>
  <c r="K64" i="19"/>
  <c r="N164" i="19"/>
  <c r="K164" i="19"/>
  <c r="W164" i="19"/>
  <c r="T14" i="19"/>
  <c r="Q14" i="19"/>
  <c r="N14" i="19"/>
  <c r="W214" i="19"/>
  <c r="K114" i="19"/>
  <c r="W14" i="19"/>
  <c r="T164" i="19"/>
  <c r="Q164" i="19"/>
  <c r="N214" i="19"/>
  <c r="AF32" i="1"/>
  <c r="K214" i="19"/>
  <c r="AF93" i="1"/>
  <c r="AF113" i="1"/>
  <c r="AF29" i="1"/>
  <c r="K213" i="19"/>
  <c r="AF41" i="1"/>
  <c r="K217" i="19"/>
  <c r="L218" i="19"/>
  <c r="AF50" i="1"/>
  <c r="AF77" i="1"/>
  <c r="AF95" i="1"/>
  <c r="AF104" i="1"/>
  <c r="AF110" i="1"/>
  <c r="AF120" i="1"/>
  <c r="AF36" i="1"/>
  <c r="L215" i="19"/>
  <c r="AF33" i="1"/>
  <c r="L214" i="19"/>
  <c r="AF92" i="1"/>
  <c r="AF96" i="1"/>
  <c r="AF105" i="1"/>
  <c r="AF117" i="1"/>
  <c r="K218" i="19"/>
  <c r="AF75" i="1"/>
  <c r="AF111" i="1"/>
  <c r="AF38" i="1"/>
  <c r="K216" i="19"/>
  <c r="AF42" i="1"/>
  <c r="L217" i="19"/>
  <c r="AF51" i="1"/>
  <c r="AF56" i="1"/>
  <c r="AF125" i="1"/>
  <c r="AF102" i="1"/>
  <c r="AF122" i="1"/>
  <c r="AF30" i="1"/>
  <c r="L213" i="19"/>
  <c r="AF35" i="1"/>
  <c r="K215" i="19"/>
  <c r="AF39" i="1"/>
  <c r="L216" i="19"/>
  <c r="AF47" i="1"/>
  <c r="AF57" i="1"/>
  <c r="AF74" i="1"/>
  <c r="AF78" i="1"/>
  <c r="AF101" i="1"/>
  <c r="AF126" i="1"/>
  <c r="AF114" i="1"/>
  <c r="AF116" i="1"/>
  <c r="AF119" i="1"/>
  <c r="AF48" i="1"/>
  <c r="AA52" i="1"/>
  <c r="AA53" i="1" s="1"/>
  <c r="AA61" i="1"/>
  <c r="AA62" i="1" s="1"/>
  <c r="AA64" i="1"/>
  <c r="AA65" i="1" s="1"/>
  <c r="AA67" i="1"/>
  <c r="AA68" i="1" s="1"/>
  <c r="AA70" i="1"/>
  <c r="AA71" i="1" s="1"/>
  <c r="AA79" i="1"/>
  <c r="AA80" i="1" s="1"/>
  <c r="AA88" i="1"/>
  <c r="AA89" i="1" s="1"/>
  <c r="AA106" i="1"/>
  <c r="AA107" i="1" s="1"/>
  <c r="AA72" i="1" l="1"/>
  <c r="AB71" i="1"/>
  <c r="AC71" i="1"/>
  <c r="AA108" i="1"/>
  <c r="AC107" i="1"/>
  <c r="AB107" i="1"/>
  <c r="AA66" i="1"/>
  <c r="AB65" i="1"/>
  <c r="AC65" i="1"/>
  <c r="AA54" i="1"/>
  <c r="AC53" i="1"/>
  <c r="AB53" i="1"/>
  <c r="AB68" i="1"/>
  <c r="AC68" i="1"/>
  <c r="AA90" i="1"/>
  <c r="AB89" i="1"/>
  <c r="AC89" i="1"/>
  <c r="AA81" i="1"/>
  <c r="AB80" i="1"/>
  <c r="AC80" i="1"/>
  <c r="AA63" i="1"/>
  <c r="AB62" i="1"/>
  <c r="AC62" i="1"/>
  <c r="AC88" i="1"/>
  <c r="AB88" i="1"/>
  <c r="AC61" i="1"/>
  <c r="AB61" i="1"/>
  <c r="AC64" i="1"/>
  <c r="AB64" i="1"/>
  <c r="AC82" i="1"/>
  <c r="AB82" i="1"/>
  <c r="AC70" i="1"/>
  <c r="AB70" i="1"/>
  <c r="AC91" i="1"/>
  <c r="AB91" i="1"/>
  <c r="AC52" i="1"/>
  <c r="AB52" i="1"/>
  <c r="AC106" i="1"/>
  <c r="AB106" i="1"/>
  <c r="AC79" i="1"/>
  <c r="AB79" i="1"/>
  <c r="AC67" i="1"/>
  <c r="AB67" i="1"/>
  <c r="AA97" i="1"/>
  <c r="AA98" i="1" s="1"/>
  <c r="AA58" i="1"/>
  <c r="AA59" i="1" s="1"/>
  <c r="AA22" i="1"/>
  <c r="AA23" i="1" s="1"/>
  <c r="AA19" i="1"/>
  <c r="AA20" i="1" s="1"/>
  <c r="W7" i="1"/>
  <c r="K7" i="1"/>
  <c r="W233" i="19" l="1"/>
  <c r="N233" i="19"/>
  <c r="W183" i="19"/>
  <c r="N183" i="19"/>
  <c r="T233" i="19"/>
  <c r="T133" i="19"/>
  <c r="K133" i="19"/>
  <c r="K83" i="19"/>
  <c r="T183" i="19"/>
  <c r="Q233" i="19"/>
  <c r="Q183" i="19"/>
  <c r="W83" i="19"/>
  <c r="N83" i="19"/>
  <c r="K233" i="19"/>
  <c r="T83" i="19"/>
  <c r="Q33" i="19"/>
  <c r="Q83" i="19"/>
  <c r="W33" i="19"/>
  <c r="W133" i="19"/>
  <c r="N33" i="19"/>
  <c r="Q133" i="19"/>
  <c r="N133" i="19"/>
  <c r="K33" i="19"/>
  <c r="K139" i="19"/>
  <c r="N39" i="19"/>
  <c r="T239" i="19"/>
  <c r="Q89" i="19"/>
  <c r="Q239" i="19"/>
  <c r="N189" i="19"/>
  <c r="T39" i="19"/>
  <c r="W39" i="19"/>
  <c r="W189" i="19"/>
  <c r="T139" i="19"/>
  <c r="N239" i="19"/>
  <c r="K39" i="19"/>
  <c r="K189" i="19"/>
  <c r="N89" i="19"/>
  <c r="W239" i="19"/>
  <c r="K239" i="19"/>
  <c r="T189" i="19"/>
  <c r="W89" i="19"/>
  <c r="Q189" i="19"/>
  <c r="N139" i="19"/>
  <c r="K89" i="19"/>
  <c r="W139" i="19"/>
  <c r="T89" i="19"/>
  <c r="Q39" i="19"/>
  <c r="Q139" i="19"/>
  <c r="AA99" i="1"/>
  <c r="AB98" i="1"/>
  <c r="AC98" i="1"/>
  <c r="AF89" i="1"/>
  <c r="AC72" i="1"/>
  <c r="AB72" i="1"/>
  <c r="AA21" i="1"/>
  <c r="AC20" i="1"/>
  <c r="AB20" i="1"/>
  <c r="AF80" i="1"/>
  <c r="AC90" i="1"/>
  <c r="AB90" i="1"/>
  <c r="AF53" i="1"/>
  <c r="AF65" i="1"/>
  <c r="AB108" i="1"/>
  <c r="AC108" i="1"/>
  <c r="AA24" i="1"/>
  <c r="AB23" i="1"/>
  <c r="AC23" i="1"/>
  <c r="AF62" i="1"/>
  <c r="AB81" i="1"/>
  <c r="AC81" i="1"/>
  <c r="AB66" i="1"/>
  <c r="AC66" i="1"/>
  <c r="AA60" i="1"/>
  <c r="AB59" i="1"/>
  <c r="AC59" i="1"/>
  <c r="AC63" i="1"/>
  <c r="AB63" i="1"/>
  <c r="AF68" i="1"/>
  <c r="AB54" i="1"/>
  <c r="AC54" i="1"/>
  <c r="AF107" i="1"/>
  <c r="AF71" i="1"/>
  <c r="AC22" i="1"/>
  <c r="AB22" i="1"/>
  <c r="AC58" i="1"/>
  <c r="AB58" i="1"/>
  <c r="AC19" i="1"/>
  <c r="AB19" i="1"/>
  <c r="AC97" i="1"/>
  <c r="AB97" i="1"/>
  <c r="L7" i="1"/>
  <c r="AA8" i="1" s="1"/>
  <c r="AA9" i="1" s="1"/>
  <c r="AA25" i="1"/>
  <c r="AA26" i="1" s="1"/>
  <c r="B221" i="13" a="1"/>
  <c r="O233" i="19" l="1"/>
  <c r="O183" i="19"/>
  <c r="U233" i="19"/>
  <c r="R183" i="19"/>
  <c r="R233" i="19"/>
  <c r="X233" i="19"/>
  <c r="L183" i="19"/>
  <c r="L133" i="19"/>
  <c r="U83" i="19"/>
  <c r="R33" i="19"/>
  <c r="U183" i="19"/>
  <c r="O33" i="19"/>
  <c r="O83" i="19"/>
  <c r="L83" i="19"/>
  <c r="L33" i="19"/>
  <c r="X83" i="19"/>
  <c r="Q186" i="19"/>
  <c r="Q136" i="19"/>
  <c r="Q86" i="19"/>
  <c r="N136" i="19"/>
  <c r="N86" i="19"/>
  <c r="N36" i="19"/>
  <c r="T36" i="19"/>
  <c r="W136" i="19"/>
  <c r="W86" i="19"/>
  <c r="W36" i="19"/>
  <c r="Q236" i="19"/>
  <c r="N236" i="19"/>
  <c r="K86" i="19"/>
  <c r="K36" i="19"/>
  <c r="N186" i="19"/>
  <c r="W236" i="19"/>
  <c r="W186" i="19"/>
  <c r="K136" i="19"/>
  <c r="K236" i="19"/>
  <c r="K186" i="19"/>
  <c r="T86" i="19"/>
  <c r="T236" i="19"/>
  <c r="T186" i="19"/>
  <c r="T136" i="19"/>
  <c r="Q36" i="19"/>
  <c r="AF63" i="1"/>
  <c r="AB60" i="1"/>
  <c r="AC60" i="1"/>
  <c r="AF81" i="1"/>
  <c r="W161" i="19"/>
  <c r="T11" i="19"/>
  <c r="Q11" i="19"/>
  <c r="N11" i="19"/>
  <c r="W211" i="19"/>
  <c r="K111" i="19"/>
  <c r="K211" i="19"/>
  <c r="T61" i="19"/>
  <c r="Q61" i="19"/>
  <c r="T211" i="19"/>
  <c r="T161" i="19"/>
  <c r="N211" i="19"/>
  <c r="W111" i="19"/>
  <c r="N61" i="19"/>
  <c r="K61" i="19"/>
  <c r="Q161" i="19"/>
  <c r="K161" i="19"/>
  <c r="W61" i="19"/>
  <c r="T111" i="19"/>
  <c r="Q111" i="19"/>
  <c r="N111" i="19"/>
  <c r="Q211" i="19"/>
  <c r="K11" i="19"/>
  <c r="AF23" i="1"/>
  <c r="W11" i="19"/>
  <c r="N161" i="19"/>
  <c r="AF90" i="1"/>
  <c r="W110" i="19"/>
  <c r="Q110" i="19"/>
  <c r="K160" i="19"/>
  <c r="W210" i="19"/>
  <c r="K210" i="19"/>
  <c r="N60" i="19"/>
  <c r="Q10" i="19"/>
  <c r="K10" i="19"/>
  <c r="W10" i="19"/>
  <c r="W160" i="19"/>
  <c r="K60" i="19"/>
  <c r="Q210" i="19"/>
  <c r="T160" i="19"/>
  <c r="N160" i="19"/>
  <c r="N210" i="19"/>
  <c r="AF20" i="1"/>
  <c r="T110" i="19"/>
  <c r="W60" i="19"/>
  <c r="N10" i="19"/>
  <c r="K110" i="19"/>
  <c r="Q60" i="19"/>
  <c r="T210" i="19"/>
  <c r="T60" i="19"/>
  <c r="T10" i="19"/>
  <c r="N110" i="19"/>
  <c r="Q160" i="19"/>
  <c r="AF54" i="1"/>
  <c r="AB24" i="1"/>
  <c r="AC24" i="1"/>
  <c r="AA27" i="1"/>
  <c r="AC26" i="1"/>
  <c r="AB26" i="1"/>
  <c r="AF66" i="1"/>
  <c r="AB21" i="1"/>
  <c r="AC21" i="1"/>
  <c r="AF98" i="1"/>
  <c r="AF59" i="1"/>
  <c r="AF108" i="1"/>
  <c r="AF72" i="1"/>
  <c r="AB99" i="1"/>
  <c r="AC99" i="1"/>
  <c r="AC25" i="1"/>
  <c r="AB25" i="1"/>
  <c r="AA7" i="1"/>
  <c r="B221" i="13"/>
  <c r="N85" i="1" l="1"/>
  <c r="O85" i="1" s="1"/>
  <c r="R160" i="19"/>
  <c r="X10" i="19"/>
  <c r="L110" i="19"/>
  <c r="R210" i="19"/>
  <c r="R60" i="19"/>
  <c r="X110" i="19"/>
  <c r="O160" i="19"/>
  <c r="R10" i="19"/>
  <c r="U60" i="19"/>
  <c r="O60" i="19"/>
  <c r="O110" i="19"/>
  <c r="O210" i="19"/>
  <c r="L60" i="19"/>
  <c r="AF21" i="1"/>
  <c r="L210" i="19"/>
  <c r="X210" i="19"/>
  <c r="X60" i="19"/>
  <c r="L160" i="19"/>
  <c r="O10" i="19"/>
  <c r="U110" i="19"/>
  <c r="X160" i="19"/>
  <c r="U210" i="19"/>
  <c r="L10" i="19"/>
  <c r="U160" i="19"/>
  <c r="R110" i="19"/>
  <c r="U10" i="19"/>
  <c r="AB27" i="1"/>
  <c r="AC27" i="1"/>
  <c r="R111" i="19"/>
  <c r="L111" i="19"/>
  <c r="U61" i="19"/>
  <c r="L61" i="19"/>
  <c r="O161" i="19"/>
  <c r="R11" i="19"/>
  <c r="O111" i="19"/>
  <c r="X11" i="19"/>
  <c r="O11" i="19"/>
  <c r="U111" i="19"/>
  <c r="AF24" i="1"/>
  <c r="O211" i="19"/>
  <c r="R61" i="19"/>
  <c r="L161" i="19"/>
  <c r="X111" i="19"/>
  <c r="X61" i="19"/>
  <c r="R211" i="19"/>
  <c r="L211" i="19"/>
  <c r="O61" i="19"/>
  <c r="U161" i="19"/>
  <c r="X161" i="19"/>
  <c r="X211" i="19"/>
  <c r="L11" i="19"/>
  <c r="U211" i="19"/>
  <c r="R161" i="19"/>
  <c r="U11" i="19"/>
  <c r="AF60" i="1"/>
  <c r="AF99" i="1"/>
  <c r="T12" i="19"/>
  <c r="Q62" i="19"/>
  <c r="N112" i="19"/>
  <c r="K112" i="19"/>
  <c r="N212" i="19"/>
  <c r="T212" i="19"/>
  <c r="AF26" i="1"/>
  <c r="T112" i="19"/>
  <c r="Q162" i="19"/>
  <c r="W212" i="19"/>
  <c r="K12" i="19"/>
  <c r="W12" i="19"/>
  <c r="K162" i="19"/>
  <c r="W162" i="19"/>
  <c r="Q12" i="19"/>
  <c r="T62" i="19"/>
  <c r="Q212" i="19"/>
  <c r="W112" i="19"/>
  <c r="N62" i="19"/>
  <c r="N12" i="19"/>
  <c r="W62" i="19"/>
  <c r="K62" i="19"/>
  <c r="K212" i="19"/>
  <c r="Q112" i="19"/>
  <c r="N162" i="19"/>
  <c r="T162" i="19"/>
  <c r="N151" i="1"/>
  <c r="O151" i="1" s="1"/>
  <c r="P24" i="18" s="1"/>
  <c r="N133" i="1"/>
  <c r="O133" i="1" s="1"/>
  <c r="N22" i="18" s="1"/>
  <c r="N130" i="1"/>
  <c r="O130" i="1" s="1"/>
  <c r="L22" i="18" s="1"/>
  <c r="N127" i="1"/>
  <c r="O127" i="1" s="1"/>
  <c r="J22" i="18" s="1"/>
  <c r="N148" i="1"/>
  <c r="O148" i="1" s="1"/>
  <c r="N24" i="18" s="1"/>
  <c r="N154" i="1"/>
  <c r="O154" i="1" s="1"/>
  <c r="R24" i="18" s="1"/>
  <c r="N145" i="1"/>
  <c r="O145" i="1" s="1"/>
  <c r="L24" i="18" s="1"/>
  <c r="N142" i="1"/>
  <c r="O142" i="1" s="1"/>
  <c r="J24" i="18" s="1"/>
  <c r="N139" i="1"/>
  <c r="O139" i="1" s="1"/>
  <c r="R22" i="18" s="1"/>
  <c r="N136" i="1"/>
  <c r="O136" i="1" s="1"/>
  <c r="P22" i="18" s="1"/>
  <c r="N94" i="1"/>
  <c r="O94" i="1" s="1"/>
  <c r="R16" i="18" s="1"/>
  <c r="N79" i="1"/>
  <c r="O79" i="1" s="1"/>
  <c r="N67" i="1"/>
  <c r="O67" i="1" s="1"/>
  <c r="N55" i="1"/>
  <c r="O55" i="1" s="1"/>
  <c r="N34" i="1"/>
  <c r="O34" i="1" s="1"/>
  <c r="N22" i="1"/>
  <c r="O22" i="1" s="1"/>
  <c r="N10" i="1"/>
  <c r="O10" i="1" s="1"/>
  <c r="N106" i="1"/>
  <c r="O106" i="1" s="1"/>
  <c r="P18" i="18" s="1"/>
  <c r="N19" i="1"/>
  <c r="O19" i="1" s="1"/>
  <c r="N103" i="1"/>
  <c r="O103" i="1" s="1"/>
  <c r="N18" i="18" s="1"/>
  <c r="N91" i="1"/>
  <c r="O91" i="1" s="1"/>
  <c r="P16" i="18" s="1"/>
  <c r="N76" i="1"/>
  <c r="O76" i="1" s="1"/>
  <c r="N64" i="1"/>
  <c r="O64" i="1" s="1"/>
  <c r="N52" i="1"/>
  <c r="O52" i="1" s="1"/>
  <c r="N43" i="1"/>
  <c r="O43" i="1" s="1"/>
  <c r="N31" i="1"/>
  <c r="O31" i="1" s="1"/>
  <c r="N121" i="1"/>
  <c r="O121" i="1" s="1"/>
  <c r="P20" i="18" s="1"/>
  <c r="N118" i="1"/>
  <c r="O118" i="1" s="1"/>
  <c r="N20" i="18" s="1"/>
  <c r="N115" i="1"/>
  <c r="O115" i="1" s="1"/>
  <c r="L20" i="18" s="1"/>
  <c r="N112" i="1"/>
  <c r="O112" i="1" s="1"/>
  <c r="J20" i="18" s="1"/>
  <c r="N109" i="1"/>
  <c r="O109" i="1" s="1"/>
  <c r="R18" i="18" s="1"/>
  <c r="N100" i="1"/>
  <c r="O100" i="1" s="1"/>
  <c r="L18" i="18" s="1"/>
  <c r="N88" i="1"/>
  <c r="O88" i="1" s="1"/>
  <c r="N16" i="18" s="1"/>
  <c r="N73" i="1"/>
  <c r="O73" i="1" s="1"/>
  <c r="N61" i="1"/>
  <c r="O61" i="1" s="1"/>
  <c r="N49" i="1"/>
  <c r="O49" i="1" s="1"/>
  <c r="N40" i="1"/>
  <c r="O40" i="1" s="1"/>
  <c r="N28" i="1"/>
  <c r="O28" i="1" s="1"/>
  <c r="N16" i="1"/>
  <c r="O16" i="1" s="1"/>
  <c r="N58" i="1"/>
  <c r="O58" i="1" s="1"/>
  <c r="N97" i="1"/>
  <c r="O97" i="1" s="1"/>
  <c r="J18" i="18" s="1"/>
  <c r="N37" i="1"/>
  <c r="O37" i="1" s="1"/>
  <c r="N70" i="1"/>
  <c r="O70" i="1" s="1"/>
  <c r="N124" i="1"/>
  <c r="O124" i="1" s="1"/>
  <c r="N13" i="1"/>
  <c r="O13" i="1" s="1"/>
  <c r="N46" i="1"/>
  <c r="O46" i="1" s="1"/>
  <c r="N82" i="1"/>
  <c r="O82" i="1" s="1"/>
  <c r="N25" i="1"/>
  <c r="O25" i="1" s="1"/>
  <c r="AB9" i="1"/>
  <c r="AC9" i="1"/>
  <c r="AC8" i="1"/>
  <c r="AB8" i="1"/>
  <c r="H210" i="13"/>
  <c r="P85" i="1" l="1"/>
  <c r="AE85" i="1" s="1"/>
  <c r="AD85" i="1" s="1"/>
  <c r="AF85" i="1" s="1"/>
  <c r="Q85" i="1"/>
  <c r="R10" i="18"/>
  <c r="R14" i="18"/>
  <c r="L14" i="18"/>
  <c r="P12" i="18"/>
  <c r="N14" i="18"/>
  <c r="J16" i="18"/>
  <c r="R12" i="18"/>
  <c r="N12" i="18"/>
  <c r="J12" i="18"/>
  <c r="P10" i="18"/>
  <c r="P14" i="18"/>
  <c r="L12" i="18"/>
  <c r="J14" i="18"/>
  <c r="X162" i="19"/>
  <c r="R62" i="19"/>
  <c r="U162" i="19"/>
  <c r="O12" i="19"/>
  <c r="L162" i="19"/>
  <c r="R12" i="19"/>
  <c r="X62" i="19"/>
  <c r="U12" i="19"/>
  <c r="R212" i="19"/>
  <c r="L62" i="19"/>
  <c r="L112" i="19"/>
  <c r="X112" i="19"/>
  <c r="U62" i="19"/>
  <c r="O62" i="19"/>
  <c r="O212" i="19"/>
  <c r="L12" i="19"/>
  <c r="X12" i="19"/>
  <c r="O112" i="19"/>
  <c r="O162" i="19"/>
  <c r="U112" i="19"/>
  <c r="U212" i="19"/>
  <c r="R112" i="19"/>
  <c r="R162" i="19"/>
  <c r="X212" i="19"/>
  <c r="AF27" i="1"/>
  <c r="L212" i="19"/>
  <c r="P142" i="1"/>
  <c r="Q142" i="1"/>
  <c r="P127" i="1"/>
  <c r="AE127" i="1" s="1"/>
  <c r="AD127" i="1" s="1"/>
  <c r="Q127" i="1"/>
  <c r="P145" i="1"/>
  <c r="Q145" i="1"/>
  <c r="P130" i="1"/>
  <c r="AE130" i="1" s="1"/>
  <c r="AD130" i="1" s="1"/>
  <c r="Q130" i="1"/>
  <c r="P136" i="1"/>
  <c r="AE136" i="1" s="1"/>
  <c r="AD136" i="1" s="1"/>
  <c r="Q136" i="1"/>
  <c r="P154" i="1"/>
  <c r="Q154" i="1"/>
  <c r="P133" i="1"/>
  <c r="AE133" i="1" s="1"/>
  <c r="AD133" i="1" s="1"/>
  <c r="Q133" i="1"/>
  <c r="P139" i="1"/>
  <c r="Q139" i="1"/>
  <c r="P148" i="1"/>
  <c r="Q148" i="1"/>
  <c r="Q151" i="1"/>
  <c r="P151" i="1"/>
  <c r="AE151" i="1" s="1"/>
  <c r="AD151" i="1" s="1"/>
  <c r="N6" i="18"/>
  <c r="L10" i="18"/>
  <c r="N10" i="18"/>
  <c r="L6" i="18"/>
  <c r="J8" i="18"/>
  <c r="R8" i="18"/>
  <c r="N8" i="18"/>
  <c r="J10" i="18"/>
  <c r="P8" i="18"/>
  <c r="L8" i="18"/>
  <c r="R6" i="18"/>
  <c r="P6" i="18"/>
  <c r="P25" i="1"/>
  <c r="Q25" i="1"/>
  <c r="P58" i="1"/>
  <c r="Q58" i="1"/>
  <c r="P100" i="1"/>
  <c r="AE100" i="1" s="1"/>
  <c r="AD100" i="1" s="1"/>
  <c r="Q100" i="1"/>
  <c r="P52" i="1"/>
  <c r="AE52" i="1" s="1"/>
  <c r="AD52" i="1" s="1"/>
  <c r="Q52" i="1"/>
  <c r="P22" i="1"/>
  <c r="AE22" i="1" s="1"/>
  <c r="AD22" i="1" s="1"/>
  <c r="Q22" i="1"/>
  <c r="P82" i="1"/>
  <c r="Q82" i="1"/>
  <c r="P16" i="1"/>
  <c r="AE16" i="1" s="1"/>
  <c r="AD16" i="1" s="1"/>
  <c r="Q16" i="1"/>
  <c r="P109" i="1"/>
  <c r="AE109" i="1" s="1"/>
  <c r="AD109" i="1" s="1"/>
  <c r="Q109" i="1"/>
  <c r="P64" i="1"/>
  <c r="AE64" i="1" s="1"/>
  <c r="AD64" i="1" s="1"/>
  <c r="Q64" i="1"/>
  <c r="P34" i="1"/>
  <c r="AE34" i="1" s="1"/>
  <c r="AD34" i="1" s="1"/>
  <c r="Q34" i="1"/>
  <c r="P46" i="1"/>
  <c r="AE46" i="1" s="1"/>
  <c r="AD46" i="1" s="1"/>
  <c r="Q46" i="1"/>
  <c r="P28" i="1"/>
  <c r="AE28" i="1" s="1"/>
  <c r="AD28" i="1" s="1"/>
  <c r="Q28" i="1"/>
  <c r="P112" i="1"/>
  <c r="AE112" i="1" s="1"/>
  <c r="AD112" i="1" s="1"/>
  <c r="Q112" i="1"/>
  <c r="P76" i="1"/>
  <c r="AE76" i="1" s="1"/>
  <c r="AD76" i="1" s="1"/>
  <c r="Q76" i="1"/>
  <c r="P40" i="1"/>
  <c r="AE40" i="1" s="1"/>
  <c r="AD40" i="1" s="1"/>
  <c r="Q40" i="1"/>
  <c r="P115" i="1"/>
  <c r="AE115" i="1" s="1"/>
  <c r="AD115" i="1" s="1"/>
  <c r="Q115" i="1"/>
  <c r="P91" i="1"/>
  <c r="AE91" i="1" s="1"/>
  <c r="AD91" i="1" s="1"/>
  <c r="Q91" i="1"/>
  <c r="P55" i="1"/>
  <c r="AE55" i="1" s="1"/>
  <c r="AD55" i="1" s="1"/>
  <c r="Q55" i="1"/>
  <c r="P13" i="1"/>
  <c r="Q13" i="1"/>
  <c r="P124" i="1"/>
  <c r="AE124" i="1" s="1"/>
  <c r="AD124" i="1" s="1"/>
  <c r="Q124" i="1"/>
  <c r="P49" i="1"/>
  <c r="AE49" i="1" s="1"/>
  <c r="AD49" i="1" s="1"/>
  <c r="Q49" i="1"/>
  <c r="P118" i="1"/>
  <c r="AE118" i="1" s="1"/>
  <c r="AD118" i="1" s="1"/>
  <c r="Q118" i="1"/>
  <c r="P103" i="1"/>
  <c r="AE103" i="1" s="1"/>
  <c r="AD103" i="1" s="1"/>
  <c r="Q103" i="1"/>
  <c r="P67" i="1"/>
  <c r="AE67" i="1" s="1"/>
  <c r="AD67" i="1" s="1"/>
  <c r="Q67" i="1"/>
  <c r="P70" i="1"/>
  <c r="AE70" i="1" s="1"/>
  <c r="AD70" i="1" s="1"/>
  <c r="Q70" i="1"/>
  <c r="P61" i="1"/>
  <c r="AE61" i="1" s="1"/>
  <c r="AD61" i="1" s="1"/>
  <c r="Q61" i="1"/>
  <c r="P121" i="1"/>
  <c r="AE121" i="1" s="1"/>
  <c r="AD121" i="1" s="1"/>
  <c r="Q121" i="1"/>
  <c r="P19" i="1"/>
  <c r="AE19" i="1" s="1"/>
  <c r="AD19" i="1" s="1"/>
  <c r="Q19" i="1"/>
  <c r="P79" i="1"/>
  <c r="AE79" i="1" s="1"/>
  <c r="AD79" i="1" s="1"/>
  <c r="Q79" i="1"/>
  <c r="P73" i="1"/>
  <c r="AE73" i="1" s="1"/>
  <c r="AD73" i="1" s="1"/>
  <c r="Q73" i="1"/>
  <c r="P31" i="1"/>
  <c r="AE31" i="1" s="1"/>
  <c r="AD31" i="1" s="1"/>
  <c r="Q31" i="1"/>
  <c r="P106" i="1"/>
  <c r="AE106" i="1" s="1"/>
  <c r="AD106" i="1" s="1"/>
  <c r="Q106" i="1"/>
  <c r="P94" i="1"/>
  <c r="AE94" i="1" s="1"/>
  <c r="AD94" i="1" s="1"/>
  <c r="Q94" i="1"/>
  <c r="P37" i="1"/>
  <c r="AE37" i="1" s="1"/>
  <c r="AD37" i="1" s="1"/>
  <c r="Q37" i="1"/>
  <c r="P97" i="1"/>
  <c r="Q97" i="1"/>
  <c r="P88" i="1"/>
  <c r="AE88" i="1" s="1"/>
  <c r="AD88" i="1" s="1"/>
  <c r="Q88" i="1"/>
  <c r="P43" i="1"/>
  <c r="AE43" i="1" s="1"/>
  <c r="AD43" i="1" s="1"/>
  <c r="Q43" i="1"/>
  <c r="P10" i="1"/>
  <c r="Q10" i="1"/>
  <c r="M237" i="19" l="1"/>
  <c r="P237" i="19"/>
  <c r="V37" i="19"/>
  <c r="P137" i="19"/>
  <c r="J187" i="19"/>
  <c r="V137" i="19"/>
  <c r="S237" i="19"/>
  <c r="M187" i="19"/>
  <c r="J237" i="19"/>
  <c r="M87" i="19"/>
  <c r="S87" i="19"/>
  <c r="V187" i="19"/>
  <c r="V87" i="19"/>
  <c r="S37" i="19"/>
  <c r="P187" i="19"/>
  <c r="S137" i="19"/>
  <c r="M37" i="19"/>
  <c r="M137" i="19"/>
  <c r="V237" i="19"/>
  <c r="P87" i="19"/>
  <c r="J87" i="19"/>
  <c r="P37" i="19"/>
  <c r="S187" i="19"/>
  <c r="J37" i="19"/>
  <c r="J137" i="19"/>
  <c r="M242" i="19"/>
  <c r="S192" i="19"/>
  <c r="J142" i="19"/>
  <c r="J92" i="19"/>
  <c r="M192" i="19"/>
  <c r="V142" i="19"/>
  <c r="V92" i="19"/>
  <c r="V242" i="19"/>
  <c r="P242" i="19"/>
  <c r="S42" i="19"/>
  <c r="M92" i="19"/>
  <c r="J242" i="19"/>
  <c r="P192" i="19"/>
  <c r="P42" i="19"/>
  <c r="J42" i="19"/>
  <c r="M142" i="19"/>
  <c r="S142" i="19"/>
  <c r="S92" i="19"/>
  <c r="V192" i="19"/>
  <c r="P142" i="19"/>
  <c r="M42" i="19"/>
  <c r="S242" i="19"/>
  <c r="J192" i="19"/>
  <c r="V42" i="19"/>
  <c r="P92" i="19"/>
  <c r="S235" i="19"/>
  <c r="P85" i="19"/>
  <c r="P135" i="19"/>
  <c r="V135" i="19"/>
  <c r="M85" i="19"/>
  <c r="S85" i="19"/>
  <c r="J135" i="19"/>
  <c r="M35" i="19"/>
  <c r="S35" i="19"/>
  <c r="J235" i="19"/>
  <c r="S185" i="19"/>
  <c r="J35" i="19"/>
  <c r="M135" i="19"/>
  <c r="J185" i="19"/>
  <c r="V235" i="19"/>
  <c r="V35" i="19"/>
  <c r="P35" i="19"/>
  <c r="P235" i="19"/>
  <c r="M235" i="19"/>
  <c r="S135" i="19"/>
  <c r="J85" i="19"/>
  <c r="V185" i="19"/>
  <c r="M185" i="19"/>
  <c r="V85" i="19"/>
  <c r="P185" i="19"/>
  <c r="M193" i="19"/>
  <c r="S143" i="19"/>
  <c r="M43" i="19"/>
  <c r="M143" i="19"/>
  <c r="S43" i="19"/>
  <c r="J43" i="19"/>
  <c r="P243" i="19"/>
  <c r="J243" i="19"/>
  <c r="M243" i="19"/>
  <c r="V93" i="19"/>
  <c r="V193" i="19"/>
  <c r="J193" i="19"/>
  <c r="S93" i="19"/>
  <c r="P93" i="19"/>
  <c r="V143" i="19"/>
  <c r="J143" i="19"/>
  <c r="S193" i="19"/>
  <c r="P143" i="19"/>
  <c r="V243" i="19"/>
  <c r="P193" i="19"/>
  <c r="J93" i="19"/>
  <c r="P43" i="19"/>
  <c r="S243" i="19"/>
  <c r="M93" i="19"/>
  <c r="V43" i="19"/>
  <c r="S240" i="19"/>
  <c r="V190" i="19"/>
  <c r="M40" i="19"/>
  <c r="M90" i="19"/>
  <c r="S190" i="19"/>
  <c r="P40" i="19"/>
  <c r="J40" i="19"/>
  <c r="V140" i="19"/>
  <c r="P240" i="19"/>
  <c r="J190" i="19"/>
  <c r="M140" i="19"/>
  <c r="M190" i="19"/>
  <c r="S140" i="19"/>
  <c r="M240" i="19"/>
  <c r="V90" i="19"/>
  <c r="P190" i="19"/>
  <c r="P140" i="19"/>
  <c r="J140" i="19"/>
  <c r="J240" i="19"/>
  <c r="S90" i="19"/>
  <c r="V40" i="19"/>
  <c r="S40" i="19"/>
  <c r="V240" i="19"/>
  <c r="J90" i="19"/>
  <c r="P90" i="19"/>
  <c r="P183" i="19"/>
  <c r="S233" i="19"/>
  <c r="J33" i="19"/>
  <c r="V233" i="19"/>
  <c r="S183" i="19"/>
  <c r="J133" i="19"/>
  <c r="P133" i="19"/>
  <c r="P83" i="19"/>
  <c r="V83" i="19"/>
  <c r="M233" i="19"/>
  <c r="J233" i="19"/>
  <c r="P33" i="19"/>
  <c r="V183" i="19"/>
  <c r="V33" i="19"/>
  <c r="M133" i="19"/>
  <c r="V133" i="19"/>
  <c r="J83" i="19"/>
  <c r="M183" i="19"/>
  <c r="S133" i="19"/>
  <c r="P233" i="19"/>
  <c r="M83" i="19"/>
  <c r="M33" i="19"/>
  <c r="S83" i="19"/>
  <c r="S241" i="19"/>
  <c r="V91" i="19"/>
  <c r="J41" i="19"/>
  <c r="M141" i="19"/>
  <c r="V191" i="19"/>
  <c r="V41" i="19"/>
  <c r="M41" i="19"/>
  <c r="J241" i="19"/>
  <c r="V141" i="19"/>
  <c r="S141" i="19"/>
  <c r="P241" i="19"/>
  <c r="J141" i="19"/>
  <c r="S91" i="19"/>
  <c r="S41" i="19"/>
  <c r="M91" i="19"/>
  <c r="P191" i="19"/>
  <c r="J191" i="19"/>
  <c r="S191" i="19"/>
  <c r="M191" i="19"/>
  <c r="M241" i="19"/>
  <c r="V241" i="19"/>
  <c r="P91" i="19"/>
  <c r="P141" i="19"/>
  <c r="J91" i="19"/>
  <c r="P41" i="19"/>
  <c r="V188" i="19"/>
  <c r="J38" i="19"/>
  <c r="P138" i="19"/>
  <c r="M138" i="19"/>
  <c r="J188" i="19"/>
  <c r="S88" i="19"/>
  <c r="V88" i="19"/>
  <c r="J88" i="19"/>
  <c r="P238" i="19"/>
  <c r="V138" i="19"/>
  <c r="S38" i="19"/>
  <c r="M238" i="19"/>
  <c r="J138" i="19"/>
  <c r="P88" i="19"/>
  <c r="P38" i="19"/>
  <c r="M188" i="19"/>
  <c r="S188" i="19"/>
  <c r="M88" i="19"/>
  <c r="V38" i="19"/>
  <c r="V238" i="19"/>
  <c r="S238" i="19"/>
  <c r="M38" i="19"/>
  <c r="J238" i="19"/>
  <c r="P188" i="19"/>
  <c r="S138" i="19"/>
  <c r="S239" i="19"/>
  <c r="M239" i="19"/>
  <c r="M89" i="19"/>
  <c r="V139" i="19"/>
  <c r="S39" i="19"/>
  <c r="J39" i="19"/>
  <c r="J139" i="19"/>
  <c r="S89" i="19"/>
  <c r="J89" i="19"/>
  <c r="S189" i="19"/>
  <c r="P39" i="19"/>
  <c r="V39" i="19"/>
  <c r="V239" i="19"/>
  <c r="V89" i="19"/>
  <c r="P189" i="19"/>
  <c r="M189" i="19"/>
  <c r="S139" i="19"/>
  <c r="J189" i="19"/>
  <c r="J239" i="19"/>
  <c r="P139" i="19"/>
  <c r="M39" i="19"/>
  <c r="V189" i="19"/>
  <c r="P239" i="19"/>
  <c r="P89" i="19"/>
  <c r="M139" i="19"/>
  <c r="S234" i="19"/>
  <c r="M234" i="19"/>
  <c r="P84" i="19"/>
  <c r="V84" i="19"/>
  <c r="M184" i="19"/>
  <c r="P34" i="19"/>
  <c r="J184" i="19"/>
  <c r="V134" i="19"/>
  <c r="M84" i="19"/>
  <c r="S134" i="19"/>
  <c r="S34" i="19"/>
  <c r="V34" i="19"/>
  <c r="J134" i="19"/>
  <c r="M34" i="19"/>
  <c r="J84" i="19"/>
  <c r="P134" i="19"/>
  <c r="M134" i="19"/>
  <c r="P234" i="19"/>
  <c r="V184" i="19"/>
  <c r="J34" i="19"/>
  <c r="J234" i="19"/>
  <c r="P184" i="19"/>
  <c r="S184" i="19"/>
  <c r="S84" i="19"/>
  <c r="V234" i="19"/>
  <c r="V197" i="19"/>
  <c r="P247" i="19"/>
  <c r="S197" i="19"/>
  <c r="P147" i="19"/>
  <c r="M147" i="19"/>
  <c r="M47" i="19"/>
  <c r="V247" i="19"/>
  <c r="M197" i="19"/>
  <c r="S147" i="19"/>
  <c r="V97" i="19"/>
  <c r="S97" i="19"/>
  <c r="J47" i="19"/>
  <c r="M247" i="19"/>
  <c r="S247" i="19"/>
  <c r="P197" i="19"/>
  <c r="V47" i="19"/>
  <c r="J247" i="19"/>
  <c r="V147" i="19"/>
  <c r="P97" i="19"/>
  <c r="M97" i="19"/>
  <c r="J97" i="19"/>
  <c r="S47" i="19"/>
  <c r="J147" i="19"/>
  <c r="J197" i="19"/>
  <c r="P47" i="19"/>
  <c r="V254" i="19"/>
  <c r="P204" i="19"/>
  <c r="V204" i="19"/>
  <c r="P104" i="19"/>
  <c r="V104" i="19"/>
  <c r="M154" i="19"/>
  <c r="V54" i="19"/>
  <c r="M254" i="19"/>
  <c r="S104" i="19"/>
  <c r="J254" i="19"/>
  <c r="P254" i="19"/>
  <c r="J204" i="19"/>
  <c r="S54" i="19"/>
  <c r="J104" i="19"/>
  <c r="M104" i="19"/>
  <c r="J154" i="19"/>
  <c r="S154" i="19"/>
  <c r="M204" i="19"/>
  <c r="S204" i="19"/>
  <c r="V154" i="19"/>
  <c r="P154" i="19"/>
  <c r="M54" i="19"/>
  <c r="P54" i="19"/>
  <c r="S254" i="19"/>
  <c r="J54" i="19"/>
  <c r="P249" i="19"/>
  <c r="M199" i="19"/>
  <c r="S99" i="19"/>
  <c r="J99" i="19"/>
  <c r="S149" i="19"/>
  <c r="M49" i="19"/>
  <c r="P199" i="19"/>
  <c r="V99" i="19"/>
  <c r="S249" i="19"/>
  <c r="V199" i="19"/>
  <c r="S199" i="19"/>
  <c r="J199" i="19"/>
  <c r="P99" i="19"/>
  <c r="P49" i="19"/>
  <c r="M249" i="19"/>
  <c r="V249" i="19"/>
  <c r="V149" i="19"/>
  <c r="M149" i="19"/>
  <c r="P149" i="19"/>
  <c r="V49" i="19"/>
  <c r="S49" i="19"/>
  <c r="J249" i="19"/>
  <c r="J149" i="19"/>
  <c r="M99" i="19"/>
  <c r="J49" i="19"/>
  <c r="S198" i="19"/>
  <c r="V198" i="19"/>
  <c r="M148" i="19"/>
  <c r="P98" i="19"/>
  <c r="V98" i="19"/>
  <c r="S48" i="19"/>
  <c r="S248" i="19"/>
  <c r="J198" i="19"/>
  <c r="S98" i="19"/>
  <c r="P198" i="19"/>
  <c r="M98" i="19"/>
  <c r="M48" i="19"/>
  <c r="J248" i="19"/>
  <c r="M248" i="19"/>
  <c r="P148" i="19"/>
  <c r="V148" i="19"/>
  <c r="J148" i="19"/>
  <c r="V48" i="19"/>
  <c r="V248" i="19"/>
  <c r="P248" i="19"/>
  <c r="M198" i="19"/>
  <c r="J98" i="19"/>
  <c r="S148" i="19"/>
  <c r="P48" i="19"/>
  <c r="J48" i="19"/>
  <c r="V146" i="19"/>
  <c r="J46" i="19"/>
  <c r="S96" i="19"/>
  <c r="S146" i="19"/>
  <c r="V196" i="19"/>
  <c r="J96" i="19"/>
  <c r="V246" i="19"/>
  <c r="M246" i="19"/>
  <c r="M96" i="19"/>
  <c r="J246" i="19"/>
  <c r="P96" i="19"/>
  <c r="S196" i="19"/>
  <c r="S246" i="19"/>
  <c r="S46" i="19"/>
  <c r="P146" i="19"/>
  <c r="P196" i="19"/>
  <c r="V46" i="19"/>
  <c r="M146" i="19"/>
  <c r="M196" i="19"/>
  <c r="P246" i="19"/>
  <c r="V96" i="19"/>
  <c r="J146" i="19"/>
  <c r="M46" i="19"/>
  <c r="J196" i="19"/>
  <c r="P46" i="19"/>
  <c r="M195" i="19"/>
  <c r="P245" i="19"/>
  <c r="P45" i="19"/>
  <c r="S95" i="19"/>
  <c r="V195" i="19"/>
  <c r="V95" i="19"/>
  <c r="M145" i="19"/>
  <c r="P195" i="19"/>
  <c r="S245" i="19"/>
  <c r="S45" i="19"/>
  <c r="J195" i="19"/>
  <c r="J95" i="19"/>
  <c r="M95" i="19"/>
  <c r="P145" i="19"/>
  <c r="S195" i="19"/>
  <c r="V245" i="19"/>
  <c r="V145" i="19"/>
  <c r="V45" i="19"/>
  <c r="M245" i="19"/>
  <c r="M45" i="19"/>
  <c r="P95" i="19"/>
  <c r="S145" i="19"/>
  <c r="J245" i="19"/>
  <c r="J145" i="19"/>
  <c r="J45" i="19"/>
  <c r="P244" i="19"/>
  <c r="P44" i="19"/>
  <c r="S94" i="19"/>
  <c r="V194" i="19"/>
  <c r="V94" i="19"/>
  <c r="M244" i="19"/>
  <c r="M44" i="19"/>
  <c r="P194" i="19"/>
  <c r="S244" i="19"/>
  <c r="S44" i="19"/>
  <c r="J194" i="19"/>
  <c r="J94" i="19"/>
  <c r="M194" i="19"/>
  <c r="P144" i="19"/>
  <c r="S194" i="19"/>
  <c r="V244" i="19"/>
  <c r="V144" i="19"/>
  <c r="V44" i="19"/>
  <c r="M144" i="19"/>
  <c r="P94" i="19"/>
  <c r="S144" i="19"/>
  <c r="J244" i="19"/>
  <c r="J144" i="19"/>
  <c r="J44" i="19"/>
  <c r="M94" i="19"/>
  <c r="AE82" i="1"/>
  <c r="AE84" i="1"/>
  <c r="AD84" i="1" s="1"/>
  <c r="AF151" i="1"/>
  <c r="AF127" i="1"/>
  <c r="AF133" i="1"/>
  <c r="AF130" i="1"/>
  <c r="AF136" i="1"/>
  <c r="S68" i="19"/>
  <c r="M68" i="19"/>
  <c r="J68" i="19"/>
  <c r="S18" i="19"/>
  <c r="M18" i="19"/>
  <c r="J118" i="19"/>
  <c r="P68" i="19"/>
  <c r="S218" i="19"/>
  <c r="P18" i="19"/>
  <c r="P168" i="19"/>
  <c r="J168" i="19"/>
  <c r="P118" i="19"/>
  <c r="S168" i="19"/>
  <c r="M168" i="19"/>
  <c r="M218" i="19"/>
  <c r="S118" i="19"/>
  <c r="M118" i="19"/>
  <c r="J18" i="19"/>
  <c r="V118" i="19"/>
  <c r="V168" i="19"/>
  <c r="V218" i="19"/>
  <c r="V18" i="19"/>
  <c r="V68" i="19"/>
  <c r="P218" i="19"/>
  <c r="S117" i="19"/>
  <c r="J17" i="19"/>
  <c r="M67" i="19"/>
  <c r="P167" i="19"/>
  <c r="S17" i="19"/>
  <c r="J117" i="19"/>
  <c r="P117" i="19"/>
  <c r="V117" i="19"/>
  <c r="S217" i="19"/>
  <c r="J167" i="19"/>
  <c r="P17" i="19"/>
  <c r="V17" i="19"/>
  <c r="M117" i="19"/>
  <c r="S67" i="19"/>
  <c r="J67" i="19"/>
  <c r="M217" i="19"/>
  <c r="M17" i="19"/>
  <c r="M167" i="19"/>
  <c r="V67" i="19"/>
  <c r="P217" i="19"/>
  <c r="P67" i="19"/>
  <c r="S167" i="19"/>
  <c r="V167" i="19"/>
  <c r="V217" i="19"/>
  <c r="V166" i="19"/>
  <c r="V116" i="19"/>
  <c r="V66" i="19"/>
  <c r="V16" i="19"/>
  <c r="S16" i="19"/>
  <c r="S66" i="19"/>
  <c r="S116" i="19"/>
  <c r="S166" i="19"/>
  <c r="P16" i="19"/>
  <c r="P66" i="19"/>
  <c r="P116" i="19"/>
  <c r="P166" i="19"/>
  <c r="M16" i="19"/>
  <c r="M66" i="19"/>
  <c r="M116" i="19"/>
  <c r="M166" i="19"/>
  <c r="V216" i="19"/>
  <c r="S216" i="19"/>
  <c r="P216" i="19"/>
  <c r="J166" i="19"/>
  <c r="J116" i="19"/>
  <c r="J66" i="19"/>
  <c r="J16" i="19"/>
  <c r="M216" i="19"/>
  <c r="V165" i="19"/>
  <c r="M15" i="19"/>
  <c r="J15" i="19"/>
  <c r="S165" i="19"/>
  <c r="M165" i="19"/>
  <c r="M215" i="19"/>
  <c r="J115" i="19"/>
  <c r="J65" i="19"/>
  <c r="V65" i="19"/>
  <c r="M115" i="19"/>
  <c r="V115" i="19"/>
  <c r="P65" i="19"/>
  <c r="S215" i="19"/>
  <c r="P15" i="19"/>
  <c r="S65" i="19"/>
  <c r="S15" i="19"/>
  <c r="V215" i="19"/>
  <c r="V15" i="19"/>
  <c r="P165" i="19"/>
  <c r="J165" i="19"/>
  <c r="P115" i="19"/>
  <c r="S115" i="19"/>
  <c r="M65" i="19"/>
  <c r="P215" i="19"/>
  <c r="J14" i="19"/>
  <c r="V114" i="19"/>
  <c r="S64" i="19"/>
  <c r="P64" i="19"/>
  <c r="M64" i="19"/>
  <c r="S214" i="19"/>
  <c r="J64" i="19"/>
  <c r="V64" i="19"/>
  <c r="S114" i="19"/>
  <c r="P114" i="19"/>
  <c r="M114" i="19"/>
  <c r="P214" i="19"/>
  <c r="M214" i="19"/>
  <c r="V14" i="19"/>
  <c r="S164" i="19"/>
  <c r="P164" i="19"/>
  <c r="M164" i="19"/>
  <c r="J164" i="19"/>
  <c r="V164" i="19"/>
  <c r="S14" i="19"/>
  <c r="P14" i="19"/>
  <c r="M14" i="19"/>
  <c r="V214" i="19"/>
  <c r="J114" i="19"/>
  <c r="V63" i="19"/>
  <c r="P213" i="19"/>
  <c r="M163" i="19"/>
  <c r="V163" i="19"/>
  <c r="V213" i="19"/>
  <c r="S63" i="19"/>
  <c r="V13" i="19"/>
  <c r="S113" i="19"/>
  <c r="J13" i="19"/>
  <c r="J163" i="19"/>
  <c r="S13" i="19"/>
  <c r="J113" i="19"/>
  <c r="P63" i="19"/>
  <c r="P163" i="19"/>
  <c r="M13" i="19"/>
  <c r="V113" i="19"/>
  <c r="P113" i="19"/>
  <c r="S163" i="19"/>
  <c r="M213" i="19"/>
  <c r="P13" i="19"/>
  <c r="J63" i="19"/>
  <c r="M63" i="19"/>
  <c r="M113" i="19"/>
  <c r="S213" i="19"/>
  <c r="P111" i="19"/>
  <c r="M111" i="19"/>
  <c r="M11" i="19"/>
  <c r="S161" i="19"/>
  <c r="M211" i="19"/>
  <c r="M61" i="19"/>
  <c r="S11" i="19"/>
  <c r="V61" i="19"/>
  <c r="P211" i="19"/>
  <c r="V211" i="19"/>
  <c r="P161" i="19"/>
  <c r="V111" i="19"/>
  <c r="S211" i="19"/>
  <c r="S111" i="19"/>
  <c r="J11" i="19"/>
  <c r="J111" i="19"/>
  <c r="M161" i="19"/>
  <c r="S61" i="19"/>
  <c r="J61" i="19"/>
  <c r="P11" i="19"/>
  <c r="V11" i="19"/>
  <c r="J161" i="19"/>
  <c r="P61" i="19"/>
  <c r="V161" i="19"/>
  <c r="V160" i="19"/>
  <c r="S10" i="19"/>
  <c r="P10" i="19"/>
  <c r="M10" i="19"/>
  <c r="V210" i="19"/>
  <c r="J110" i="19"/>
  <c r="V110" i="19"/>
  <c r="S60" i="19"/>
  <c r="P60" i="19"/>
  <c r="M60" i="19"/>
  <c r="S210" i="19"/>
  <c r="J60" i="19"/>
  <c r="V60" i="19"/>
  <c r="S110" i="19"/>
  <c r="P110" i="19"/>
  <c r="M110" i="19"/>
  <c r="P210" i="19"/>
  <c r="J10" i="19"/>
  <c r="V10" i="19"/>
  <c r="S160" i="19"/>
  <c r="P160" i="19"/>
  <c r="M160" i="19"/>
  <c r="J160" i="19"/>
  <c r="M210" i="19"/>
  <c r="J216" i="19"/>
  <c r="AF37" i="1"/>
  <c r="AF61" i="1"/>
  <c r="AF106" i="1"/>
  <c r="AE15" i="1"/>
  <c r="AD15" i="1" s="1"/>
  <c r="AE14" i="1"/>
  <c r="AD14" i="1" s="1"/>
  <c r="AE13" i="1"/>
  <c r="AD13" i="1" s="1"/>
  <c r="J213" i="19"/>
  <c r="AF28" i="1"/>
  <c r="J215" i="19"/>
  <c r="AF34" i="1"/>
  <c r="J217" i="19"/>
  <c r="AF40" i="1"/>
  <c r="AF94" i="1"/>
  <c r="AF70" i="1"/>
  <c r="AF64" i="1"/>
  <c r="AF109" i="1"/>
  <c r="J214" i="19"/>
  <c r="AF31" i="1"/>
  <c r="AF103" i="1"/>
  <c r="AF118" i="1"/>
  <c r="AF55" i="1"/>
  <c r="AF46" i="1"/>
  <c r="J211" i="19"/>
  <c r="AF22" i="1"/>
  <c r="AF88" i="1"/>
  <c r="AF79" i="1"/>
  <c r="AE12" i="1"/>
  <c r="AD12" i="1" s="1"/>
  <c r="AE11" i="1"/>
  <c r="AD11" i="1" s="1"/>
  <c r="AE10" i="1"/>
  <c r="AD10" i="1" s="1"/>
  <c r="J218" i="19"/>
  <c r="AF43" i="1"/>
  <c r="J210" i="19"/>
  <c r="AF19" i="1"/>
  <c r="AF121" i="1"/>
  <c r="AF124" i="1"/>
  <c r="AF100" i="1"/>
  <c r="AF67" i="1"/>
  <c r="AF76" i="1"/>
  <c r="AF112" i="1"/>
  <c r="AF73" i="1"/>
  <c r="AF49" i="1"/>
  <c r="AF91" i="1"/>
  <c r="AF115" i="1"/>
  <c r="AF52" i="1"/>
  <c r="W10" i="1"/>
  <c r="AA10" i="1" s="1"/>
  <c r="AA11" i="1" s="1"/>
  <c r="W13" i="1"/>
  <c r="AA13" i="1" s="1"/>
  <c r="AA14" i="1" s="1"/>
  <c r="W16" i="1"/>
  <c r="AA16" i="1" s="1"/>
  <c r="AA15" i="1" l="1"/>
  <c r="AC14" i="1"/>
  <c r="AB14" i="1"/>
  <c r="N58" i="19" s="1"/>
  <c r="AA12" i="1"/>
  <c r="AB11" i="1"/>
  <c r="W107" i="19" s="1"/>
  <c r="AC11" i="1"/>
  <c r="AF84" i="1"/>
  <c r="AD82" i="1"/>
  <c r="AE83" i="1"/>
  <c r="AD83" i="1" s="1"/>
  <c r="T58" i="19"/>
  <c r="W109" i="19"/>
  <c r="T209" i="19"/>
  <c r="Q9" i="19"/>
  <c r="W9" i="19"/>
  <c r="K159" i="19"/>
  <c r="Q109" i="19"/>
  <c r="T59" i="19"/>
  <c r="K59" i="19"/>
  <c r="N9" i="19"/>
  <c r="T159" i="19"/>
  <c r="N209" i="19"/>
  <c r="N109" i="19"/>
  <c r="Q59" i="19"/>
  <c r="W159" i="19"/>
  <c r="W209" i="19"/>
  <c r="Q159" i="19"/>
  <c r="W59" i="19"/>
  <c r="Q209" i="19"/>
  <c r="N59" i="19"/>
  <c r="T9" i="19"/>
  <c r="K109" i="19"/>
  <c r="N159" i="19"/>
  <c r="T109" i="19"/>
  <c r="K9" i="19"/>
  <c r="K208" i="19"/>
  <c r="K209" i="19"/>
  <c r="AB7" i="1"/>
  <c r="AF14" i="1" l="1"/>
  <c r="K8" i="19"/>
  <c r="T8" i="19"/>
  <c r="T208" i="19"/>
  <c r="K108" i="19"/>
  <c r="N108" i="19"/>
  <c r="W58" i="19"/>
  <c r="W8" i="19"/>
  <c r="N158" i="19"/>
  <c r="K158" i="19"/>
  <c r="T158" i="19"/>
  <c r="Q8" i="19"/>
  <c r="N157" i="19"/>
  <c r="W208" i="19"/>
  <c r="W108" i="19"/>
  <c r="Q208" i="19"/>
  <c r="W158" i="19"/>
  <c r="K58" i="19"/>
  <c r="T108" i="19"/>
  <c r="Q58" i="19"/>
  <c r="Q108" i="19"/>
  <c r="N208" i="19"/>
  <c r="N8" i="19"/>
  <c r="Q158" i="19"/>
  <c r="K57" i="19"/>
  <c r="T157" i="19"/>
  <c r="W207" i="19"/>
  <c r="Q7" i="19"/>
  <c r="T107" i="19"/>
  <c r="K207" i="19"/>
  <c r="N57" i="19"/>
  <c r="Q207" i="19"/>
  <c r="W157" i="19"/>
  <c r="T57" i="19"/>
  <c r="Q107" i="19"/>
  <c r="K157" i="19"/>
  <c r="K107" i="19"/>
  <c r="W57" i="19"/>
  <c r="Q157" i="19"/>
  <c r="N7" i="19"/>
  <c r="T207" i="19"/>
  <c r="W7" i="19"/>
  <c r="AF11" i="1"/>
  <c r="K7" i="19"/>
  <c r="T7" i="19"/>
  <c r="Q57" i="19"/>
  <c r="N107" i="19"/>
  <c r="N207" i="19"/>
  <c r="AF82" i="1"/>
  <c r="AC15" i="1"/>
  <c r="AB15" i="1"/>
  <c r="AB12" i="1"/>
  <c r="AC12" i="1"/>
  <c r="AF83" i="1"/>
  <c r="AC7" i="1"/>
  <c r="X59" i="19" l="1"/>
  <c r="U109" i="19"/>
  <c r="U209" i="19"/>
  <c r="O209" i="19"/>
  <c r="O109" i="19"/>
  <c r="X209" i="19"/>
  <c r="L109" i="19"/>
  <c r="O59" i="19"/>
  <c r="R109" i="19"/>
  <c r="O9" i="19"/>
  <c r="U59" i="19"/>
  <c r="R159" i="19"/>
  <c r="O159" i="19"/>
  <c r="R9" i="19"/>
  <c r="X109" i="19"/>
  <c r="U159" i="19"/>
  <c r="L59" i="19"/>
  <c r="L209" i="19"/>
  <c r="X9" i="19"/>
  <c r="R209" i="19"/>
  <c r="X159" i="19"/>
  <c r="U9" i="19"/>
  <c r="L9" i="19"/>
  <c r="L159" i="19"/>
  <c r="R59" i="19"/>
  <c r="R8" i="19"/>
  <c r="R208" i="19"/>
  <c r="L8" i="19"/>
  <c r="AF15" i="1"/>
  <c r="U158" i="19"/>
  <c r="X208" i="19"/>
  <c r="U208" i="19"/>
  <c r="X8" i="19"/>
  <c r="O8" i="19"/>
  <c r="L58" i="19"/>
  <c r="O158" i="19"/>
  <c r="O208" i="19"/>
  <c r="X58" i="19"/>
  <c r="R158" i="19"/>
  <c r="L108" i="19"/>
  <c r="U108" i="19"/>
  <c r="X158" i="19"/>
  <c r="X108" i="19"/>
  <c r="R108" i="19"/>
  <c r="L158" i="19"/>
  <c r="U58" i="19"/>
  <c r="O108" i="19"/>
  <c r="L208" i="19"/>
  <c r="R58" i="19"/>
  <c r="U8" i="19"/>
  <c r="O58" i="19"/>
  <c r="R107" i="19"/>
  <c r="X157" i="19"/>
  <c r="R207" i="19"/>
  <c r="O57" i="19"/>
  <c r="R7" i="19"/>
  <c r="X7" i="19"/>
  <c r="L57" i="19"/>
  <c r="X207" i="19"/>
  <c r="R157" i="19"/>
  <c r="U107" i="19"/>
  <c r="X107" i="19"/>
  <c r="L157" i="19"/>
  <c r="O107" i="19"/>
  <c r="R57" i="19"/>
  <c r="U7" i="19"/>
  <c r="L7" i="19"/>
  <c r="U207" i="19"/>
  <c r="O7" i="19"/>
  <c r="U157" i="19"/>
  <c r="AF12" i="1"/>
  <c r="X57" i="19"/>
  <c r="L107" i="19"/>
  <c r="O157" i="19"/>
  <c r="U57" i="19"/>
  <c r="O207" i="19"/>
  <c r="L207" i="19"/>
  <c r="AB10" i="1"/>
  <c r="V57" i="19" l="1"/>
  <c r="S107" i="19"/>
  <c r="P107" i="19"/>
  <c r="M107" i="19"/>
  <c r="P207" i="19"/>
  <c r="J7" i="19"/>
  <c r="V7" i="19"/>
  <c r="S157" i="19"/>
  <c r="P157" i="19"/>
  <c r="M157" i="19"/>
  <c r="J157" i="19"/>
  <c r="M207" i="19"/>
  <c r="V157" i="19"/>
  <c r="S7" i="19"/>
  <c r="P7" i="19"/>
  <c r="M7" i="19"/>
  <c r="V207" i="19"/>
  <c r="J107" i="19"/>
  <c r="V107" i="19"/>
  <c r="S57" i="19"/>
  <c r="P57" i="19"/>
  <c r="M57" i="19"/>
  <c r="S207" i="19"/>
  <c r="J57" i="19"/>
  <c r="J207" i="19"/>
  <c r="AF10" i="1"/>
  <c r="AC10" i="1"/>
  <c r="AB13" i="1" s="1"/>
  <c r="V58" i="19" l="1"/>
  <c r="S8" i="19"/>
  <c r="S108" i="19"/>
  <c r="P8" i="19"/>
  <c r="P108" i="19"/>
  <c r="M8" i="19"/>
  <c r="M108" i="19"/>
  <c r="V208" i="19"/>
  <c r="P208" i="19"/>
  <c r="J108" i="19"/>
  <c r="J8" i="19"/>
  <c r="V158" i="19"/>
  <c r="V108" i="19"/>
  <c r="V8" i="19"/>
  <c r="S58" i="19"/>
  <c r="S158" i="19"/>
  <c r="P58" i="19"/>
  <c r="P158" i="19"/>
  <c r="M58" i="19"/>
  <c r="M158" i="19"/>
  <c r="S208" i="19"/>
  <c r="J158" i="19"/>
  <c r="J58" i="19"/>
  <c r="M208" i="19"/>
  <c r="J208" i="19"/>
  <c r="AF13" i="1"/>
  <c r="AC13" i="1"/>
  <c r="AC16" i="1" l="1"/>
  <c r="AB16" i="1" l="1"/>
  <c r="V59" i="19" l="1"/>
  <c r="S109" i="19"/>
  <c r="P109" i="19"/>
  <c r="M109" i="19"/>
  <c r="P209" i="19"/>
  <c r="J9" i="19"/>
  <c r="V109" i="19"/>
  <c r="S59" i="19"/>
  <c r="P59" i="19"/>
  <c r="M59" i="19"/>
  <c r="S209" i="19"/>
  <c r="J59" i="19"/>
  <c r="V159" i="19"/>
  <c r="S9" i="19"/>
  <c r="P9" i="19"/>
  <c r="M9" i="19"/>
  <c r="V209" i="19"/>
  <c r="J109" i="19"/>
  <c r="V9" i="19"/>
  <c r="S159" i="19"/>
  <c r="P159" i="19"/>
  <c r="M159" i="19"/>
  <c r="J159" i="19"/>
  <c r="M209" i="19"/>
  <c r="J209" i="19"/>
  <c r="AF16" i="1"/>
  <c r="N7" i="1"/>
  <c r="O7" i="1" s="1"/>
  <c r="J6" i="18" l="1"/>
  <c r="AE58" i="1"/>
  <c r="AD58" i="1" s="1"/>
  <c r="AE97" i="1"/>
  <c r="AD97" i="1" s="1"/>
  <c r="AE25" i="1"/>
  <c r="AD25" i="1" s="1"/>
  <c r="P7" i="1"/>
  <c r="Q7" i="1"/>
  <c r="M236" i="19" l="1"/>
  <c r="J136" i="19"/>
  <c r="V36" i="19"/>
  <c r="J186" i="19"/>
  <c r="P86" i="19"/>
  <c r="S36" i="19"/>
  <c r="S136" i="19"/>
  <c r="S186" i="19"/>
  <c r="M136" i="19"/>
  <c r="S86" i="19"/>
  <c r="V86" i="19"/>
  <c r="P236" i="19"/>
  <c r="V236" i="19"/>
  <c r="M36" i="19"/>
  <c r="V186" i="19"/>
  <c r="V136" i="19"/>
  <c r="P186" i="19"/>
  <c r="S236" i="19"/>
  <c r="M86" i="19"/>
  <c r="M186" i="19"/>
  <c r="P36" i="19"/>
  <c r="J36" i="19"/>
  <c r="P136" i="19"/>
  <c r="J236" i="19"/>
  <c r="J86" i="19"/>
  <c r="V112" i="19"/>
  <c r="J62" i="19"/>
  <c r="S12" i="19"/>
  <c r="M12" i="19"/>
  <c r="J112" i="19"/>
  <c r="P162" i="19"/>
  <c r="P112" i="19"/>
  <c r="J162" i="19"/>
  <c r="S162" i="19"/>
  <c r="M212" i="19"/>
  <c r="S112" i="19"/>
  <c r="M112" i="19"/>
  <c r="J12" i="19"/>
  <c r="M62" i="19"/>
  <c r="S212" i="19"/>
  <c r="V62" i="19"/>
  <c r="P212" i="19"/>
  <c r="S62" i="19"/>
  <c r="P62" i="19"/>
  <c r="V162" i="19"/>
  <c r="P12" i="19"/>
  <c r="V212" i="19"/>
  <c r="V12" i="19"/>
  <c r="M162" i="19"/>
  <c r="J212" i="19"/>
  <c r="AF97" i="1"/>
  <c r="AF25" i="1"/>
  <c r="AF58" i="1"/>
  <c r="AE7" i="1"/>
  <c r="AD7" i="1" s="1"/>
  <c r="AE9" i="1"/>
  <c r="AD9" i="1" s="1"/>
  <c r="AE8" i="1"/>
  <c r="AD8" i="1" s="1"/>
  <c r="W6" i="19" l="1"/>
  <c r="T156" i="19"/>
  <c r="Q156" i="19"/>
  <c r="N156" i="19"/>
  <c r="K156" i="19"/>
  <c r="N206" i="19"/>
  <c r="W156" i="19"/>
  <c r="T6" i="19"/>
  <c r="Q6" i="19"/>
  <c r="N6" i="19"/>
  <c r="W206" i="19"/>
  <c r="K106" i="19"/>
  <c r="W106" i="19"/>
  <c r="T56" i="19"/>
  <c r="Q56" i="19"/>
  <c r="N56" i="19"/>
  <c r="T206" i="19"/>
  <c r="K56" i="19"/>
  <c r="W56" i="19"/>
  <c r="T106" i="19"/>
  <c r="Q106" i="19"/>
  <c r="N106" i="19"/>
  <c r="Q206" i="19"/>
  <c r="K6" i="19"/>
  <c r="X56" i="19"/>
  <c r="U106" i="19"/>
  <c r="R106" i="19"/>
  <c r="O106" i="19"/>
  <c r="L156" i="19"/>
  <c r="O206" i="19"/>
  <c r="X206" i="19"/>
  <c r="X6" i="19"/>
  <c r="U156" i="19"/>
  <c r="R156" i="19"/>
  <c r="O156" i="19"/>
  <c r="L106" i="19"/>
  <c r="X156" i="19"/>
  <c r="U6" i="19"/>
  <c r="R6" i="19"/>
  <c r="O6" i="19"/>
  <c r="U206" i="19"/>
  <c r="L56" i="19"/>
  <c r="X106" i="19"/>
  <c r="U56" i="19"/>
  <c r="R56" i="19"/>
  <c r="O56" i="19"/>
  <c r="R206" i="19"/>
  <c r="L6" i="19"/>
  <c r="V56" i="19"/>
  <c r="S106" i="19"/>
  <c r="P106" i="19"/>
  <c r="M106" i="19"/>
  <c r="P206" i="19"/>
  <c r="J6" i="19"/>
  <c r="V156" i="19"/>
  <c r="M6" i="19"/>
  <c r="J106" i="19"/>
  <c r="V106" i="19"/>
  <c r="P56" i="19"/>
  <c r="S206" i="19"/>
  <c r="V6" i="19"/>
  <c r="S156" i="19"/>
  <c r="P156" i="19"/>
  <c r="M156" i="19"/>
  <c r="J156" i="19"/>
  <c r="M206" i="19"/>
  <c r="S6" i="19"/>
  <c r="P6" i="19"/>
  <c r="V206" i="19"/>
  <c r="S56" i="19"/>
  <c r="M56" i="19"/>
  <c r="J56" i="19"/>
  <c r="L206" i="19"/>
  <c r="K206" i="19"/>
  <c r="J206" i="19"/>
  <c r="AF9" i="1"/>
  <c r="AF8" i="1"/>
  <c r="AF7"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<sst xmlns="http://schemas.openxmlformats.org/spreadsheetml/2006/main" count="1561" uniqueCount="607">
  <si>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</si>
  <si>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</si>
  <si>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</si>
  <si>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</si>
  <si>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</si>
  <si>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</si>
  <si>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</si>
  <si>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</si>
  <si>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</si>
  <si>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</si>
  <si>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</si>
  <si>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</si>
  <si>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</si>
  <si>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</si>
  <si>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</si>
  <si>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</si>
  <si>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</si>
  <si>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</si>
  <si>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</si>
  <si>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</si>
  <si>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</si>
  <si>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</si>
  <si>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</si>
  <si>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</si>
  <si>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</si>
  <si>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</si>
  <si>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</si>
  <si>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</si>
  <si>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</si>
  <si>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</si>
  <si>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</si>
  <si>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</si>
  <si>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</si>
  <si>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</si>
  <si>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</si>
  <si>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</si>
  <si>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</si>
  <si>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</si>
  <si>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</si>
  <si>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</si>
  <si>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</si>
  <si>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</si>
  <si>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</si>
  <si>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</si>
  <si>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</si>
  <si>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</si>
  <si>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</si>
  <si>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</si>
  <si>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</si>
  <si>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</si>
  <si>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</si>
  <si>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</si>
  <si>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</si>
  <si>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</si>
  <si>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</si>
  <si>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</si>
  <si>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</si>
  <si>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</si>
  <si>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</si>
  <si>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</si>
  <si>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</si>
  <si>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</si>
  <si>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</si>
  <si>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</si>
  <si>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</si>
  <si>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</si>
  <si>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</si>
  <si>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</si>
  <si>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</si>
  <si>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</si>
  <si>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</si>
  <si>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</si>
  <si>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</si>
  <si>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</si>
  <si>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</si>
  <si>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</si>
  <si>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</si>
  <si>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</si>
  <si>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</si>
  <si>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</si>
  <si>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</si>
  <si>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</si>
  <si>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</si>
  <si>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</si>
  <si>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</si>
  <si>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</si>
  <si>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</si>
  <si>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</si>
  <si>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</si>
  <si>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</si>
  <si>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</si>
  <si>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</si>
  <si>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</si>
  <si>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</si>
  <si>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</si>
  <si>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</si>
  <si>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</si>
  <si>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</si>
  <si>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</si>
  <si>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</si>
  <si>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</si>
  <si>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</si>
  <si>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</si>
  <si>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</si>
  <si>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</si>
  <si>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</si>
  <si>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</si>
  <si>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</si>
  <si>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</si>
  <si>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</si>
  <si>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</si>
  <si>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</si>
  <si>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</si>
  <si>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</si>
  <si>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</si>
  <si>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</si>
  <si>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</si>
  <si>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</si>
  <si>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</si>
  <si>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</si>
  <si>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</si>
  <si>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</si>
  <si>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</si>
  <si>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</si>
  <si>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</si>
  <si>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</si>
  <si>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</si>
  <si>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</si>
  <si>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</si>
  <si>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</si>
  <si>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</si>
  <si>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</si>
  <si>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</si>
  <si>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</si>
  <si>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</si>
  <si>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</si>
  <si>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</si>
  <si>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</si>
  <si>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</si>
  <si>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</si>
  <si>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</si>
  <si>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</si>
  <si>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</si>
  <si>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</si>
  <si>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</si>
  <si>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</si>
  <si>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</si>
  <si>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</si>
  <si>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</si>
  <si>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</si>
  <si>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</si>
  <si>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</si>
  <si>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</si>
  <si>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</si>
  <si>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</si>
  <si>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</si>
  <si>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</si>
  <si>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</si>
  <si>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</si>
  <si>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</si>
  <si>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</si>
  <si>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</si>
  <si>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</si>
  <si>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</si>
  <si>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</si>
  <si>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</si>
  <si>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</si>
  <si>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</si>
  <si>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</si>
  <si>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</si>
  <si>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</si>
  <si>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</si>
  <si>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</si>
  <si>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</si>
  <si>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</si>
  <si>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</si>
  <si>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</si>
  <si>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</si>
  <si>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</si>
  <si>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</si>
  <si>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</si>
  <si>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</si>
  <si>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</si>
  <si>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</si>
  <si>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</si>
  <si>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</si>
  <si>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</si>
  <si>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</si>
  <si>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Posibilidad de priorización de planes, programas o proyectos de inversión o de toma de decisiones para favorecer intereses particulares.</t>
  </si>
  <si>
    <t xml:space="preserve">Proceso </t>
  </si>
  <si>
    <t xml:space="preserve">Objetivo </t>
  </si>
  <si>
    <t>Acción de tratamiento</t>
  </si>
  <si>
    <t>Acción de Contingencia Ante posible materialización</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</si>
  <si>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</si>
  <si>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</si>
  <si>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El Comité Institucional de Gestión y Desempeño es la instancia máxima de coordinación y toma de decisiones de la Empresa, por lo cual todas las formulaciones y seguimientos de los planes, programas o proyectos que desarrolla la empresa, se presentan periódicamente en las diferentes sesiones que se realizan según se requiera y se presentan los avances y alertas correspondientes.</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</si>
  <si>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</si>
  <si>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</si>
  <si>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</si>
  <si>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</si>
  <si>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</si>
  <si>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</si>
  <si>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</si>
  <si>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</si>
  <si>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</si>
  <si>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</si>
  <si>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</si>
  <si>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</si>
  <si>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realizan el ajuste y el cargue de la información, la cual queda dispuesta para consultas y reportes que se requieran por parte de los grupos de interés.</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</si>
  <si>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</si>
  <si>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 xml:space="preserve">Mensual
</t>
  </si>
  <si>
    <t>Los profesionales de la Subgerencia de Planeación y Administración de Proyectos, a través de la Base General de Proyectos, herramienta en la cual se incorporan todos los proyectos urbanos gestionados por la Empresa, realizan un seguimiento mensual a los avances reportados por los líderes de proyectos, identificando el cumplimiento de los hitos principales de los proyectos, los cuellos de botellas y riesgos detectados entre otros, esta actividad permite generar y presentar en instancias de reuniones de seguimiento, alertas para la toma de decisiones y una oportuna revisión de los objetivos establecidos durante la planificación y la ejecución del proyecto.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</si>
  <si>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</si>
  <si>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</si>
  <si>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</si>
  <si>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</si>
  <si>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Posibilidad de favorecimiento a terceros en los procesos de comercialización.</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</si>
  <si>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</si>
  <si>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</si>
  <si>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</si>
  <si>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</si>
  <si>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</si>
  <si>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</si>
  <si>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</si>
  <si>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</si>
  <si>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</si>
  <si>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</si>
  <si>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</si>
  <si>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</si>
  <si>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</si>
  <si>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</si>
  <si>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Si se encuentran inconsistencias se reportan las alarmas al supervisor del contrato y se informa la situación a los organismos de control interno de gestión y disciplinario.</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</si>
  <si>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</si>
  <si>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</si>
  <si>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</si>
  <si>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</si>
  <si>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</si>
  <si>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</si>
  <si>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</si>
  <si>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</si>
  <si>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</si>
  <si>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</si>
  <si>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</si>
  <si>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</si>
  <si>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</si>
  <si>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</si>
  <si>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</si>
  <si>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</si>
  <si>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</si>
  <si>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</si>
  <si>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</si>
  <si>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</si>
  <si>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</si>
  <si>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</si>
  <si>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</si>
  <si>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</si>
  <si>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</si>
  <si>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</si>
  <si>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</si>
  <si>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</si>
  <si>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</si>
  <si>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</si>
  <si>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</si>
  <si>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</si>
  <si>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</si>
  <si>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</si>
  <si>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</si>
  <si>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a las asesorías brindadas, para determinar el servicio brindado y en caso de encontrar alguna situación, informar al jefe inmediato.</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</si>
  <si>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</si>
  <si>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</si>
  <si>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</si>
  <si>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</si>
  <si>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</si>
  <si>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r>
      <t xml:space="preserve">Actualizar el procedimiento </t>
    </r>
    <r>
      <rPr>
        <i/>
        <sz val="11"/>
        <color theme="1"/>
        <rFont val="Arial Narrow"/>
        <family val="2"/>
      </rPr>
      <t>"Modelaciones Financieras de los Proyectos"</t>
    </r>
    <r>
      <rPr>
        <sz val="11"/>
        <color theme="1"/>
        <rFont val="Arial Narrow"/>
        <family val="2"/>
      </rPr>
      <t>, con el propósito de documentar los controles establecidos.</t>
    </r>
  </si>
  <si>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</si>
  <si>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</si>
  <si>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</si>
  <si>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</si>
  <si>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</si>
  <si>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</si>
  <si>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</si>
  <si>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</si>
  <si>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</si>
  <si>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</si>
  <si>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</si>
  <si>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</si>
  <si>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</si>
  <si>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</si>
  <si>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uso indebido de información privilegiada para favorecimiento de un interés particular.</t>
  </si>
  <si>
    <t>Posibilidad de extracción de documentos durante el proceso de atención de interesados.</t>
  </si>
  <si>
    <t>Desconocimiento en el uso de información sensible.</t>
  </si>
  <si>
    <t xml:space="preserve">La Jefe de la Oficina de Gestión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</si>
  <si>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</si>
  <si>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</si>
  <si>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</si>
  <si>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</si>
  <si>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</si>
  <si>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El profesional de recursos físicos mensualmente realiza el seguimiento al plan de adquisiciones, plan de contratación del procesos de servicios logísticos para adelantar los procesos contractuales que se requieren conforme a las necesidades evidenciadas para el normal funcionamiento de la empresa, en este mismo sentido El/La Subgerente de Gestión Corporativa y/o el apoyo que se designe, realiza de manera permanente la supervisión técnica, jurídica y financiera, a los contratos suscritos para la adquisición de los bienes y servicios de la Empresa, dejando como evidencia los informes la ejecución del contrato, donde se detallan el cumplimiento de las obligaciones.</t>
  </si>
  <si>
    <t>Destinación de Recursos Públicos de forma indebida en favor de un privado o tercero.</t>
  </si>
  <si>
    <t>Gestión Documental</t>
  </si>
  <si>
    <t>Enero</t>
  </si>
  <si>
    <t>Diciembre</t>
  </si>
  <si>
    <t xml:space="preserve">Informar en los tiempos establecidos a los colaboradores que tienen prestamos a su nombre, con el fin de solicitar la devolución o actualización de ser necesario. </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</si>
  <si>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</si>
  <si>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</si>
  <si>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</si>
  <si>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</si>
  <si>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</si>
  <si>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</si>
  <si>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</si>
  <si>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Posibilidad de manipulación indebida de procesos judiciales para favorecer un interés particular.</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</si>
  <si>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</si>
  <si>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</si>
  <si>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</si>
  <si>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</si>
  <si>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</si>
  <si>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</si>
  <si>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</si>
  <si>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</si>
  <si>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</si>
  <si>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</si>
  <si>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</si>
  <si>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</si>
  <si>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</si>
  <si>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</si>
  <si>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</si>
  <si>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Cuatrimestral</t>
  </si>
  <si>
    <t>Reinducción del manejo del sistema Bogotá te escucha.</t>
  </si>
  <si>
    <t>Demanda</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</si>
  <si>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</si>
  <si>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</si>
  <si>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</si>
  <si>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</si>
  <si>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</si>
  <si>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</si>
  <si>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</si>
  <si>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</si>
  <si>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</si>
  <si>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</si>
  <si>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</si>
  <si>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</si>
  <si>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</si>
  <si>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</si>
  <si>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</si>
  <si>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</si>
  <si>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Posibilidad de pérdida de la confidencialidad de la información obtenida para la ejecución de los trabajos de auditoría debido a debilidades en los mecanismos de control para su protección y resguardo.</t>
  </si>
  <si>
    <t>Cada vez que se ejecuta un trabajo de auditoria, el auditor líder compila la información insumo resultante del trabajo de auditoría en una carpeta electrónica y la entrega en un CD a la Jefe de la Oficina de Control Interno para su protección y resguardo.</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</si>
  <si>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</si>
  <si>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</si>
  <si>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</si>
  <si>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</si>
  <si>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</si>
  <si>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El profesional responsable del proceso de Gestión de Servicios Logísticos de acuerdo con las solicitudes generadas por las dependencias autoriza el retiro y la salida de los elementos a través del envío de un correo electrónico a la administración de edificio, si no se cuenta con el correo electrónico la administración del edificio no permite la salida de los elementos.</t>
  </si>
  <si>
    <t>Autorización de retiro de elementos a través de correo electrónico con la vigilancia del Edificio.</t>
  </si>
  <si>
    <t>El apoyo a la supervisión realiza un seguimiento mensual a los contratos en lo referente a los aspectos administrativos, técnicos y financieros, teniendo como evidencia los informes de apoyo a la supervisión para el trámite de los pagos correspondientes.</t>
  </si>
  <si>
    <t>Sustracción, alteración o inclusión de documentos en los expedientes documentales que se encuentran en custodia del proceso para beneficiar a terceros.</t>
  </si>
  <si>
    <t>Detective</t>
  </si>
  <si>
    <t>El auxiliar administrativo de atención al ciudadano realiza el seguimiento trimestral de la oportunidad y la calidad en las repuestas de las PQRS este seguimiento se realiza tomando una muestra del total de las PQRS recibidas en el trimestre , resultado de la ejecución de este control queda el informe de satisfacción trimestral con los porcentajes de satisfacción, en caso de encontrase PQRS respondidas fuera de tiempo o que no cuenten con la calidad se genera una reinducción del manejo del sistema.</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</si>
  <si>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</si>
  <si>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</si>
  <si>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</si>
  <si>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</si>
  <si>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</si>
  <si>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</si>
  <si>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Debilidad en la aplicación de controles a las operaciones financieras</t>
  </si>
  <si>
    <t>Dirección, Gestión y Seguimiento de Proyectos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</si>
  <si>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</si>
  <si>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Realizar un muestreo cuatro (4) veces al año de los bienes incorporados en el inventario y registrado en el Sistema Administrativo y Financiero de la Empresa.</t>
  </si>
  <si>
    <t xml:space="preserve">Informar al jefe de la dependencia, y entes de control, para tomar las medidas pertinentes. </t>
  </si>
  <si>
    <t xml:space="preserve">Los profesionales y técnicos del proceso de gestión documental programan anualmente capacitaciones con respecto al cumplimiento del procedimiento de préstamo y consulta documental. </t>
  </si>
  <si>
    <t xml:space="preserve">Capacitar a los colaboradores del proceso de Gestión Documental con respecto al cumplimiento del procedimiento de préstamo y consulta documental. </t>
  </si>
  <si>
    <t xml:space="preserve">Los colaboradores de Gestión Documental realizan préstamos documentales según requerimientos de las dependencias previa solicitud por correo electrónico, llevando el registro correspondiente en formato FT-111 Registro Préstamo de Documentos. </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</si>
  <si>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</si>
  <si>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</si>
  <si>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</si>
  <si>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</si>
  <si>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</si>
  <si>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</si>
  <si>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</si>
  <si>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</si>
  <si>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</si>
  <si>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</si>
  <si>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El Servidor del punto de contacto envía al profesional de Atención al ciudadano al finalizar el mes el reporte de las quejas y reclamos , que servirá como insumo para el registro en la Matriz de seguimiento a quejas y reclamos de acuerdo con la magnitud de la queja o reclamo los mismos serán elevados al Comité Institucional de Gestión y Desempeño.</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</si>
  <si>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</si>
  <si>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</si>
  <si>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</si>
  <si>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</si>
  <si>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</si>
  <si>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Administrar, gestionar y realizar seguimiento al desarrollo integral de los proyectos urbanos para garantizar su ejecución de acuerdo con sus objetivos y la misionalidad de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</si>
  <si>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</si>
  <si>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</si>
  <si>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</si>
  <si>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</si>
  <si>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</si>
  <si>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</si>
  <si>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</si>
  <si>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</si>
  <si>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</si>
  <si>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r>
      <rPr>
        <b/>
        <sz val="11"/>
        <rFont val="Arial Narrow"/>
        <family val="2"/>
      </rPr>
      <t>RIESGO ASOCIADO A TRÁMITES:</t>
    </r>
    <r>
      <rPr>
        <sz val="11"/>
        <rFont val="Arial Narrow"/>
        <family val="2"/>
      </rPr>
      <t xml:space="preserve">
Posibilidad de afectación reputacional debido al cobro por parte de funcionarios públicos o contratistas a los ciudadanos para la asesoría del trámite "Cumplimiento de la obligación VIS-VIP a través de compensación económica", por la falta de información o claridad de los consultores en el inicio y fin del trámite que surte la empresa.</t>
    </r>
  </si>
  <si>
    <t>Presiones de grupos de interés.</t>
  </si>
  <si>
    <t>Debilidad en los controles establecidos.</t>
  </si>
  <si>
    <t>El Equipo de Estudios Previos, elabora los documentos técnicos (Estudios previos, Anexo técnico, Estudio de mercado y análisis del sector),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inicial previa al Comité de Contratación. El Subgerente de Desarrollo de Proyectos presenta el proyecto para aprobación al Comité de Contratación, se atienden las observaciones (cuando aplique) y finalmente el Subgerente de Desarrollo de Proyectos radica la solicitud de los procesos de selección y contratación a la Dirección de Gestión Contractual para la elaboración de los términos de referencia correspondiente. Si el proceso se debe adelantar con recursos de Fiducia, se presenta al Comité Fiduciario para aprobación. Una vez aprobado por este Comité se remite al área jurídica de la Fiducia para revisión de los términos de referencia.</t>
  </si>
  <si>
    <t>Realizar socializaciones sobre los valores de la Empresa al equipo de la SGDP.</t>
  </si>
  <si>
    <t>Informar a las instancias internas y externas de control que corresponda.</t>
  </si>
  <si>
    <t>Incumplimiento de los requisitos técnicos.</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</si>
  <si>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esta a su vez del cumplimiento de las obligaciones del consultor o constructor.</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</si>
  <si>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</si>
  <si>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</si>
  <si>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</si>
  <si>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</si>
  <si>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</si>
  <si>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La Dirección de Contratos estipula una cláusula de confidencialidad en cada contrato de prestación de servicios con el fin de dar un manejo adecuado de la información por parte de los contratistas.
Así mismo Talento Humano en los contratos laborales de los trabajadores oficiales, cuenta con una cláusula de confidencialidad de la información que por manejo indebido pueda afectar a la organización.
Si se encuentran inconsistencias se reportan las alarmas a Control Interno.
Mensualmente el Supervisor del contrato en la revisión de informes de actividades, verifica el cumplimiento de las cláusulas del contrato y si encuentra inconsistencias se reportan las alarmas a los organismos de Control Interno, de Gestión y/o Disciplinarios.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de Gestión y/o disciplinarios.</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</si>
  <si>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</si>
  <si>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</si>
  <si>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Inicia con la inclusión de proyectos misionales al listado maestro, comprende la administración del instrumento de seguimiento, generación de alertas, custodia a la información y finaliza con la gestión de informes para toma de decisiones.</t>
  </si>
  <si>
    <t>Posibilidad de afectación reputacional por entrega de información desactualizada e inexacta del avance de los proyectos debido a desarticulación de la información reportada por las áreas.</t>
  </si>
  <si>
    <t>Posibilidad de afectación reputacional por la generación de alertas inoportunas debido a un inadecuado seguimiento a los proyectos urbanos.</t>
  </si>
  <si>
    <t>Realizar reuniones de seguimiento al avance de los proyectos, para revisión y definición de compromisos y tareas.</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</si>
  <si>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</si>
  <si>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</si>
  <si>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</si>
  <si>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</si>
  <si>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</si>
  <si>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</si>
  <si>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</si>
  <si>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</si>
  <si>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Informar a la Gerencia General para que se tomen las medidas correspondientes.</t>
  </si>
  <si>
    <t>Uso indebido de información privilegiada para favorecimiento de un interés particular.</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</si>
  <si>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</si>
  <si>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recibir o solicitar dádivas para estructurar documentos técnicos preliminares orientados a un interés particular.</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</si>
  <si>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</si>
  <si>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</si>
  <si>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</si>
  <si>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</si>
  <si>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</si>
  <si>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El profesional responsable del inventario se hace cada cuatro (4) meses, donde se realizan las actividades descritas en el procedimiento PD-59 Administración de Inventarios, con el propósito de identificar verificar, y analizar del inventario de los bienes de propiedad o administrados por la Empresa., En caso de que se presenten inconsistencias, se verifica que el Informe preliminar de conciliación, contenga las novedades encontradas. 
Evidencia: reportes de los inventarios actualizados.</t>
  </si>
  <si>
    <t>Hacer la reposición del bien Informar a las instancias de Control Interno.</t>
  </si>
  <si>
    <t>Informar oportunamente a la Empresa de Vigilancia del Edificio.</t>
  </si>
  <si>
    <t>Apoyo Mensual, generando informes de apoyo a la supervisión.</t>
  </si>
  <si>
    <t>Fortalecer el seguimiento a las acciones de control de los Riesgos de Corrupción en los procesos de Direccionamiento Estratégico y Tecnologías de la Información.</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</si>
  <si>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</si>
  <si>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</si>
  <si>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El técnico del Centro Administrativo Documental - CAD, realiza la actualización diaria del Inventario Único Documental, identificando de manera exacta el contenido (cantidad de unidades de conservación y folios).</t>
  </si>
  <si>
    <t>Verificar el adecuado diligenciamiento y actualización de los inventarios documentales.</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</si>
  <si>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</si>
  <si>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</si>
  <si>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</si>
  <si>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</si>
  <si>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</si>
  <si>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</si>
  <si>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</si>
  <si>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</si>
  <si>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</si>
  <si>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</si>
  <si>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</si>
  <si>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</si>
  <si>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</si>
  <si>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El Gestor Senior 1 de atención al ciudadano cada vez que ingresa un colaborador genera la inducción en las temáticas de Atención al ciudadano, resultado de esta reunión quedan las grabaciones y las listas de asistencia.</t>
  </si>
  <si>
    <t>Posibilidad de afectación reputacional por un alcance inadecuado en la respuesta al peticionario debido a falta de información o entrega de ésta.</t>
  </si>
  <si>
    <t>Documentar el control en el Procedimiento PD-29 Peticiones, Quejas, Reclamos y Soluciones.</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</si>
  <si>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</si>
  <si>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</si>
  <si>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</si>
  <si>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</si>
  <si>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</si>
  <si>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</si>
  <si>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</si>
  <si>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</si>
  <si>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</si>
  <si>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</si>
  <si>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</si>
  <si>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</si>
  <si>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</si>
  <si>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efectuar operaciones de salida de recursos o inversiones sin autorización, para beneficio propio o de terceros.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</si>
  <si>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</si>
  <si>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</si>
  <si>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</si>
  <si>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</si>
  <si>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</si>
  <si>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</si>
  <si>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</si>
  <si>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</si>
  <si>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</si>
  <si>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</si>
  <si>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</si>
  <si>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</si>
  <si>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</si>
  <si>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</si>
  <si>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</si>
  <si>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</si>
  <si>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</si>
  <si>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</si>
  <si>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</si>
  <si>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</si>
  <si>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</si>
  <si>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</si>
  <si>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Entrega de información desactualizada e inexacta del avance de los proyectos.</t>
  </si>
  <si>
    <t>Desarticulación de la información reportada por las áreas.</t>
  </si>
  <si>
    <t>Generación de alertas inoportunas.</t>
  </si>
  <si>
    <t>Inadecuado seguimiento a los proyectos urbanos.</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</si>
  <si>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</si>
  <si>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</si>
  <si>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</si>
  <si>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</si>
  <si>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</si>
  <si>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</si>
  <si>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</si>
  <si>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Falta de control y seguimiento sobre los bienes de la empresa.</t>
  </si>
  <si>
    <t>Siniestros ocasionados por terceros o casos fortuitos.
Debilidades en la asignación y actualización de inventarios de la empresa.</t>
  </si>
  <si>
    <t>Posibilidad de afectación económica y reputacional por siniestros ocasionados por terceros o casos fortuitos y debilidades en la asignación y actualización de inventarios de la empresa debido a la falta de control y seguimiento sobre los bienes de la empresa.</t>
  </si>
  <si>
    <t>Informar al jefe del área, para tomar las medidas pertinentes con el fin de cubrir los bienes y servicios que no se encuentra al interior del Plan Anual de Adquisiciones.</t>
  </si>
  <si>
    <t>Hacer efectivas las garantías contractuales especificadas en cada uno de los contratos.</t>
  </si>
  <si>
    <t>Realizar un seguimiento oportuno y veraz de los contratos a nivel técnico, administrativo y financiero de los procesos que se encuentren en el Plan Anual de Adquisiciones de la Empresa, con el fin de garantizar su adecuada ejecución.</t>
  </si>
  <si>
    <t>No contar con los contratos que suministren bienes y servicios para la gestión y funcionamiento de la Empresa.</t>
  </si>
  <si>
    <t>Seguimiento inadecuado en los préstamos documentales y consultas en sala.</t>
  </si>
  <si>
    <t>Posibilidad de sustracción, inclusión y/o adulteración de documentos en los expedientes (misionales y de gestión) en beneficio de terceros.</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</si>
  <si>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</si>
  <si>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</si>
  <si>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</si>
  <si>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t>
  </si>
  <si>
    <t xml:space="preserve">El abogado una vez se genera cualquier actuación judicial debe actualizar el Sistema de Información de Procesos Judiciales SIPROJ, adjuntando la respectiva actuación. En caso de encontrar desviaciones se informará a los entes de control internos y externos. </t>
  </si>
  <si>
    <t>Elaborar actas de seguimiento a los procesos judiciales donde se plasme la estrategia del abogado y las demás recomendaciones de sus compañeros.</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</si>
  <si>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</si>
  <si>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</si>
  <si>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</si>
  <si>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</si>
  <si>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</si>
  <si>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</si>
  <si>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</si>
  <si>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</si>
  <si>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</si>
  <si>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</si>
  <si>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</si>
  <si>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</si>
  <si>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</si>
  <si>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</si>
  <si>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Debilidad en la capacitación en materia de Atención al Ciudadano.</t>
  </si>
  <si>
    <t>Alcance inadecuado en la respuesta al peticionario.</t>
  </si>
  <si>
    <t>Falta de información o entrega de ésta.</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</si>
  <si>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</si>
  <si>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</si>
  <si>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</si>
  <si>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</si>
  <si>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</si>
  <si>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</si>
  <si>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</si>
  <si>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Generar capacitaciones sobre temáticas de atención al ciudadano.</t>
  </si>
  <si>
    <t>Posibilidad de afectación reputacional por debilidad en la capacitación en materia de Atención al Ciudadano debido a falta de conocimiento frente a la norma, la política y al manejo de las PQRS.</t>
  </si>
  <si>
    <t>Falta de conocimiento frente a la norma, la política y al manejo de las PQRS.</t>
  </si>
  <si>
    <t>Hacer la retroalimentación respectiva al colaborador que falló en la atención, de acuerdo con la queja o reclamo recibida.</t>
  </si>
  <si>
    <t>Medir la participación de los colaboradores inscritos a los eventos programados.</t>
  </si>
  <si>
    <t>Sensibilizar a la alta dirección sobre la importancia de que los colaboradores participen en los eventos.</t>
  </si>
  <si>
    <t>El proceso de Atención al Ciudadano da alcance a las respuestas que no fueron de fondo de acuerdo con el informe de seguimiento que emite la Alcaldía Mayor (INFORME CONSOLIDADO SOBRE LA CALIDAD Y OPORTUNIDAD DE LAS RESPUESTAS EMITIDAS EN EL SISTEMA DISTRITAL PARA LA GESTIÓN DE PETICIONES CIUDADANAS – BOGOTÁ TE ESCUCHA).
En los casos que corresponda se emite un memorando a la dependencia en la que se presenta la situación con copia a Oficina de Control Interno reportando el hecho.</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</si>
  <si>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</si>
  <si>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</si>
  <si>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</si>
  <si>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</si>
  <si>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</si>
  <si>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</si>
  <si>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</si>
  <si>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</si>
  <si>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</si>
  <si>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</si>
  <si>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</si>
  <si>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</si>
  <si>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</si>
  <si>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</si>
  <si>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</si>
  <si>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</si>
  <si>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</si>
  <si>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</si>
  <si>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</si>
  <si>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</si>
  <si>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</si>
  <si>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</si>
  <si>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Mapa Riesgos Institucional Empresa de Renovación y Desarrollo Urbano de Bogotá - 2021 V4</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</si>
  <si>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</si>
  <si>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</si>
  <si>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</si>
  <si>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Cargar las fichas y las actas del Comité de Defensa Judicial, Conciliación y Repetición al SIPROJ WEB.</t>
  </si>
  <si>
    <t>Revisar el cargue de las actuaciones procesales, por parte del líder del SIPOJWEB dentro de la Subgerencia Jurídica.</t>
  </si>
  <si>
    <t>Revisar la matriz de seguimiento de los procesos judiciales por parte del equipo de Defensa Judicial.</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</si>
  <si>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</si>
  <si>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Al inicio de cada vigencia el Gestor senior 1 y el delegado para la empresa ante la Alcaldía Mayor,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</si>
  <si>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</si>
  <si>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</si>
  <si>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</si>
  <si>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Informar al jefe inmediato para dar lineamientos.
Garantizar el profesional idóneo para la formulación e implementación del plan de SST.</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</si>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</sst>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yy"/>
  </numFmts>
  <fonts count="6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i/>
      <sz val="11"/>
      <color theme="1"/>
      <name val="Arial Narrow"/>
      <family val="2"/>
    </font>
    <font>
      <sz val="11"/>
      <color rgb="FF000000"/>
      <name val="Arial Narrow"/>
      <family val="2"/>
      <charset val="1"/>
    </font>
    <font>
      <sz val="11"/>
      <name val="Arial Narrow"/>
      <family val="2"/>
      <charset val="1"/>
    </font>
    <font>
      <sz val="11"/>
      <color rgb="FF00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436">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1" fillId="0" borderId="2" xfId="0" applyFont="1" applyBorder="1" applyAlignment="1" applyProtection="1">
      <alignment horizontal="center" vertical="center"/>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Fill="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14" fontId="1" fillId="0" borderId="2" xfId="0" applyNumberFormat="1" applyFont="1" applyBorder="1" applyAlignment="1" applyProtection="1">
      <alignment horizontal="center" vertical="center" wrapText="1"/>
      <protection locked="0"/>
    </xf>
    <xf numFmtId="164" fontId="1" fillId="3" borderId="2" xfId="1" applyNumberFormat="1" applyFont="1" applyFill="1" applyBorder="1" applyAlignment="1">
      <alignment horizontal="center" vertical="center"/>
    </xf>
    <xf numFmtId="0" fontId="2" fillId="0" borderId="2" xfId="0" applyFont="1" applyBorder="1" applyAlignment="1" applyProtection="1">
      <alignment horizontal="justify" vertical="center" wrapText="1"/>
      <protection locked="0"/>
    </xf>
    <xf numFmtId="164" fontId="2" fillId="0" borderId="2" xfId="1" applyNumberFormat="1" applyFont="1" applyBorder="1" applyAlignment="1">
      <alignment horizontal="center" vertical="center"/>
    </xf>
    <xf numFmtId="0" fontId="1" fillId="0" borderId="2" xfId="0" applyFont="1" applyBorder="1" applyAlignment="1" applyProtection="1">
      <alignment horizontal="justify"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0" fontId="6" fillId="0" borderId="2" xfId="0" applyFont="1" applyFill="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83"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0" fontId="60" fillId="0" borderId="83" xfId="0" applyFont="1" applyFill="1" applyBorder="1" applyAlignment="1">
      <alignment horizontal="center" vertical="center" wrapText="1"/>
    </xf>
    <xf numFmtId="0" fontId="1" fillId="0" borderId="83" xfId="0" applyFont="1" applyFill="1" applyBorder="1" applyAlignment="1">
      <alignment horizontal="justify" vertical="center" wrapText="1"/>
    </xf>
    <xf numFmtId="0" fontId="60" fillId="0" borderId="83" xfId="0" applyFont="1" applyFill="1" applyBorder="1" applyAlignment="1">
      <alignment horizontal="justify" vertical="center" wrapText="1"/>
    </xf>
    <xf numFmtId="0" fontId="1" fillId="0" borderId="2" xfId="0" applyFont="1" applyFill="1" applyBorder="1" applyAlignment="1" applyProtection="1">
      <alignment horizontal="center" vertical="center" wrapText="1"/>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83" xfId="0" applyFont="1" applyFill="1" applyBorder="1" applyAlignment="1">
      <alignment horizontal="left" vertical="center" wrapText="1"/>
    </xf>
    <xf numFmtId="0" fontId="1" fillId="0" borderId="2" xfId="0" applyFont="1" applyFill="1" applyBorder="1" applyAlignment="1" applyProtection="1">
      <alignment horizontal="justify" vertical="center" wrapText="1"/>
      <protection locked="0"/>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textRotation="90"/>
      <protection locked="0"/>
    </xf>
    <xf numFmtId="9" fontId="1" fillId="0" borderId="2" xfId="0" applyNumberFormat="1" applyFont="1" applyFill="1" applyBorder="1" applyAlignment="1" applyProtection="1">
      <alignment horizontal="center" vertical="center"/>
      <protection hidden="1"/>
    </xf>
    <xf numFmtId="164" fontId="1" fillId="0" borderId="2" xfId="1" applyNumberFormat="1" applyFont="1" applyFill="1" applyBorder="1" applyAlignment="1">
      <alignment horizontal="center" vertical="center"/>
    </xf>
    <xf numFmtId="9" fontId="1" fillId="0" borderId="4" xfId="0" applyNumberFormat="1" applyFont="1" applyFill="1" applyBorder="1" applyAlignment="1" applyProtection="1">
      <alignment horizontal="center" vertical="center"/>
      <protection hidden="1"/>
    </xf>
    <xf numFmtId="0" fontId="4" fillId="0" borderId="2" xfId="0" applyFont="1" applyFill="1" applyBorder="1" applyAlignment="1" applyProtection="1">
      <alignment horizontal="center" vertical="center" textRotation="90"/>
      <protection hidden="1"/>
    </xf>
    <xf numFmtId="0" fontId="1" fillId="0" borderId="4" xfId="0" applyFont="1" applyFill="1" applyBorder="1" applyAlignment="1" applyProtection="1">
      <alignment horizontal="center" vertical="center" textRotation="90"/>
      <protection locked="0"/>
    </xf>
    <xf numFmtId="0" fontId="1" fillId="0" borderId="2" xfId="0" applyFont="1" applyFill="1" applyBorder="1" applyAlignment="1" applyProtection="1">
      <alignment horizontal="center" vertical="center"/>
      <protection locked="0"/>
    </xf>
    <xf numFmtId="165" fontId="2" fillId="0" borderId="2"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pplyProtection="1">
      <alignment horizontal="center" vertical="center" wrapText="1"/>
      <protection locked="0"/>
    </xf>
    <xf numFmtId="164" fontId="2" fillId="0" borderId="2" xfId="1" applyNumberFormat="1" applyFont="1" applyFill="1" applyBorder="1" applyAlignment="1">
      <alignment horizontal="center" vertical="center"/>
    </xf>
    <xf numFmtId="14" fontId="1"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justify" vertical="center" wrapText="1"/>
      <protection locked="0"/>
    </xf>
    <xf numFmtId="0" fontId="2" fillId="0" borderId="2" xfId="0" applyFont="1" applyFill="1" applyBorder="1" applyAlignment="1" applyProtection="1">
      <alignment horizontal="center" vertical="center" wrapText="1"/>
      <protection locked="0"/>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0" fontId="1" fillId="0" borderId="83" xfId="0" applyFont="1" applyFill="1" applyBorder="1" applyAlignment="1">
      <alignment horizontal="center" vertical="center"/>
    </xf>
    <xf numFmtId="0" fontId="2" fillId="0" borderId="2" xfId="0" applyFont="1" applyFill="1" applyBorder="1" applyAlignment="1" applyProtection="1">
      <alignment horizontal="center" vertical="center"/>
      <protection locked="0"/>
    </xf>
    <xf numFmtId="0" fontId="1" fillId="0" borderId="6" xfId="0" applyFont="1" applyFill="1" applyBorder="1" applyAlignment="1" applyProtection="1">
      <alignment horizontal="justify" vertical="center" wrapText="1"/>
      <protection locked="0"/>
    </xf>
    <xf numFmtId="14" fontId="2" fillId="0" borderId="2" xfId="0" applyNumberFormat="1" applyFont="1" applyFill="1" applyBorder="1" applyAlignment="1" applyProtection="1">
      <alignment horizontal="center" vertical="center" wrapText="1"/>
      <protection locked="0"/>
    </xf>
    <xf numFmtId="0" fontId="1" fillId="0" borderId="2" xfId="0" quotePrefix="1" applyFont="1" applyFill="1" applyBorder="1" applyAlignment="1" applyProtection="1">
      <alignment horizontal="justify" vertical="center" wrapText="1"/>
      <protection locked="0"/>
    </xf>
    <xf numFmtId="14" fontId="1" fillId="0" borderId="2" xfId="0" applyNumberFormat="1" applyFont="1" applyFill="1" applyBorder="1" applyAlignment="1" applyProtection="1">
      <alignment horizontal="center" vertical="center"/>
      <protection locked="0"/>
    </xf>
    <xf numFmtId="0" fontId="58" fillId="0" borderId="84" xfId="0" applyFont="1" applyFill="1" applyBorder="1" applyAlignment="1" applyProtection="1">
      <alignment horizontal="justify" vertical="center" wrapText="1"/>
      <protection locked="0"/>
    </xf>
    <xf numFmtId="0" fontId="58" fillId="0" borderId="84" xfId="0" applyFont="1" applyFill="1" applyBorder="1" applyAlignment="1" applyProtection="1">
      <alignment horizontal="center" vertical="center"/>
      <protection locked="0"/>
    </xf>
    <xf numFmtId="165" fontId="58" fillId="0" borderId="84" xfId="0" applyNumberFormat="1" applyFont="1" applyFill="1" applyBorder="1" applyAlignment="1" applyProtection="1">
      <alignment horizontal="center" vertical="center" wrapText="1"/>
      <protection locked="0"/>
    </xf>
    <xf numFmtId="0" fontId="59" fillId="0" borderId="84" xfId="0" applyFont="1" applyFill="1" applyBorder="1" applyAlignment="1" applyProtection="1">
      <alignment horizontal="justify" vertical="center" wrapText="1"/>
      <protection locked="0"/>
    </xf>
    <xf numFmtId="0" fontId="60" fillId="0" borderId="83" xfId="0" applyFont="1" applyFill="1" applyBorder="1" applyAlignment="1">
      <alignment horizontal="center" vertical="center"/>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1" fillId="0" borderId="4"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4"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4" xfId="0" applyFont="1" applyBorder="1" applyAlignment="1" applyProtection="1">
      <alignment horizontal="justify" vertical="center" wrapText="1"/>
    </xf>
    <xf numFmtId="0" fontId="1" fillId="0" borderId="8" xfId="0" applyFont="1" applyBorder="1" applyAlignment="1" applyProtection="1">
      <alignment horizontal="justify" vertical="center"/>
    </xf>
    <xf numFmtId="0" fontId="1" fillId="0" borderId="8" xfId="0" applyFont="1" applyBorder="1" applyAlignment="1" applyProtection="1">
      <alignment horizontal="justify" vertical="center" wrapText="1"/>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quotePrefix="1" applyFont="1" applyBorder="1" applyAlignment="1" applyProtection="1">
      <alignment horizontal="center" vertical="center" wrapText="1"/>
      <protection locked="0"/>
    </xf>
    <xf numFmtId="0" fontId="1" fillId="0" borderId="4" xfId="0" quotePrefix="1"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1" fillId="0" borderId="5" xfId="0" applyFont="1" applyBorder="1" applyAlignment="1" applyProtection="1">
      <alignment horizontal="center" vertical="center"/>
    </xf>
    <xf numFmtId="9" fontId="1" fillId="0" borderId="5" xfId="0" applyNumberFormat="1"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1" fillId="0" borderId="4" xfId="0" applyFont="1" applyBorder="1" applyAlignment="1" applyProtection="1">
      <alignment horizontal="justify" vertical="center"/>
    </xf>
    <xf numFmtId="0" fontId="1" fillId="0" borderId="5" xfId="0" applyFont="1" applyBorder="1" applyAlignment="1" applyProtection="1">
      <alignment horizontal="justify" vertical="center" wrapText="1"/>
    </xf>
    <xf numFmtId="0" fontId="1" fillId="3" borderId="4"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2" fillId="0" borderId="4" xfId="0" quotePrefix="1" applyFont="1" applyBorder="1" applyAlignment="1" applyProtection="1">
      <alignment horizontal="center" vertical="center" wrapText="1"/>
      <protection locked="0"/>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0" fillId="11" borderId="0" xfId="0" applyFont="1" applyFill="1" applyBorder="1" applyAlignment="1" applyProtection="1">
      <alignment horizontal="center" vertic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20" fillId="11" borderId="75" xfId="0" applyFont="1" applyFill="1" applyBorder="1" applyAlignment="1" applyProtection="1">
      <alignment horizontal="center" vertical="center" wrapText="1" readingOrder="1"/>
      <protection hidden="1"/>
    </xf>
    <xf numFmtId="0" fontId="20" fillId="11" borderId="76" xfId="0" applyFont="1" applyFill="1" applyBorder="1" applyAlignment="1" applyProtection="1">
      <alignment horizontal="center" vertical="center" wrapText="1" readingOrder="1"/>
      <protection hidden="1"/>
    </xf>
    <xf numFmtId="0" fontId="20" fillId="11" borderId="7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20" fillId="5" borderId="13"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20" fillId="5" borderId="17" xfId="0" applyFont="1" applyFill="1" applyBorder="1" applyAlignment="1" applyProtection="1">
      <alignment horizontal="center" wrapText="1" readingOrder="1"/>
      <protection hidden="1"/>
    </xf>
    <xf numFmtId="0" fontId="42" fillId="0" borderId="77" xfId="0" applyFont="1" applyBorder="1" applyAlignment="1">
      <alignment horizontal="center" vertical="center" wrapText="1"/>
    </xf>
    <xf numFmtId="0" fontId="42" fillId="0" borderId="0" xfId="0" applyFont="1" applyBorder="1" applyAlignment="1">
      <alignment horizontal="center" vertical="center"/>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Border="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0" xfId="0" applyFont="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640">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2639" dataDxfId="2638">
  <autoFilter ref="B209:C219" xr:uid="{00000000-0009-0000-0100-000001000000}"/>
  <tableColumns count="2">
    <tableColumn id="1" xr3:uid="{00000000-0010-0000-0000-000001000000}" name="Criterios" dataDxfId="2637"/>
    <tableColumn id="2" xr3:uid="{00000000-0010-0000-0000-000002000000}" name="Subcriterios" dataDxfId="263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abSelected="1" zoomScale="110" zoomScaleNormal="110" workbookViewId="0">
      <selection activeCell="C12" sqref="C12:F37"/>
    </sheetView>
  </sheetViews>
  <sheetFormatPr baseColWidth="10" defaultColWidth="11.42578125" defaultRowHeight="15" x14ac:dyDescent="0.25"/>
  <cols>
    <col min="1" max="1" width="2.85546875" style="58" customWidth="1"/>
    <col min="2" max="3" width="24.7109375" style="58" customWidth="1"/>
    <col min="4" max="4" width="16" style="58" customWidth="1"/>
    <col min="5" max="5" width="24.7109375" style="58" customWidth="1"/>
    <col min="6" max="6" width="27.7109375" style="58" customWidth="1"/>
    <col min="7" max="8" width="24.7109375" style="58" customWidth="1"/>
    <col min="9" max="16384" width="11.42578125" style="58"/>
  </cols>
  <sheetData>
    <row r="1" spans="2:8" ht="15.75" thickBot="1" x14ac:dyDescent="0.3"/>
    <row r="2" spans="2:8" ht="18" x14ac:dyDescent="0.25">
      <c r="B2" s="184" t="s">
        <v>140</v>
      </c>
      <c r="C2" s="185"/>
      <c r="D2" s="185"/>
      <c r="E2" s="185"/>
      <c r="F2" s="185"/>
      <c r="G2" s="185"/>
      <c r="H2" s="186"/>
    </row>
    <row r="3" spans="2:8" x14ac:dyDescent="0.25">
      <c r="B3" s="59"/>
      <c r="C3" s="60"/>
      <c r="D3" s="60"/>
      <c r="E3" s="60"/>
      <c r="F3" s="60"/>
      <c r="G3" s="60"/>
      <c r="H3" s="61"/>
    </row>
    <row r="4" spans="2:8" ht="63" customHeight="1" x14ac:dyDescent="0.25">
      <c r="B4" s="187" t="s">
        <v>183</v>
      </c>
      <c r="C4" s="188"/>
      <c r="D4" s="188"/>
      <c r="E4" s="188"/>
      <c r="F4" s="188"/>
      <c r="G4" s="188"/>
      <c r="H4" s="189"/>
    </row>
    <row r="5" spans="2:8" ht="63" customHeight="1" x14ac:dyDescent="0.25">
      <c r="B5" s="190"/>
      <c r="C5" s="191"/>
      <c r="D5" s="191"/>
      <c r="E5" s="191"/>
      <c r="F5" s="191"/>
      <c r="G5" s="191"/>
      <c r="H5" s="192"/>
    </row>
    <row r="6" spans="2:8" ht="16.5" x14ac:dyDescent="0.25">
      <c r="B6" s="193" t="s">
        <v>138</v>
      </c>
      <c r="C6" s="194"/>
      <c r="D6" s="194"/>
      <c r="E6" s="194"/>
      <c r="F6" s="194"/>
      <c r="G6" s="194"/>
      <c r="H6" s="195"/>
    </row>
    <row r="7" spans="2:8" ht="95.25" customHeight="1" x14ac:dyDescent="0.25">
      <c r="B7" s="203" t="s">
        <v>143</v>
      </c>
      <c r="C7" s="204"/>
      <c r="D7" s="204"/>
      <c r="E7" s="204"/>
      <c r="F7" s="204"/>
      <c r="G7" s="204"/>
      <c r="H7" s="205"/>
    </row>
    <row r="8" spans="2:8" ht="16.5" x14ac:dyDescent="0.25">
      <c r="B8" s="96"/>
      <c r="C8" s="97"/>
      <c r="D8" s="97"/>
      <c r="E8" s="97"/>
      <c r="F8" s="97"/>
      <c r="G8" s="97"/>
      <c r="H8" s="98"/>
    </row>
    <row r="9" spans="2:8" ht="16.5" customHeight="1" x14ac:dyDescent="0.25">
      <c r="B9" s="196" t="s">
        <v>176</v>
      </c>
      <c r="C9" s="197"/>
      <c r="D9" s="197"/>
      <c r="E9" s="197"/>
      <c r="F9" s="197"/>
      <c r="G9" s="197"/>
      <c r="H9" s="198"/>
    </row>
    <row r="10" spans="2:8" ht="44.25" customHeight="1" x14ac:dyDescent="0.25">
      <c r="B10" s="196"/>
      <c r="C10" s="197"/>
      <c r="D10" s="197"/>
      <c r="E10" s="197"/>
      <c r="F10" s="197"/>
      <c r="G10" s="197"/>
      <c r="H10" s="198"/>
    </row>
    <row r="11" spans="2:8" ht="15.75" thickBot="1" x14ac:dyDescent="0.3">
      <c r="B11" s="84"/>
      <c r="C11" s="87"/>
      <c r="D11" s="92"/>
      <c r="E11" s="93"/>
      <c r="F11" s="93"/>
      <c r="G11" s="94"/>
      <c r="H11" s="95"/>
    </row>
    <row r="12" spans="2:8" ht="15.75" thickTop="1" x14ac:dyDescent="0.25">
      <c r="B12" s="84"/>
      <c r="C12" s="199" t="s">
        <v>139</v>
      </c>
      <c r="D12" s="200"/>
      <c r="E12" s="201" t="s">
        <v>177</v>
      </c>
      <c r="F12" s="202"/>
      <c r="G12" s="87"/>
      <c r="H12" s="88"/>
    </row>
    <row r="13" spans="2:8" ht="35.25" customHeight="1" x14ac:dyDescent="0.25">
      <c r="B13" s="84"/>
      <c r="C13" s="206" t="s">
        <v>170</v>
      </c>
      <c r="D13" s="207"/>
      <c r="E13" s="208" t="s">
        <v>175</v>
      </c>
      <c r="F13" s="209"/>
      <c r="G13" s="87"/>
      <c r="H13" s="88"/>
    </row>
    <row r="14" spans="2:8" ht="17.25" customHeight="1" x14ac:dyDescent="0.25">
      <c r="B14" s="84"/>
      <c r="C14" s="206" t="s">
        <v>171</v>
      </c>
      <c r="D14" s="207"/>
      <c r="E14" s="208" t="s">
        <v>173</v>
      </c>
      <c r="F14" s="209"/>
      <c r="G14" s="87"/>
      <c r="H14" s="88"/>
    </row>
    <row r="15" spans="2:8" ht="19.5" customHeight="1" x14ac:dyDescent="0.25">
      <c r="B15" s="84"/>
      <c r="C15" s="206" t="s">
        <v>172</v>
      </c>
      <c r="D15" s="207"/>
      <c r="E15" s="208" t="s">
        <v>174</v>
      </c>
      <c r="F15" s="209"/>
      <c r="G15" s="87"/>
      <c r="H15" s="88"/>
    </row>
    <row r="16" spans="2:8" ht="69.75" customHeight="1" x14ac:dyDescent="0.25">
      <c r="B16" s="84"/>
      <c r="C16" s="206" t="s">
        <v>141</v>
      </c>
      <c r="D16" s="207"/>
      <c r="E16" s="208" t="s">
        <v>142</v>
      </c>
      <c r="F16" s="209"/>
      <c r="G16" s="87"/>
      <c r="H16" s="88"/>
    </row>
    <row r="17" spans="2:8" ht="34.5" customHeight="1" x14ac:dyDescent="0.25">
      <c r="B17" s="84"/>
      <c r="C17" s="210" t="s">
        <v>2</v>
      </c>
      <c r="D17" s="211"/>
      <c r="E17" s="212" t="s">
        <v>184</v>
      </c>
      <c r="F17" s="213"/>
      <c r="G17" s="87"/>
      <c r="H17" s="88"/>
    </row>
    <row r="18" spans="2:8" ht="27.75" customHeight="1" x14ac:dyDescent="0.25">
      <c r="B18" s="84"/>
      <c r="C18" s="210" t="s">
        <v>3</v>
      </c>
      <c r="D18" s="211"/>
      <c r="E18" s="212" t="s">
        <v>185</v>
      </c>
      <c r="F18" s="213"/>
      <c r="G18" s="87"/>
      <c r="H18" s="88"/>
    </row>
    <row r="19" spans="2:8" ht="28.5" customHeight="1" x14ac:dyDescent="0.25">
      <c r="B19" s="84"/>
      <c r="C19" s="210" t="s">
        <v>38</v>
      </c>
      <c r="D19" s="211"/>
      <c r="E19" s="212" t="s">
        <v>186</v>
      </c>
      <c r="F19" s="213"/>
      <c r="G19" s="87"/>
      <c r="H19" s="88"/>
    </row>
    <row r="20" spans="2:8" ht="72.75" customHeight="1" x14ac:dyDescent="0.25">
      <c r="B20" s="84"/>
      <c r="C20" s="210" t="s">
        <v>1</v>
      </c>
      <c r="D20" s="211"/>
      <c r="E20" s="212" t="s">
        <v>187</v>
      </c>
      <c r="F20" s="213"/>
      <c r="G20" s="87"/>
      <c r="H20" s="88"/>
    </row>
    <row r="21" spans="2:8" ht="64.5" customHeight="1" x14ac:dyDescent="0.25">
      <c r="B21" s="84"/>
      <c r="C21" s="210" t="s">
        <v>44</v>
      </c>
      <c r="D21" s="211"/>
      <c r="E21" s="212" t="s">
        <v>145</v>
      </c>
      <c r="F21" s="213"/>
      <c r="G21" s="87"/>
      <c r="H21" s="88"/>
    </row>
    <row r="22" spans="2:8" ht="71.25" customHeight="1" x14ac:dyDescent="0.25">
      <c r="B22" s="84"/>
      <c r="C22" s="210" t="s">
        <v>144</v>
      </c>
      <c r="D22" s="211"/>
      <c r="E22" s="212" t="s">
        <v>146</v>
      </c>
      <c r="F22" s="213"/>
      <c r="G22" s="87"/>
      <c r="H22" s="88"/>
    </row>
    <row r="23" spans="2:8" ht="55.5" customHeight="1" x14ac:dyDescent="0.25">
      <c r="B23" s="84"/>
      <c r="C23" s="217" t="s">
        <v>147</v>
      </c>
      <c r="D23" s="218"/>
      <c r="E23" s="212" t="s">
        <v>148</v>
      </c>
      <c r="F23" s="213"/>
      <c r="G23" s="87"/>
      <c r="H23" s="88"/>
    </row>
    <row r="24" spans="2:8" ht="42" customHeight="1" x14ac:dyDescent="0.25">
      <c r="B24" s="84"/>
      <c r="C24" s="217" t="s">
        <v>42</v>
      </c>
      <c r="D24" s="218"/>
      <c r="E24" s="212" t="s">
        <v>149</v>
      </c>
      <c r="F24" s="213"/>
      <c r="G24" s="87"/>
      <c r="H24" s="88"/>
    </row>
    <row r="25" spans="2:8" ht="59.25" customHeight="1" x14ac:dyDescent="0.25">
      <c r="B25" s="84"/>
      <c r="C25" s="217" t="s">
        <v>137</v>
      </c>
      <c r="D25" s="218"/>
      <c r="E25" s="212" t="s">
        <v>150</v>
      </c>
      <c r="F25" s="213"/>
      <c r="G25" s="87"/>
      <c r="H25" s="88"/>
    </row>
    <row r="26" spans="2:8" ht="23.25" customHeight="1" x14ac:dyDescent="0.25">
      <c r="B26" s="84"/>
      <c r="C26" s="217" t="s">
        <v>12</v>
      </c>
      <c r="D26" s="218"/>
      <c r="E26" s="212" t="s">
        <v>151</v>
      </c>
      <c r="F26" s="213"/>
      <c r="G26" s="87"/>
      <c r="H26" s="88"/>
    </row>
    <row r="27" spans="2:8" ht="30.75" customHeight="1" x14ac:dyDescent="0.25">
      <c r="B27" s="84"/>
      <c r="C27" s="217" t="s">
        <v>155</v>
      </c>
      <c r="D27" s="218"/>
      <c r="E27" s="212" t="s">
        <v>152</v>
      </c>
      <c r="F27" s="213"/>
      <c r="G27" s="87"/>
      <c r="H27" s="88"/>
    </row>
    <row r="28" spans="2:8" ht="35.25" customHeight="1" x14ac:dyDescent="0.25">
      <c r="B28" s="84"/>
      <c r="C28" s="217" t="s">
        <v>156</v>
      </c>
      <c r="D28" s="218"/>
      <c r="E28" s="212" t="s">
        <v>153</v>
      </c>
      <c r="F28" s="213"/>
      <c r="G28" s="87"/>
      <c r="H28" s="88"/>
    </row>
    <row r="29" spans="2:8" ht="33" customHeight="1" x14ac:dyDescent="0.25">
      <c r="B29" s="84"/>
      <c r="C29" s="217" t="s">
        <v>156</v>
      </c>
      <c r="D29" s="218"/>
      <c r="E29" s="212" t="s">
        <v>153</v>
      </c>
      <c r="F29" s="213"/>
      <c r="G29" s="87"/>
      <c r="H29" s="88"/>
    </row>
    <row r="30" spans="2:8" ht="30" customHeight="1" x14ac:dyDescent="0.25">
      <c r="B30" s="84"/>
      <c r="C30" s="217" t="s">
        <v>157</v>
      </c>
      <c r="D30" s="218"/>
      <c r="E30" s="212" t="s">
        <v>154</v>
      </c>
      <c r="F30" s="213"/>
      <c r="G30" s="87"/>
      <c r="H30" s="88"/>
    </row>
    <row r="31" spans="2:8" ht="35.25" customHeight="1" x14ac:dyDescent="0.25">
      <c r="B31" s="84"/>
      <c r="C31" s="217" t="s">
        <v>158</v>
      </c>
      <c r="D31" s="218"/>
      <c r="E31" s="212" t="s">
        <v>159</v>
      </c>
      <c r="F31" s="213"/>
      <c r="G31" s="87"/>
      <c r="H31" s="88"/>
    </row>
    <row r="32" spans="2:8" ht="31.5" customHeight="1" x14ac:dyDescent="0.25">
      <c r="B32" s="84"/>
      <c r="C32" s="217" t="s">
        <v>160</v>
      </c>
      <c r="D32" s="218"/>
      <c r="E32" s="212" t="s">
        <v>161</v>
      </c>
      <c r="F32" s="213"/>
      <c r="G32" s="87"/>
      <c r="H32" s="88"/>
    </row>
    <row r="33" spans="2:8" ht="35.25" customHeight="1" x14ac:dyDescent="0.25">
      <c r="B33" s="84"/>
      <c r="C33" s="217" t="s">
        <v>162</v>
      </c>
      <c r="D33" s="218"/>
      <c r="E33" s="212" t="s">
        <v>163</v>
      </c>
      <c r="F33" s="213"/>
      <c r="G33" s="87"/>
      <c r="H33" s="88"/>
    </row>
    <row r="34" spans="2:8" ht="59.25" customHeight="1" x14ac:dyDescent="0.25">
      <c r="B34" s="84"/>
      <c r="C34" s="217" t="s">
        <v>164</v>
      </c>
      <c r="D34" s="218"/>
      <c r="E34" s="212" t="s">
        <v>165</v>
      </c>
      <c r="F34" s="213"/>
      <c r="G34" s="87"/>
      <c r="H34" s="88"/>
    </row>
    <row r="35" spans="2:8" ht="29.25" customHeight="1" x14ac:dyDescent="0.25">
      <c r="B35" s="84"/>
      <c r="C35" s="217" t="s">
        <v>29</v>
      </c>
      <c r="D35" s="218"/>
      <c r="E35" s="212" t="s">
        <v>166</v>
      </c>
      <c r="F35" s="213"/>
      <c r="G35" s="87"/>
      <c r="H35" s="88"/>
    </row>
    <row r="36" spans="2:8" ht="82.5" customHeight="1" x14ac:dyDescent="0.25">
      <c r="B36" s="84"/>
      <c r="C36" s="217" t="s">
        <v>168</v>
      </c>
      <c r="D36" s="218"/>
      <c r="E36" s="212" t="s">
        <v>167</v>
      </c>
      <c r="F36" s="213"/>
      <c r="G36" s="87"/>
      <c r="H36" s="88"/>
    </row>
    <row r="37" spans="2:8" ht="46.5" customHeight="1" x14ac:dyDescent="0.25">
      <c r="B37" s="84"/>
      <c r="C37" s="217" t="s">
        <v>35</v>
      </c>
      <c r="D37" s="218"/>
      <c r="E37" s="212" t="s">
        <v>169</v>
      </c>
      <c r="F37" s="213"/>
      <c r="G37" s="87"/>
      <c r="H37" s="88"/>
    </row>
    <row r="38" spans="2:8" ht="6.75" customHeight="1" thickBot="1" x14ac:dyDescent="0.3">
      <c r="B38" s="84"/>
      <c r="C38" s="219"/>
      <c r="D38" s="220"/>
      <c r="E38" s="221"/>
      <c r="F38" s="222"/>
      <c r="G38" s="87"/>
      <c r="H38" s="88"/>
    </row>
    <row r="39" spans="2:8" ht="15.75" thickTop="1" x14ac:dyDescent="0.25">
      <c r="B39" s="84"/>
      <c r="C39" s="85"/>
      <c r="D39" s="85"/>
      <c r="E39" s="86"/>
      <c r="F39" s="86"/>
      <c r="G39" s="87"/>
      <c r="H39" s="88"/>
    </row>
    <row r="40" spans="2:8" ht="21" customHeight="1" x14ac:dyDescent="0.25">
      <c r="B40" s="214" t="s">
        <v>178</v>
      </c>
      <c r="C40" s="215"/>
      <c r="D40" s="215"/>
      <c r="E40" s="215"/>
      <c r="F40" s="215"/>
      <c r="G40" s="215"/>
      <c r="H40" s="216"/>
    </row>
    <row r="41" spans="2:8" ht="20.25" customHeight="1" x14ac:dyDescent="0.25">
      <c r="B41" s="214" t="s">
        <v>179</v>
      </c>
      <c r="C41" s="215"/>
      <c r="D41" s="215"/>
      <c r="E41" s="215"/>
      <c r="F41" s="215"/>
      <c r="G41" s="215"/>
      <c r="H41" s="216"/>
    </row>
    <row r="42" spans="2:8" ht="20.25" customHeight="1" x14ac:dyDescent="0.25">
      <c r="B42" s="214" t="s">
        <v>180</v>
      </c>
      <c r="C42" s="215"/>
      <c r="D42" s="215"/>
      <c r="E42" s="215"/>
      <c r="F42" s="215"/>
      <c r="G42" s="215"/>
      <c r="H42" s="216"/>
    </row>
    <row r="43" spans="2:8" ht="20.25" customHeight="1" x14ac:dyDescent="0.25">
      <c r="B43" s="214" t="s">
        <v>181</v>
      </c>
      <c r="C43" s="215"/>
      <c r="D43" s="215"/>
      <c r="E43" s="215"/>
      <c r="F43" s="215"/>
      <c r="G43" s="215"/>
      <c r="H43" s="216"/>
    </row>
    <row r="44" spans="2:8" x14ac:dyDescent="0.25">
      <c r="B44" s="214" t="s">
        <v>182</v>
      </c>
      <c r="C44" s="215"/>
      <c r="D44" s="215"/>
      <c r="E44" s="215"/>
      <c r="F44" s="215"/>
      <c r="G44" s="215"/>
      <c r="H44" s="216"/>
    </row>
    <row r="45" spans="2:8" ht="15.75" thickBot="1" x14ac:dyDescent="0.3">
      <c r="B45" s="89"/>
      <c r="C45" s="90"/>
      <c r="D45" s="90"/>
      <c r="E45" s="90"/>
      <c r="F45" s="90"/>
      <c r="G45" s="90"/>
      <c r="H45" s="91"/>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448"/>
  <sheetViews>
    <sheetView topLeftCell="A232" zoomScale="55" zoomScaleNormal="55" workbookViewId="0">
      <selection activeCell="V256" sqref="V256:X261"/>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row>
    <row r="2" spans="1:76" ht="18" customHeight="1" x14ac:dyDescent="0.25">
      <c r="A2" s="58"/>
      <c r="B2" s="408" t="s">
        <v>134</v>
      </c>
      <c r="C2" s="409"/>
      <c r="D2" s="409"/>
      <c r="E2" s="409"/>
      <c r="F2" s="409"/>
      <c r="G2" s="409"/>
      <c r="H2" s="409"/>
      <c r="I2" s="409"/>
      <c r="J2" s="308" t="s">
        <v>2</v>
      </c>
      <c r="K2" s="308"/>
      <c r="L2" s="308"/>
      <c r="M2" s="308"/>
      <c r="N2" s="308"/>
      <c r="O2" s="308"/>
      <c r="P2" s="308"/>
      <c r="Q2" s="308"/>
      <c r="R2" s="308"/>
      <c r="S2" s="308"/>
      <c r="T2" s="308"/>
      <c r="U2" s="308"/>
      <c r="V2" s="308"/>
      <c r="W2" s="308"/>
      <c r="X2" s="30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row>
    <row r="3" spans="1:76" ht="18.75" customHeight="1" x14ac:dyDescent="0.25">
      <c r="A3" s="58"/>
      <c r="B3" s="409"/>
      <c r="C3" s="409"/>
      <c r="D3" s="409"/>
      <c r="E3" s="409"/>
      <c r="F3" s="409"/>
      <c r="G3" s="409"/>
      <c r="H3" s="409"/>
      <c r="I3" s="409"/>
      <c r="J3" s="308"/>
      <c r="K3" s="308"/>
      <c r="L3" s="308"/>
      <c r="M3" s="308"/>
      <c r="N3" s="308"/>
      <c r="O3" s="308"/>
      <c r="P3" s="308"/>
      <c r="Q3" s="308"/>
      <c r="R3" s="308"/>
      <c r="S3" s="308"/>
      <c r="T3" s="308"/>
      <c r="U3" s="308"/>
      <c r="V3" s="308"/>
      <c r="W3" s="308"/>
      <c r="X3" s="30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row>
    <row r="4" spans="1:76" ht="15" customHeight="1" x14ac:dyDescent="0.25">
      <c r="A4" s="58"/>
      <c r="B4" s="409"/>
      <c r="C4" s="409"/>
      <c r="D4" s="409"/>
      <c r="E4" s="409"/>
      <c r="F4" s="409"/>
      <c r="G4" s="409"/>
      <c r="H4" s="409"/>
      <c r="I4" s="409"/>
      <c r="J4" s="308"/>
      <c r="K4" s="308"/>
      <c r="L4" s="308"/>
      <c r="M4" s="308"/>
      <c r="N4" s="308"/>
      <c r="O4" s="308"/>
      <c r="P4" s="308"/>
      <c r="Q4" s="308"/>
      <c r="R4" s="308"/>
      <c r="S4" s="308"/>
      <c r="T4" s="308"/>
      <c r="U4" s="308"/>
      <c r="V4" s="308"/>
      <c r="W4" s="308"/>
      <c r="X4" s="30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row>
    <row r="5" spans="1:76"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row>
    <row r="6" spans="1:76" ht="15" customHeight="1" x14ac:dyDescent="0.25">
      <c r="A6" s="58"/>
      <c r="B6" s="291" t="s">
        <v>4</v>
      </c>
      <c r="C6" s="291"/>
      <c r="D6" s="292"/>
      <c r="E6" s="399" t="s">
        <v>107</v>
      </c>
      <c r="F6" s="400"/>
      <c r="G6" s="400"/>
      <c r="H6" s="400"/>
      <c r="I6" s="400"/>
      <c r="J6" s="115" t="str">
        <f>IF(AND('Mapa final'!$AB$7="Muy Alta",'Mapa final'!$AD$7="Leve"),CONCATENATE("R1C",'Mapa final'!$R$7),"")</f>
        <v/>
      </c>
      <c r="K6" s="116" t="str">
        <f>IF(AND('Mapa final'!$AB$8="Muy Alta",'Mapa final'!$AD$8="Leve"),CONCATENATE("R1C",'Mapa final'!$R$8),"")</f>
        <v/>
      </c>
      <c r="L6" s="117" t="str">
        <f>IF(AND('Mapa final'!$AB$9="Muy Alta",'Mapa final'!$AD$9="Leve"),CONCATENATE("R1C",'Mapa final'!$R$9),"")</f>
        <v/>
      </c>
      <c r="M6" s="115" t="str">
        <f>IF(AND('Mapa final'!$AB$7="Muy Alta",'Mapa final'!$AD$7="Menor"),CONCATENATE("R1C",'Mapa final'!$R$7),"")</f>
        <v/>
      </c>
      <c r="N6" s="116" t="str">
        <f>IF(AND('Mapa final'!$AB$8="Muy Alta",'Mapa final'!$AD$8="Menor"),CONCATENATE("R1C",'Mapa final'!$R$8),"")</f>
        <v/>
      </c>
      <c r="O6" s="117" t="str">
        <f>IF(AND('Mapa final'!$AB$9="Muy Alta",'Mapa final'!$AD$9="Menor"),CONCATENATE("R1C",'Mapa final'!$R$9),"")</f>
        <v/>
      </c>
      <c r="P6" s="115" t="str">
        <f>IF(AND('Mapa final'!$AB$7="Muy Alta",'Mapa final'!$AD$7="Moderado"),CONCATENATE("R1C",'Mapa final'!$R$7),"")</f>
        <v/>
      </c>
      <c r="Q6" s="116" t="str">
        <f>IF(AND('Mapa final'!$AB$8="Muy Alta",'Mapa final'!$AD$8="Moderado"),CONCATENATE("R1C",'Mapa final'!$R$8),"")</f>
        <v/>
      </c>
      <c r="R6" s="117" t="str">
        <f>IF(AND('Mapa final'!$AB$9="Muy Alta",'Mapa final'!$AD$9="Moderado"),CONCATENATE("R1C",'Mapa final'!$R$9),"")</f>
        <v/>
      </c>
      <c r="S6" s="115" t="str">
        <f>IF(AND('Mapa final'!$AB$7="Muy Alta",'Mapa final'!$AD$7="Mayor"),CONCATENATE("R1C",'Mapa final'!$R$7),"")</f>
        <v/>
      </c>
      <c r="T6" s="116" t="str">
        <f>IF(AND('Mapa final'!$AB$8="Muy Alta",'Mapa final'!$AD$8="Mayor"),CONCATENATE("R1C",'Mapa final'!$R$8),"")</f>
        <v/>
      </c>
      <c r="U6" s="117" t="str">
        <f>IF(AND('Mapa final'!$AB$9="Muy Alta",'Mapa final'!$AD$9="Mayor"),CONCATENATE("R1C",'Mapa final'!$R$9),"")</f>
        <v/>
      </c>
      <c r="V6" s="42" t="str">
        <f>IF(AND('Mapa final'!$AB$7="Muy Alta",'Mapa final'!$AD$7="Catastrófico"),CONCATENATE("R1C",'Mapa final'!$R$7),"")</f>
        <v/>
      </c>
      <c r="W6" s="43" t="str">
        <f>IF(AND('Mapa final'!$AB$8="Muy Alta",'Mapa final'!$AD$8="Catastrófico"),CONCATENATE("R1C",'Mapa final'!$R$8),"")</f>
        <v/>
      </c>
      <c r="X6" s="112" t="str">
        <f>IF(AND('Mapa final'!$AB$9="Muy Alta",'Mapa final'!$AD$9="Catastrófico"),CONCATENATE("R1C",'Mapa final'!$R$9),"")</f>
        <v/>
      </c>
      <c r="Y6" s="58"/>
      <c r="Z6" s="402" t="s">
        <v>73</v>
      </c>
      <c r="AA6" s="403"/>
      <c r="AB6" s="403"/>
      <c r="AC6" s="403"/>
      <c r="AD6" s="403"/>
      <c r="AE6" s="404"/>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row>
    <row r="7" spans="1:76" ht="15" customHeight="1" x14ac:dyDescent="0.25">
      <c r="A7" s="58"/>
      <c r="B7" s="291"/>
      <c r="C7" s="291"/>
      <c r="D7" s="292"/>
      <c r="E7" s="388"/>
      <c r="F7" s="401"/>
      <c r="G7" s="401"/>
      <c r="H7" s="401"/>
      <c r="I7" s="383"/>
      <c r="J7" s="118" t="str">
        <f>IF(AND('Mapa final'!$AB$10="Muy Alta",'Mapa final'!$AD$10="Leve"),CONCATENATE("R2C",'Mapa final'!$R$10),"")</f>
        <v/>
      </c>
      <c r="K7" s="44" t="str">
        <f>IF(AND('Mapa final'!$AB$11="Muy Alta",'Mapa final'!$AD$11="Leve"),CONCATENATE("R2C",'Mapa final'!$R$11),"")</f>
        <v/>
      </c>
      <c r="L7" s="119" t="str">
        <f>IF(AND('Mapa final'!$AB$12="Muy Alta",'Mapa final'!$AD$12="Leve"),CONCATENATE("R2C",'Mapa final'!$R$12),"")</f>
        <v/>
      </c>
      <c r="M7" s="118" t="str">
        <f>IF(AND('Mapa final'!$AB$10="Muy Alta",'Mapa final'!$AD$10="Menor"),CONCATENATE("R2C",'Mapa final'!$R$10),"")</f>
        <v/>
      </c>
      <c r="N7" s="44" t="str">
        <f>IF(AND('Mapa final'!$AB$11="Muy Alta",'Mapa final'!$AD$11="Menor"),CONCATENATE("R2C",'Mapa final'!$R$11),"")</f>
        <v/>
      </c>
      <c r="O7" s="119" t="str">
        <f>IF(AND('Mapa final'!$AB$12="Muy Alta",'Mapa final'!$AD$12="Menor"),CONCATENATE("R2C",'Mapa final'!$R$12),"")</f>
        <v/>
      </c>
      <c r="P7" s="118" t="str">
        <f>IF(AND('Mapa final'!$AB$10="Muy Alta",'Mapa final'!$AD$10="Moderado"),CONCATENATE("R2C",'Mapa final'!$R$10),"")</f>
        <v/>
      </c>
      <c r="Q7" s="44" t="str">
        <f>IF(AND('Mapa final'!$AB$11="Muy Alta",'Mapa final'!$AD$11="Moderado"),CONCATENATE("R2C",'Mapa final'!$R$11),"")</f>
        <v/>
      </c>
      <c r="R7" s="119" t="str">
        <f>IF(AND('Mapa final'!$AB$12="Muy Alta",'Mapa final'!$AD$12="Moderado"),CONCATENATE("R2C",'Mapa final'!$R$12),"")</f>
        <v/>
      </c>
      <c r="S7" s="118" t="str">
        <f>IF(AND('Mapa final'!$AB$10="Muy Alta",'Mapa final'!$AD$10="Mayor"),CONCATENATE("R2C",'Mapa final'!$R$10),"")</f>
        <v/>
      </c>
      <c r="T7" s="44" t="str">
        <f>IF(AND('Mapa final'!$AB$11="Muy Alta",'Mapa final'!$AD$11="Mayor"),CONCATENATE("R2C",'Mapa final'!$R$11),"")</f>
        <v/>
      </c>
      <c r="U7" s="119" t="str">
        <f>IF(AND('Mapa final'!$AB$12="Muy Alta",'Mapa final'!$AD$12="Mayor"),CONCATENATE("R2C",'Mapa final'!$R$12),"")</f>
        <v/>
      </c>
      <c r="V7" s="45" t="str">
        <f>IF(AND('Mapa final'!$AB$10="Muy Alta",'Mapa final'!$AD$10="Catastrófico"),CONCATENATE("R2C",'Mapa final'!$R$10),"")</f>
        <v/>
      </c>
      <c r="W7" s="46" t="str">
        <f>IF(AND('Mapa final'!$AB$11="Muy Alta",'Mapa final'!$AD$11="Catastrófico"),CONCATENATE("R2C",'Mapa final'!$R$11),"")</f>
        <v/>
      </c>
      <c r="X7" s="113" t="str">
        <f>IF(AND('Mapa final'!$AB$12="Muy Alta",'Mapa final'!$AD$12="Catastrófico"),CONCATENATE("R2C",'Mapa final'!$R$12),"")</f>
        <v/>
      </c>
      <c r="Y7" s="58"/>
      <c r="Z7" s="405"/>
      <c r="AA7" s="406"/>
      <c r="AB7" s="406"/>
      <c r="AC7" s="406"/>
      <c r="AD7" s="406"/>
      <c r="AE7" s="407"/>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row>
    <row r="8" spans="1:76" ht="15" customHeight="1" x14ac:dyDescent="0.25">
      <c r="A8" s="58"/>
      <c r="B8" s="291"/>
      <c r="C8" s="291"/>
      <c r="D8" s="292"/>
      <c r="E8" s="388"/>
      <c r="F8" s="401"/>
      <c r="G8" s="401"/>
      <c r="H8" s="401"/>
      <c r="I8" s="383"/>
      <c r="J8" s="118" t="str">
        <f>IF(AND('Mapa final'!$AB$13="Muy Alta",'Mapa final'!$AD$13="Leve"),CONCATENATE("R3C",'Mapa final'!$R$13),"")</f>
        <v/>
      </c>
      <c r="K8" s="44" t="str">
        <f>IF(AND('Mapa final'!$AB$14="Muy Alta",'Mapa final'!$AD$14="Leve"),CONCATENATE("R3C",'Mapa final'!$R$14),"")</f>
        <v/>
      </c>
      <c r="L8" s="119" t="str">
        <f>IF(AND('Mapa final'!$AB$15="Muy Alta",'Mapa final'!$AD$15="Leve"),CONCATENATE("R3C",'Mapa final'!$R$15),"")</f>
        <v/>
      </c>
      <c r="M8" s="118" t="str">
        <f>IF(AND('Mapa final'!$AB$13="Muy Alta",'Mapa final'!$AD$13="Menor"),CONCATENATE("R3C",'Mapa final'!$R$13),"")</f>
        <v/>
      </c>
      <c r="N8" s="44" t="str">
        <f>IF(AND('Mapa final'!$AB$14="Muy Alta",'Mapa final'!$AD$14="Menor"),CONCATENATE("R3C",'Mapa final'!$R$14),"")</f>
        <v/>
      </c>
      <c r="O8" s="119" t="str">
        <f>IF(AND('Mapa final'!$AB$15="Muy Alta",'Mapa final'!$AD$15="Menor"),CONCATENATE("R3C",'Mapa final'!$R$15),"")</f>
        <v/>
      </c>
      <c r="P8" s="118" t="str">
        <f>IF(AND('Mapa final'!$AB$13="Muy Alta",'Mapa final'!$AD$13="Moderado"),CONCATENATE("R3C",'Mapa final'!$R$13),"")</f>
        <v/>
      </c>
      <c r="Q8" s="44" t="str">
        <f>IF(AND('Mapa final'!$AB$14="Muy Alta",'Mapa final'!$AD$14="Moderado"),CONCATENATE("R3C",'Mapa final'!$R$14),"")</f>
        <v/>
      </c>
      <c r="R8" s="119" t="str">
        <f>IF(AND('Mapa final'!$AB$15="Muy Alta",'Mapa final'!$AD$15="Moderado"),CONCATENATE("R3C",'Mapa final'!$R$15),"")</f>
        <v/>
      </c>
      <c r="S8" s="118" t="str">
        <f>IF(AND('Mapa final'!$AB$13="Muy Alta",'Mapa final'!$AD$13="Mayor"),CONCATENATE("R3C",'Mapa final'!$R$13),"")</f>
        <v/>
      </c>
      <c r="T8" s="44" t="str">
        <f>IF(AND('Mapa final'!$AB$14="Muy Alta",'Mapa final'!$AD$14="Mayor"),CONCATENATE("R3C",'Mapa final'!$R$14),"")</f>
        <v/>
      </c>
      <c r="U8" s="119" t="str">
        <f>IF(AND('Mapa final'!$AB$15="Muy Alta",'Mapa final'!$AD$15="Mayor"),CONCATENATE("R3C",'Mapa final'!$R$15),"")</f>
        <v/>
      </c>
      <c r="V8" s="45" t="str">
        <f>IF(AND('Mapa final'!$AB$13="Muy Alta",'Mapa final'!$AD$13="Catastrófico"),CONCATENATE("R3C",'Mapa final'!$R$13),"")</f>
        <v/>
      </c>
      <c r="W8" s="46" t="str">
        <f>IF(AND('Mapa final'!$AB$14="Muy Alta",'Mapa final'!$AD$14="Catastrófico"),CONCATENATE("R3C",'Mapa final'!$R$14),"")</f>
        <v/>
      </c>
      <c r="X8" s="113" t="str">
        <f>IF(AND('Mapa final'!$AB$15="Muy Alta",'Mapa final'!$AD$15="Catastrófico"),CONCATENATE("R3C",'Mapa final'!$R$15),"")</f>
        <v/>
      </c>
      <c r="Y8" s="58"/>
      <c r="Z8" s="405"/>
      <c r="AA8" s="406"/>
      <c r="AB8" s="406"/>
      <c r="AC8" s="406"/>
      <c r="AD8" s="406"/>
      <c r="AE8" s="407"/>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row>
    <row r="9" spans="1:76" ht="15" customHeight="1" x14ac:dyDescent="0.25">
      <c r="A9" s="58"/>
      <c r="B9" s="291"/>
      <c r="C9" s="291"/>
      <c r="D9" s="292"/>
      <c r="E9" s="388"/>
      <c r="F9" s="401"/>
      <c r="G9" s="401"/>
      <c r="H9" s="401"/>
      <c r="I9" s="383"/>
      <c r="J9" s="118" t="str">
        <f>IF(AND('Mapa final'!$AB$16="Muy Alta",'Mapa final'!$AD$16="Leve"),CONCATENATE("R4C",'Mapa final'!$R$16),"")</f>
        <v/>
      </c>
      <c r="K9" s="44" t="str">
        <f>IF(AND('Mapa final'!$AB$17="Muy Alta",'Mapa final'!$AD$17="Leve"),CONCATENATE("R4C",'Mapa final'!$R$17),"")</f>
        <v/>
      </c>
      <c r="L9" s="119" t="str">
        <f>IF(AND('Mapa final'!$AB$18="Muy Alta",'Mapa final'!$AD$18="Leve"),CONCATENATE("R4C",'Mapa final'!$R$18),"")</f>
        <v/>
      </c>
      <c r="M9" s="118" t="str">
        <f>IF(AND('Mapa final'!$AB$16="Muy Alta",'Mapa final'!$AD$16="Menor"),CONCATENATE("R4C",'Mapa final'!$R$16),"")</f>
        <v/>
      </c>
      <c r="N9" s="44" t="str">
        <f>IF(AND('Mapa final'!$AB$17="Muy Alta",'Mapa final'!$AD$17="Menor"),CONCATENATE("R4C",'Mapa final'!$R$17),"")</f>
        <v/>
      </c>
      <c r="O9" s="119" t="str">
        <f>IF(AND('Mapa final'!$AB$18="Muy Alta",'Mapa final'!$AD$18="Menor"),CONCATENATE("R4C",'Mapa final'!$R$18),"")</f>
        <v/>
      </c>
      <c r="P9" s="118" t="str">
        <f>IF(AND('Mapa final'!$AB$16="Muy Alta",'Mapa final'!$AD$16="Moderado"),CONCATENATE("R4C",'Mapa final'!$R$16),"")</f>
        <v/>
      </c>
      <c r="Q9" s="44" t="str">
        <f>IF(AND('Mapa final'!$AB$17="Muy Alta",'Mapa final'!$AD$17="Moderado"),CONCATENATE("R4C",'Mapa final'!$R$17),"")</f>
        <v/>
      </c>
      <c r="R9" s="119" t="str">
        <f>IF(AND('Mapa final'!$AB$18="Muy Alta",'Mapa final'!$AD$18="Moderado"),CONCATENATE("R4C",'Mapa final'!$R$18),"")</f>
        <v/>
      </c>
      <c r="S9" s="118" t="str">
        <f>IF(AND('Mapa final'!$AB$16="Muy Alta",'Mapa final'!$AD$16="Mayor"),CONCATENATE("R4C",'Mapa final'!$R$16),"")</f>
        <v/>
      </c>
      <c r="T9" s="44" t="str">
        <f>IF(AND('Mapa final'!$AB$17="Muy Alta",'Mapa final'!$AD$17="Mayor"),CONCATENATE("R4C",'Mapa final'!$R$17),"")</f>
        <v/>
      </c>
      <c r="U9" s="119" t="str">
        <f>IF(AND('Mapa final'!$AB$18="Muy Alta",'Mapa final'!$AD$18="Mayor"),CONCATENATE("R4C",'Mapa final'!$R$18),"")</f>
        <v/>
      </c>
      <c r="V9" s="45" t="str">
        <f>IF(AND('Mapa final'!$AB$16="Muy Alta",'Mapa final'!$AD$16="Catastrófico"),CONCATENATE("R4C",'Mapa final'!$R$16),"")</f>
        <v/>
      </c>
      <c r="W9" s="46" t="str">
        <f>IF(AND('Mapa final'!$AB$17="Muy Alta",'Mapa final'!$AD$17="Catastrófico"),CONCATENATE("R4C",'Mapa final'!$R$17),"")</f>
        <v/>
      </c>
      <c r="X9" s="113" t="str">
        <f>IF(AND('Mapa final'!$AB$18="Muy Alta",'Mapa final'!$AD$18="Catastrófico"),CONCATENATE("R4C",'Mapa final'!$R$18),"")</f>
        <v/>
      </c>
      <c r="Y9" s="58"/>
      <c r="Z9" s="405"/>
      <c r="AA9" s="406"/>
      <c r="AB9" s="406"/>
      <c r="AC9" s="406"/>
      <c r="AD9" s="406"/>
      <c r="AE9" s="407"/>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row>
    <row r="10" spans="1:76" ht="15" customHeight="1" x14ac:dyDescent="0.25">
      <c r="A10" s="58"/>
      <c r="B10" s="291"/>
      <c r="C10" s="291"/>
      <c r="D10" s="292"/>
      <c r="E10" s="388"/>
      <c r="F10" s="401"/>
      <c r="G10" s="401"/>
      <c r="H10" s="401"/>
      <c r="I10" s="383"/>
      <c r="J10" s="118" t="str">
        <f>IF(AND('Mapa final'!$AB$19="Muy Alta",'Mapa final'!$AD$19="Leve"),CONCATENATE("R5C",'Mapa final'!$R$19),"")</f>
        <v/>
      </c>
      <c r="K10" s="44" t="str">
        <f>IF(AND('Mapa final'!$AB$20="Muy Alta",'Mapa final'!$AD$20="Leve"),CONCATENATE("R5C",'Mapa final'!$R$20),"")</f>
        <v/>
      </c>
      <c r="L10" s="119" t="str">
        <f>IF(AND('Mapa final'!$AB$21="Muy Alta",'Mapa final'!$AD$21="Leve"),CONCATENATE("R5C",'Mapa final'!$R$21),"")</f>
        <v/>
      </c>
      <c r="M10" s="118" t="str">
        <f>IF(AND('Mapa final'!$AB$19="Muy Alta",'Mapa final'!$AD$19="Menor"),CONCATENATE("R5C",'Mapa final'!$R$19),"")</f>
        <v/>
      </c>
      <c r="N10" s="44" t="str">
        <f>IF(AND('Mapa final'!$AB$20="Muy Alta",'Mapa final'!$AD$20="Menor"),CONCATENATE("R5C",'Mapa final'!$R$20),"")</f>
        <v/>
      </c>
      <c r="O10" s="119" t="str">
        <f>IF(AND('Mapa final'!$AB$21="Muy Alta",'Mapa final'!$AD$21="Menor"),CONCATENATE("R5C",'Mapa final'!$R$21),"")</f>
        <v/>
      </c>
      <c r="P10" s="118" t="str">
        <f>IF(AND('Mapa final'!$AB$19="Muy Alta",'Mapa final'!$AD$19="Moderado"),CONCATENATE("R5C",'Mapa final'!$R$19),"")</f>
        <v/>
      </c>
      <c r="Q10" s="44" t="str">
        <f>IF(AND('Mapa final'!$AB$20="Muy Alta",'Mapa final'!$AD$20="Moderado"),CONCATENATE("R5C",'Mapa final'!$R$20),"")</f>
        <v/>
      </c>
      <c r="R10" s="119" t="str">
        <f>IF(AND('Mapa final'!$AB$21="Muy Alta",'Mapa final'!$AD$21="Moderado"),CONCATENATE("R5C",'Mapa final'!$R$21),"")</f>
        <v/>
      </c>
      <c r="S10" s="118" t="str">
        <f>IF(AND('Mapa final'!$AB$19="Muy Alta",'Mapa final'!$AD$19="Mayor"),CONCATENATE("R5C",'Mapa final'!$R$19),"")</f>
        <v/>
      </c>
      <c r="T10" s="44" t="str">
        <f>IF(AND('Mapa final'!$AB$20="Muy Alta",'Mapa final'!$AD$20="Mayor"),CONCATENATE("R5C",'Mapa final'!$R$20),"")</f>
        <v/>
      </c>
      <c r="U10" s="119" t="str">
        <f>IF(AND('Mapa final'!$AB$21="Muy Alta",'Mapa final'!$AD$21="Mayor"),CONCATENATE("R5C",'Mapa final'!$R$21),"")</f>
        <v/>
      </c>
      <c r="V10" s="45" t="str">
        <f>IF(AND('Mapa final'!$AB$19="Muy Alta",'Mapa final'!$AD$19="Catastrófico"),CONCATENATE("R5C",'Mapa final'!$R$19),"")</f>
        <v/>
      </c>
      <c r="W10" s="46" t="str">
        <f>IF(AND('Mapa final'!$AB$20="Muy Alta",'Mapa final'!$AD$20="Catastrófico"),CONCATENATE("R5C",'Mapa final'!$R$20),"")</f>
        <v/>
      </c>
      <c r="X10" s="113" t="str">
        <f>IF(AND('Mapa final'!$AB$21="Muy Alta",'Mapa final'!$AD$21="Catastrófico"),CONCATENATE("R5C",'Mapa final'!$R$21),"")</f>
        <v/>
      </c>
      <c r="Y10" s="58"/>
      <c r="Z10" s="405"/>
      <c r="AA10" s="406"/>
      <c r="AB10" s="406"/>
      <c r="AC10" s="406"/>
      <c r="AD10" s="406"/>
      <c r="AE10" s="407"/>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row>
    <row r="11" spans="1:76" ht="15" customHeight="1" x14ac:dyDescent="0.25">
      <c r="A11" s="58"/>
      <c r="B11" s="291"/>
      <c r="C11" s="291"/>
      <c r="D11" s="292"/>
      <c r="E11" s="388"/>
      <c r="F11" s="401"/>
      <c r="G11" s="401"/>
      <c r="H11" s="401"/>
      <c r="I11" s="383"/>
      <c r="J11" s="118" t="str">
        <f>IF(AND('Mapa final'!$AB$22="Muy Alta",'Mapa final'!$AD$22="Leve"),CONCATENATE("R6C",'Mapa final'!$R$22),"")</f>
        <v/>
      </c>
      <c r="K11" s="44" t="str">
        <f>IF(AND('Mapa final'!$AB$23="Muy Alta",'Mapa final'!$AD$23="Leve"),CONCATENATE("R6C",'Mapa final'!$R$23),"")</f>
        <v/>
      </c>
      <c r="L11" s="119" t="str">
        <f>IF(AND('Mapa final'!$AB$24="Muy Alta",'Mapa final'!$AD$24="Leve"),CONCATENATE("R6C",'Mapa final'!$R$24),"")</f>
        <v/>
      </c>
      <c r="M11" s="118" t="str">
        <f>IF(AND('Mapa final'!$AB$22="Muy Alta",'Mapa final'!$AD$22="Menor"),CONCATENATE("R6C",'Mapa final'!$R$22),"")</f>
        <v/>
      </c>
      <c r="N11" s="44" t="str">
        <f>IF(AND('Mapa final'!$AB$23="Muy Alta",'Mapa final'!$AD$23="Menor"),CONCATENATE("R6C",'Mapa final'!$R$23),"")</f>
        <v/>
      </c>
      <c r="O11" s="119" t="str">
        <f>IF(AND('Mapa final'!$AB$24="Muy Alta",'Mapa final'!$AD$24="Menor"),CONCATENATE("R6C",'Mapa final'!$R$24),"")</f>
        <v/>
      </c>
      <c r="P11" s="118" t="str">
        <f>IF(AND('Mapa final'!$AB$22="Muy Alta",'Mapa final'!$AD$22="Moderado"),CONCATENATE("R6C",'Mapa final'!$R$22),"")</f>
        <v/>
      </c>
      <c r="Q11" s="44" t="str">
        <f>IF(AND('Mapa final'!$AB$23="Muy Alta",'Mapa final'!$AD$23="Moderado"),CONCATENATE("R6C",'Mapa final'!$R$23),"")</f>
        <v/>
      </c>
      <c r="R11" s="119" t="str">
        <f>IF(AND('Mapa final'!$AB$24="Muy Alta",'Mapa final'!$AD$24="Moderado"),CONCATENATE("R6C",'Mapa final'!$R$24),"")</f>
        <v/>
      </c>
      <c r="S11" s="118" t="str">
        <f>IF(AND('Mapa final'!$AB$22="Muy Alta",'Mapa final'!$AD$22="Mayor"),CONCATENATE("R6C",'Mapa final'!$R$22),"")</f>
        <v/>
      </c>
      <c r="T11" s="44" t="str">
        <f>IF(AND('Mapa final'!$AB$23="Muy Alta",'Mapa final'!$AD$23="Mayor"),CONCATENATE("R6C",'Mapa final'!$R$23),"")</f>
        <v/>
      </c>
      <c r="U11" s="119" t="str">
        <f>IF(AND('Mapa final'!$AB$24="Muy Alta",'Mapa final'!$AD$24="Mayor"),CONCATENATE("R6C",'Mapa final'!$R$24),"")</f>
        <v/>
      </c>
      <c r="V11" s="45" t="str">
        <f>IF(AND('Mapa final'!$AB$22="Muy Alta",'Mapa final'!$AD$22="Catastrófico"),CONCATENATE("R6C",'Mapa final'!$R$22),"")</f>
        <v/>
      </c>
      <c r="W11" s="46" t="str">
        <f>IF(AND('Mapa final'!$AB$23="Muy Alta",'Mapa final'!$AD$23="Catastrófico"),CONCATENATE("R6C",'Mapa final'!$R$23),"")</f>
        <v/>
      </c>
      <c r="X11" s="113" t="str">
        <f>IF(AND('Mapa final'!$AB$24="Muy Alta",'Mapa final'!$AD$24="Catastrófico"),CONCATENATE("R6C",'Mapa final'!$R$24),"")</f>
        <v/>
      </c>
      <c r="Y11" s="58"/>
      <c r="Z11" s="405"/>
      <c r="AA11" s="406"/>
      <c r="AB11" s="406"/>
      <c r="AC11" s="406"/>
      <c r="AD11" s="406"/>
      <c r="AE11" s="407"/>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row>
    <row r="12" spans="1:76" ht="15" customHeight="1" x14ac:dyDescent="0.25">
      <c r="A12" s="58"/>
      <c r="B12" s="291"/>
      <c r="C12" s="291"/>
      <c r="D12" s="292"/>
      <c r="E12" s="388"/>
      <c r="F12" s="401"/>
      <c r="G12" s="401"/>
      <c r="H12" s="401"/>
      <c r="I12" s="383"/>
      <c r="J12" s="118" t="str">
        <f>IF(AND('Mapa final'!$AB$25="Muy Alta",'Mapa final'!$AD$25="Leve"),CONCATENATE("R7C",'Mapa final'!$R$25),"")</f>
        <v/>
      </c>
      <c r="K12" s="44" t="str">
        <f>IF(AND('Mapa final'!$AB$26="Muy Alta",'Mapa final'!$AD$26="Leve"),CONCATENATE("R7C",'Mapa final'!$R$26),"")</f>
        <v/>
      </c>
      <c r="L12" s="119" t="str">
        <f>IF(AND('Mapa final'!$AB$27="Muy Alta",'Mapa final'!$AD$27="Leve"),CONCATENATE("R7C",'Mapa final'!$R$27),"")</f>
        <v/>
      </c>
      <c r="M12" s="118" t="str">
        <f>IF(AND('Mapa final'!$AB$25="Muy Alta",'Mapa final'!$AD$25="Menor"),CONCATENATE("R7C",'Mapa final'!$R$25),"")</f>
        <v/>
      </c>
      <c r="N12" s="44" t="str">
        <f>IF(AND('Mapa final'!$AB$26="Muy Alta",'Mapa final'!$AD$26="Menor"),CONCATENATE("R7C",'Mapa final'!$R$26),"")</f>
        <v/>
      </c>
      <c r="O12" s="119" t="str">
        <f>IF(AND('Mapa final'!$AB$27="Muy Alta",'Mapa final'!$AD$27="Menor"),CONCATENATE("R7C",'Mapa final'!$R$27),"")</f>
        <v/>
      </c>
      <c r="P12" s="118" t="str">
        <f>IF(AND('Mapa final'!$AB$25="Muy Alta",'Mapa final'!$AD$25="Moderado"),CONCATENATE("R7C",'Mapa final'!$R$25),"")</f>
        <v/>
      </c>
      <c r="Q12" s="44" t="str">
        <f>IF(AND('Mapa final'!$AB$26="Muy Alta",'Mapa final'!$AD$26="Moderado"),CONCATENATE("R7C",'Mapa final'!$R$26),"")</f>
        <v/>
      </c>
      <c r="R12" s="119" t="str">
        <f>IF(AND('Mapa final'!$AB$27="Muy Alta",'Mapa final'!$AD$27="Moderado"),CONCATENATE("R7C",'Mapa final'!$R$27),"")</f>
        <v/>
      </c>
      <c r="S12" s="118" t="str">
        <f>IF(AND('Mapa final'!$AB$25="Muy Alta",'Mapa final'!$AD$25="Mayor"),CONCATENATE("R7C",'Mapa final'!$R$25),"")</f>
        <v/>
      </c>
      <c r="T12" s="44" t="str">
        <f>IF(AND('Mapa final'!$AB$26="Muy Alta",'Mapa final'!$AD$26="Mayor"),CONCATENATE("R7C",'Mapa final'!$R$26),"")</f>
        <v/>
      </c>
      <c r="U12" s="119" t="str">
        <f>IF(AND('Mapa final'!$AB$27="Muy Alta",'Mapa final'!$AD$27="Mayor"),CONCATENATE("R7C",'Mapa final'!$R$27),"")</f>
        <v/>
      </c>
      <c r="V12" s="45" t="str">
        <f>IF(AND('Mapa final'!$AB$25="Muy Alta",'Mapa final'!$AD$25="Catastrófico"),CONCATENATE("R7C",'Mapa final'!$R$25),"")</f>
        <v/>
      </c>
      <c r="W12" s="46" t="str">
        <f>IF(AND('Mapa final'!$AB$26="Muy Alta",'Mapa final'!$AD$26="Catastrófico"),CONCATENATE("R7C",'Mapa final'!$R$26),"")</f>
        <v/>
      </c>
      <c r="X12" s="113" t="str">
        <f>IF(AND('Mapa final'!$AB$27="Muy Alta",'Mapa final'!$AD$27="Catastrófico"),CONCATENATE("R7C",'Mapa final'!$R$27),"")</f>
        <v/>
      </c>
      <c r="Y12" s="58"/>
      <c r="Z12" s="405"/>
      <c r="AA12" s="406"/>
      <c r="AB12" s="406"/>
      <c r="AC12" s="406"/>
      <c r="AD12" s="406"/>
      <c r="AE12" s="407"/>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row>
    <row r="13" spans="1:76" ht="15" customHeight="1" x14ac:dyDescent="0.25">
      <c r="A13" s="58"/>
      <c r="B13" s="291"/>
      <c r="C13" s="291"/>
      <c r="D13" s="292"/>
      <c r="E13" s="388"/>
      <c r="F13" s="401"/>
      <c r="G13" s="401"/>
      <c r="H13" s="401"/>
      <c r="I13" s="383"/>
      <c r="J13" s="118" t="str">
        <f>IF(AND('Mapa final'!$AB$28="Muy Alta",'Mapa final'!$AD$28="Leve"),CONCATENATE("R8C",'Mapa final'!$R$28),"")</f>
        <v/>
      </c>
      <c r="K13" s="44" t="str">
        <f>IF(AND('Mapa final'!$AB$29="Muy Alta",'Mapa final'!$AD$29="Leve"),CONCATENATE("R8C",'Mapa final'!$R$29),"")</f>
        <v/>
      </c>
      <c r="L13" s="119" t="str">
        <f>IF(AND('Mapa final'!$AB$30="Muy Alta",'Mapa final'!$AD$30="Leve"),CONCATENATE("R8C",'Mapa final'!$R$30),"")</f>
        <v/>
      </c>
      <c r="M13" s="118" t="str">
        <f>IF(AND('Mapa final'!$AB$28="Muy Alta",'Mapa final'!$AD$28="Menor"),CONCATENATE("R8C",'Mapa final'!$R$28),"")</f>
        <v/>
      </c>
      <c r="N13" s="44" t="str">
        <f>IF(AND('Mapa final'!$AB$29="Muy Alta",'Mapa final'!$AD$29="Menor"),CONCATENATE("R8C",'Mapa final'!$R$29),"")</f>
        <v/>
      </c>
      <c r="O13" s="119" t="str">
        <f>IF(AND('Mapa final'!$AB$30="Muy Alta",'Mapa final'!$AD$30="Menor"),CONCATENATE("R8C",'Mapa final'!$R$30),"")</f>
        <v/>
      </c>
      <c r="P13" s="118" t="str">
        <f>IF(AND('Mapa final'!$AB$28="Muy Alta",'Mapa final'!$AD$28="Moderado"),CONCATENATE("R8C",'Mapa final'!$R$28),"")</f>
        <v/>
      </c>
      <c r="Q13" s="44" t="str">
        <f>IF(AND('Mapa final'!$AB$29="Muy Alta",'Mapa final'!$AD$29="Moderado"),CONCATENATE("R8C",'Mapa final'!$R$29),"")</f>
        <v/>
      </c>
      <c r="R13" s="119" t="str">
        <f>IF(AND('Mapa final'!$AB$30="Muy Alta",'Mapa final'!$AD$30="Moderado"),CONCATENATE("R8C",'Mapa final'!$R$30),"")</f>
        <v/>
      </c>
      <c r="S13" s="118" t="str">
        <f>IF(AND('Mapa final'!$AB$28="Muy Alta",'Mapa final'!$AD$28="Mayor"),CONCATENATE("R8C",'Mapa final'!$R$28),"")</f>
        <v/>
      </c>
      <c r="T13" s="44" t="str">
        <f>IF(AND('Mapa final'!$AB$29="Muy Alta",'Mapa final'!$AD$29="Mayor"),CONCATENATE("R8C",'Mapa final'!$R$29),"")</f>
        <v/>
      </c>
      <c r="U13" s="119" t="str">
        <f>IF(AND('Mapa final'!$AB$30="Muy Alta",'Mapa final'!$AD$30="Mayor"),CONCATENATE("R8C",'Mapa final'!$R$30),"")</f>
        <v/>
      </c>
      <c r="V13" s="45" t="str">
        <f>IF(AND('Mapa final'!$AB$28="Muy Alta",'Mapa final'!$AD$28="Catastrófico"),CONCATENATE("R8C",'Mapa final'!$R$28),"")</f>
        <v/>
      </c>
      <c r="W13" s="46" t="str">
        <f>IF(AND('Mapa final'!$AB$29="Muy Alta",'Mapa final'!$AD$29="Catastrófico"),CONCATENATE("R8C",'Mapa final'!$R$29),"")</f>
        <v/>
      </c>
      <c r="X13" s="113" t="str">
        <f>IF(AND('Mapa final'!$AB$30="Muy Alta",'Mapa final'!$AD$30="Catastrófico"),CONCATENATE("R8C",'Mapa final'!$R$30),"")</f>
        <v/>
      </c>
      <c r="Y13" s="58"/>
      <c r="Z13" s="405"/>
      <c r="AA13" s="406"/>
      <c r="AB13" s="406"/>
      <c r="AC13" s="406"/>
      <c r="AD13" s="406"/>
      <c r="AE13" s="407"/>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row>
    <row r="14" spans="1:76" ht="15" customHeight="1" x14ac:dyDescent="0.25">
      <c r="A14" s="58"/>
      <c r="B14" s="291"/>
      <c r="C14" s="291"/>
      <c r="D14" s="292"/>
      <c r="E14" s="388"/>
      <c r="F14" s="401"/>
      <c r="G14" s="401"/>
      <c r="H14" s="401"/>
      <c r="I14" s="383"/>
      <c r="J14" s="118" t="str">
        <f>IF(AND('Mapa final'!$AB$31="Muy Alta",'Mapa final'!$AD$31="Leve"),CONCATENATE("R9C",'Mapa final'!$R$31),"")</f>
        <v/>
      </c>
      <c r="K14" s="44" t="str">
        <f>IF(AND('Mapa final'!$AB$32="Muy Alta",'Mapa final'!$AD$32="Leve"),CONCATENATE("R9C",'Mapa final'!$R$32),"")</f>
        <v/>
      </c>
      <c r="L14" s="119" t="str">
        <f>IF(AND('Mapa final'!$AB$33="Muy Alta",'Mapa final'!$AD$33="Leve"),CONCATENATE("R9C",'Mapa final'!$R$33),"")</f>
        <v/>
      </c>
      <c r="M14" s="118" t="str">
        <f>IF(AND('Mapa final'!$AB$31="Muy Alta",'Mapa final'!$AD$31="Menor"),CONCATENATE("R9C",'Mapa final'!$R$31),"")</f>
        <v/>
      </c>
      <c r="N14" s="44" t="str">
        <f>IF(AND('Mapa final'!$AB$32="Muy Alta",'Mapa final'!$AD$32="Menor"),CONCATENATE("R9C",'Mapa final'!$R$32),"")</f>
        <v/>
      </c>
      <c r="O14" s="119" t="str">
        <f>IF(AND('Mapa final'!$AB$33="Muy Alta",'Mapa final'!$AD$33="Menor"),CONCATENATE("R9C",'Mapa final'!$R$33),"")</f>
        <v/>
      </c>
      <c r="P14" s="118" t="str">
        <f>IF(AND('Mapa final'!$AB$31="Muy Alta",'Mapa final'!$AD$31="Moderado"),CONCATENATE("R9C",'Mapa final'!$R$31),"")</f>
        <v/>
      </c>
      <c r="Q14" s="44" t="str">
        <f>IF(AND('Mapa final'!$AB$32="Muy Alta",'Mapa final'!$AD$32="Moderado"),CONCATENATE("R9C",'Mapa final'!$R$32),"")</f>
        <v/>
      </c>
      <c r="R14" s="119" t="str">
        <f>IF(AND('Mapa final'!$AB$33="Muy Alta",'Mapa final'!$AD$33="Moderado"),CONCATENATE("R9C",'Mapa final'!$R$33),"")</f>
        <v/>
      </c>
      <c r="S14" s="118" t="str">
        <f>IF(AND('Mapa final'!$AB$31="Muy Alta",'Mapa final'!$AD$31="Mayor"),CONCATENATE("R9C",'Mapa final'!$R$31),"")</f>
        <v/>
      </c>
      <c r="T14" s="44" t="str">
        <f>IF(AND('Mapa final'!$AB$32="Muy Alta",'Mapa final'!$AD$32="Mayor"),CONCATENATE("R9C",'Mapa final'!$R$32),"")</f>
        <v/>
      </c>
      <c r="U14" s="119" t="str">
        <f>IF(AND('Mapa final'!$AB$33="Muy Alta",'Mapa final'!$AD$33="Mayor"),CONCATENATE("R9C",'Mapa final'!$R$33),"")</f>
        <v/>
      </c>
      <c r="V14" s="45" t="str">
        <f>IF(AND('Mapa final'!$AB$31="Muy Alta",'Mapa final'!$AD$31="Catastrófico"),CONCATENATE("R9C",'Mapa final'!$R$31),"")</f>
        <v/>
      </c>
      <c r="W14" s="46" t="str">
        <f>IF(AND('Mapa final'!$AB$32="Muy Alta",'Mapa final'!$AD$32="Catastrófico"),CONCATENATE("R9C",'Mapa final'!$R$32),"")</f>
        <v/>
      </c>
      <c r="X14" s="113" t="str">
        <f>IF(AND('Mapa final'!$AB$33="Muy Alta",'Mapa final'!$AD$33="Catastrófico"),CONCATENATE("R9C",'Mapa final'!$R$33),"")</f>
        <v/>
      </c>
      <c r="Y14" s="58"/>
      <c r="Z14" s="405"/>
      <c r="AA14" s="406"/>
      <c r="AB14" s="406"/>
      <c r="AC14" s="406"/>
      <c r="AD14" s="406"/>
      <c r="AE14" s="407"/>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row>
    <row r="15" spans="1:76" ht="15" customHeight="1" x14ac:dyDescent="0.25">
      <c r="A15" s="58"/>
      <c r="B15" s="291"/>
      <c r="C15" s="291"/>
      <c r="D15" s="292"/>
      <c r="E15" s="388"/>
      <c r="F15" s="401"/>
      <c r="G15" s="401"/>
      <c r="H15" s="401"/>
      <c r="I15" s="383"/>
      <c r="J15" s="118" t="str">
        <f>IF(AND('Mapa final'!$AB$34="Muy Alta",'Mapa final'!$AD$34="Leve"),CONCATENATE("R10C",'Mapa final'!$R$34),"")</f>
        <v/>
      </c>
      <c r="K15" s="44" t="str">
        <f>IF(AND('Mapa final'!$AB$35="Muy Alta",'Mapa final'!$AD$35="Leve"),CONCATENATE("R10C",'Mapa final'!$R$35),"")</f>
        <v/>
      </c>
      <c r="L15" s="119" t="str">
        <f>IF(AND('Mapa final'!$AB$36="Muy Alta",'Mapa final'!$AD$36="Leve"),CONCATENATE("R10C",'Mapa final'!$R$36),"")</f>
        <v/>
      </c>
      <c r="M15" s="118" t="str">
        <f>IF(AND('Mapa final'!$AB$34="Muy Alta",'Mapa final'!$AD$34="Menor"),CONCATENATE("R10C",'Mapa final'!$R$34),"")</f>
        <v/>
      </c>
      <c r="N15" s="44" t="str">
        <f>IF(AND('Mapa final'!$AB$35="Muy Alta",'Mapa final'!$AD$35="Menor"),CONCATENATE("R10C",'Mapa final'!$R$35),"")</f>
        <v/>
      </c>
      <c r="O15" s="119" t="str">
        <f>IF(AND('Mapa final'!$AB$36="Muy Alta",'Mapa final'!$AD$36="Menor"),CONCATENATE("R10C",'Mapa final'!$R$36),"")</f>
        <v/>
      </c>
      <c r="P15" s="118" t="str">
        <f>IF(AND('Mapa final'!$AB$34="Muy Alta",'Mapa final'!$AD$34="Moderado"),CONCATENATE("R10C",'Mapa final'!$R$34),"")</f>
        <v/>
      </c>
      <c r="Q15" s="44" t="str">
        <f>IF(AND('Mapa final'!$AB$35="Muy Alta",'Mapa final'!$AD$35="Moderado"),CONCATENATE("R10C",'Mapa final'!$R$35),"")</f>
        <v/>
      </c>
      <c r="R15" s="119" t="str">
        <f>IF(AND('Mapa final'!$AB$36="Muy Alta",'Mapa final'!$AD$36="Moderado"),CONCATENATE("R10C",'Mapa final'!$R$36),"")</f>
        <v/>
      </c>
      <c r="S15" s="118" t="str">
        <f>IF(AND('Mapa final'!$AB$34="Muy Alta",'Mapa final'!$AD$34="Mayor"),CONCATENATE("R10C",'Mapa final'!$R$34),"")</f>
        <v/>
      </c>
      <c r="T15" s="44" t="str">
        <f>IF(AND('Mapa final'!$AB$35="Muy Alta",'Mapa final'!$AD$35="Mayor"),CONCATENATE("R10C",'Mapa final'!$R$35),"")</f>
        <v/>
      </c>
      <c r="U15" s="119" t="str">
        <f>IF(AND('Mapa final'!$AB$36="Muy Alta",'Mapa final'!$AD$36="Mayor"),CONCATENATE("R10C",'Mapa final'!$R$36),"")</f>
        <v/>
      </c>
      <c r="V15" s="45" t="str">
        <f>IF(AND('Mapa final'!$AB$34="Muy Alta",'Mapa final'!$AD$34="Catastrófico"),CONCATENATE("R10C",'Mapa final'!$R$34),"")</f>
        <v/>
      </c>
      <c r="W15" s="46" t="str">
        <f>IF(AND('Mapa final'!$AB$35="Muy Alta",'Mapa final'!$AD$35="Catastrófico"),CONCATENATE("R10C",'Mapa final'!$R$35),"")</f>
        <v/>
      </c>
      <c r="X15" s="113" t="str">
        <f>IF(AND('Mapa final'!$AB$36="Muy Alta",'Mapa final'!$AD$36="Catastrófico"),CONCATENATE("R10C",'Mapa final'!$R$36),"")</f>
        <v/>
      </c>
      <c r="Y15" s="58"/>
      <c r="Z15" s="405"/>
      <c r="AA15" s="406"/>
      <c r="AB15" s="406"/>
      <c r="AC15" s="406"/>
      <c r="AD15" s="406"/>
      <c r="AE15" s="407"/>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row>
    <row r="16" spans="1:76" ht="15" customHeight="1" x14ac:dyDescent="0.25">
      <c r="A16" s="58"/>
      <c r="B16" s="291"/>
      <c r="C16" s="291"/>
      <c r="D16" s="292"/>
      <c r="E16" s="388"/>
      <c r="F16" s="401"/>
      <c r="G16" s="401"/>
      <c r="H16" s="401"/>
      <c r="I16" s="383"/>
      <c r="J16" s="118" t="str">
        <f>IF(AND('Mapa final'!$AB$37="Muy Alta",'Mapa final'!$AD$37="Leve"),CONCATENATE("R11C",'Mapa final'!$R$37),"")</f>
        <v/>
      </c>
      <c r="K16" s="44" t="str">
        <f>IF(AND('Mapa final'!$AB$38="Muy Alta",'Mapa final'!$AD$38="Leve"),CONCATENATE("R11C",'Mapa final'!$R$38),"")</f>
        <v/>
      </c>
      <c r="L16" s="119" t="str">
        <f>IF(AND('Mapa final'!$AB$39="Muy Alta",'Mapa final'!$AD$39="Leve"),CONCATENATE("R11C",'Mapa final'!$R$39),"")</f>
        <v/>
      </c>
      <c r="M16" s="118" t="str">
        <f>IF(AND('Mapa final'!$AB$37="Muy Alta",'Mapa final'!$AD$37="Menor"),CONCATENATE("R11C",'Mapa final'!$R$37),"")</f>
        <v/>
      </c>
      <c r="N16" s="44" t="str">
        <f>IF(AND('Mapa final'!$AB$38="Muy Alta",'Mapa final'!$AD$38="Menor"),CONCATENATE("R11C",'Mapa final'!$R$38),"")</f>
        <v/>
      </c>
      <c r="O16" s="119" t="str">
        <f>IF(AND('Mapa final'!$AB$39="Muy Alta",'Mapa final'!$AD$39="Menor"),CONCATENATE("R11C",'Mapa final'!$R$39),"")</f>
        <v/>
      </c>
      <c r="P16" s="118" t="str">
        <f>IF(AND('Mapa final'!$AB$37="Muy Alta",'Mapa final'!$AD$37="Moderado"),CONCATENATE("R11C",'Mapa final'!$R$37),"")</f>
        <v/>
      </c>
      <c r="Q16" s="44" t="str">
        <f>IF(AND('Mapa final'!$AB$38="Muy Alta",'Mapa final'!$AD$38="Moderado"),CONCATENATE("R11C",'Mapa final'!$R$38),"")</f>
        <v/>
      </c>
      <c r="R16" s="119" t="str">
        <f>IF(AND('Mapa final'!$AB$39="Muy Alta",'Mapa final'!$AD$39="Moderado"),CONCATENATE("R11C",'Mapa final'!$R$39),"")</f>
        <v/>
      </c>
      <c r="S16" s="118" t="str">
        <f>IF(AND('Mapa final'!$AB$37="Muy Alta",'Mapa final'!$AD$37="Mayor"),CONCATENATE("R11C",'Mapa final'!$R$37),"")</f>
        <v/>
      </c>
      <c r="T16" s="44" t="str">
        <f>IF(AND('Mapa final'!$AB$38="Muy Alta",'Mapa final'!$AD$38="Mayor"),CONCATENATE("R11C",'Mapa final'!$R$38),"")</f>
        <v/>
      </c>
      <c r="U16" s="119" t="str">
        <f>IF(AND('Mapa final'!$AB$39="Muy Alta",'Mapa final'!$AD$39="Mayor"),CONCATENATE("R11C",'Mapa final'!$R$39),"")</f>
        <v/>
      </c>
      <c r="V16" s="45" t="str">
        <f>IF(AND('Mapa final'!$AB$37="Muy Alta",'Mapa final'!$AD$37="Catastrófico"),CONCATENATE("R11C",'Mapa final'!$R$37),"")</f>
        <v/>
      </c>
      <c r="W16" s="46" t="str">
        <f>IF(AND('Mapa final'!$AB$38="Muy Alta",'Mapa final'!$AD$38="Catastrófico"),CONCATENATE("R11C",'Mapa final'!$R$38),"")</f>
        <v/>
      </c>
      <c r="X16" s="113" t="str">
        <f>IF(AND('Mapa final'!$AB$39="Muy Alta",'Mapa final'!$AD$39="Catastrófico"),CONCATENATE("R11C",'Mapa final'!$R$39),"")</f>
        <v/>
      </c>
      <c r="Y16" s="58"/>
      <c r="Z16" s="405"/>
      <c r="AA16" s="406"/>
      <c r="AB16" s="406"/>
      <c r="AC16" s="406"/>
      <c r="AD16" s="406"/>
      <c r="AE16" s="407"/>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row>
    <row r="17" spans="1:61" ht="15" customHeight="1" x14ac:dyDescent="0.25">
      <c r="A17" s="58"/>
      <c r="B17" s="291"/>
      <c r="C17" s="291"/>
      <c r="D17" s="292"/>
      <c r="E17" s="388"/>
      <c r="F17" s="401"/>
      <c r="G17" s="401"/>
      <c r="H17" s="401"/>
      <c r="I17" s="383"/>
      <c r="J17" s="118" t="str">
        <f>IF(AND('Mapa final'!$AB$40="Muy Alta",'Mapa final'!$AD$40="Leve"),CONCATENATE("R12C",'Mapa final'!$R$40),"")</f>
        <v/>
      </c>
      <c r="K17" s="44" t="str">
        <f>IF(AND('Mapa final'!$AB$41="Muy Alta",'Mapa final'!$AD$41="Leve"),CONCATENATE("R12C",'Mapa final'!$R$41),"")</f>
        <v/>
      </c>
      <c r="L17" s="119" t="str">
        <f>IF(AND('Mapa final'!$AB$42="Muy Alta",'Mapa final'!$AD$42="Leve"),CONCATENATE("R12C",'Mapa final'!$R$42),"")</f>
        <v/>
      </c>
      <c r="M17" s="118" t="str">
        <f>IF(AND('Mapa final'!$AB$40="Muy Alta",'Mapa final'!$AD$40="Menor"),CONCATENATE("R12C",'Mapa final'!$R$40),"")</f>
        <v/>
      </c>
      <c r="N17" s="44" t="str">
        <f>IF(AND('Mapa final'!$AB$41="Muy Alta",'Mapa final'!$AD$41="Menor"),CONCATENATE("R12C",'Mapa final'!$R$41),"")</f>
        <v/>
      </c>
      <c r="O17" s="119" t="str">
        <f>IF(AND('Mapa final'!$AB$42="Muy Alta",'Mapa final'!$AD$42="Menor"),CONCATENATE("R12C",'Mapa final'!$R$42),"")</f>
        <v/>
      </c>
      <c r="P17" s="118" t="str">
        <f>IF(AND('Mapa final'!$AB$40="Muy Alta",'Mapa final'!$AD$40="Moderado"),CONCATENATE("R12C",'Mapa final'!$R$40),"")</f>
        <v/>
      </c>
      <c r="Q17" s="44" t="str">
        <f>IF(AND('Mapa final'!$AB$41="Muy Alta",'Mapa final'!$AD$41="Moderado"),CONCATENATE("R12C",'Mapa final'!$R$41),"")</f>
        <v/>
      </c>
      <c r="R17" s="119" t="str">
        <f>IF(AND('Mapa final'!$AB$42="Muy Alta",'Mapa final'!$AD$42="Moderado"),CONCATENATE("R12C",'Mapa final'!$R$42),"")</f>
        <v/>
      </c>
      <c r="S17" s="118" t="str">
        <f>IF(AND('Mapa final'!$AB$40="Muy Alta",'Mapa final'!$AD$40="Mayor"),CONCATENATE("R12C",'Mapa final'!$R$40),"")</f>
        <v/>
      </c>
      <c r="T17" s="44" t="str">
        <f>IF(AND('Mapa final'!$AB$41="Muy Alta",'Mapa final'!$AD$41="Mayor"),CONCATENATE("R12C",'Mapa final'!$R$41),"")</f>
        <v/>
      </c>
      <c r="U17" s="119" t="str">
        <f>IF(AND('Mapa final'!$AB$42="Muy Alta",'Mapa final'!$AD$42="Mayor"),CONCATENATE("R12C",'Mapa final'!$R$42),"")</f>
        <v/>
      </c>
      <c r="V17" s="45" t="str">
        <f>IF(AND('Mapa final'!$AB$40="Muy Alta",'Mapa final'!$AD$40="Catastrófico"),CONCATENATE("R12C",'Mapa final'!$R$40),"")</f>
        <v/>
      </c>
      <c r="W17" s="46" t="str">
        <f>IF(AND('Mapa final'!$AB$41="Muy Alta",'Mapa final'!$AD$41="Catastrófico"),CONCATENATE("R12C",'Mapa final'!$R$41),"")</f>
        <v/>
      </c>
      <c r="X17" s="113" t="str">
        <f>IF(AND('Mapa final'!$AB$42="Muy Alta",'Mapa final'!$AD$42="Catastrófico"),CONCATENATE("R12C",'Mapa final'!$R$42),"")</f>
        <v/>
      </c>
      <c r="Y17" s="58"/>
      <c r="Z17" s="405"/>
      <c r="AA17" s="406"/>
      <c r="AB17" s="406"/>
      <c r="AC17" s="406"/>
      <c r="AD17" s="406"/>
      <c r="AE17" s="407"/>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row>
    <row r="18" spans="1:61" ht="15" customHeight="1" x14ac:dyDescent="0.25">
      <c r="A18" s="58"/>
      <c r="B18" s="291"/>
      <c r="C18" s="291"/>
      <c r="D18" s="292"/>
      <c r="E18" s="388"/>
      <c r="F18" s="401"/>
      <c r="G18" s="401"/>
      <c r="H18" s="401"/>
      <c r="I18" s="383"/>
      <c r="J18" s="118" t="str">
        <f>IF(AND('Mapa final'!$AB$43="Muy Alta",'Mapa final'!$AD$43="Leve"),CONCATENATE("R13C",'Mapa final'!$R$43),"")</f>
        <v/>
      </c>
      <c r="K18" s="44" t="str">
        <f>IF(AND('Mapa final'!$AB$44="Muy Alta",'Mapa final'!$AD$44="Leve"),CONCATENATE("R13C",'Mapa final'!$R$44),"")</f>
        <v/>
      </c>
      <c r="L18" s="119" t="str">
        <f>IF(AND('Mapa final'!$AB$45="Muy Alta",'Mapa final'!$AD$45="Leve"),CONCATENATE("R13C",'Mapa final'!$R$45),"")</f>
        <v/>
      </c>
      <c r="M18" s="118" t="str">
        <f>IF(AND('Mapa final'!$AB$43="Muy Alta",'Mapa final'!$AD$43="Menor"),CONCATENATE("R13C",'Mapa final'!$R$43),"")</f>
        <v/>
      </c>
      <c r="N18" s="44" t="str">
        <f>IF(AND('Mapa final'!$AB$44="Muy Alta",'Mapa final'!$AD$44="Menor"),CONCATENATE("R13C",'Mapa final'!$R$44),"")</f>
        <v/>
      </c>
      <c r="O18" s="119" t="str">
        <f>IF(AND('Mapa final'!$AB$45="Muy Alta",'Mapa final'!$AD$45="Menor"),CONCATENATE("R13C",'Mapa final'!$R$45),"")</f>
        <v/>
      </c>
      <c r="P18" s="118" t="str">
        <f>IF(AND('Mapa final'!$AB$43="Muy Alta",'Mapa final'!$AD$43="Moderado"),CONCATENATE("R13C",'Mapa final'!$R$43),"")</f>
        <v/>
      </c>
      <c r="Q18" s="44" t="str">
        <f>IF(AND('Mapa final'!$AB$44="Muy Alta",'Mapa final'!$AD$44="Moderado"),CONCATENATE("R13C",'Mapa final'!$R$44),"")</f>
        <v/>
      </c>
      <c r="R18" s="119" t="str">
        <f>IF(AND('Mapa final'!$AB$45="Muy Alta",'Mapa final'!$AD$45="Moderado"),CONCATENATE("R13C",'Mapa final'!$R$45),"")</f>
        <v/>
      </c>
      <c r="S18" s="118" t="str">
        <f>IF(AND('Mapa final'!$AB$43="Muy Alta",'Mapa final'!$AD$43="Mayor"),CONCATENATE("R13C",'Mapa final'!$R$43),"")</f>
        <v/>
      </c>
      <c r="T18" s="44" t="str">
        <f>IF(AND('Mapa final'!$AB$44="Muy Alta",'Mapa final'!$AD$44="Mayor"),CONCATENATE("R13C",'Mapa final'!$R$44),"")</f>
        <v/>
      </c>
      <c r="U18" s="119" t="str">
        <f>IF(AND('Mapa final'!$AB$45="Muy Alta",'Mapa final'!$AD$45="Mayor"),CONCATENATE("R13C",'Mapa final'!$R$45),"")</f>
        <v/>
      </c>
      <c r="V18" s="45" t="str">
        <f>IF(AND('Mapa final'!$AB$43="Muy Alta",'Mapa final'!$AD$43="Catastrófico"),CONCATENATE("R13C",'Mapa final'!$R$43),"")</f>
        <v/>
      </c>
      <c r="W18" s="46" t="str">
        <f>IF(AND('Mapa final'!$AB$44="Muy Alta",'Mapa final'!$AD$44="Catastrófico"),CONCATENATE("R13C",'Mapa final'!$R$44),"")</f>
        <v/>
      </c>
      <c r="X18" s="113" t="str">
        <f>IF(AND('Mapa final'!$AB$45="Muy Alta",'Mapa final'!$AD$45="Catastrófico"),CONCATENATE("R13C",'Mapa final'!$R$45),"")</f>
        <v/>
      </c>
      <c r="Y18" s="58"/>
      <c r="Z18" s="405"/>
      <c r="AA18" s="406"/>
      <c r="AB18" s="406"/>
      <c r="AC18" s="406"/>
      <c r="AD18" s="406"/>
      <c r="AE18" s="407"/>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row>
    <row r="19" spans="1:61" ht="15" customHeight="1" x14ac:dyDescent="0.25">
      <c r="A19" s="58"/>
      <c r="B19" s="291"/>
      <c r="C19" s="291"/>
      <c r="D19" s="292"/>
      <c r="E19" s="388"/>
      <c r="F19" s="401"/>
      <c r="G19" s="401"/>
      <c r="H19" s="401"/>
      <c r="I19" s="383"/>
      <c r="J19" s="118" t="str">
        <f>IF(AND('Mapa final'!$AB$46="Muy Alta",'Mapa final'!$AD$46="Leve"),CONCATENATE("R14C",'Mapa final'!$R$46),"")</f>
        <v/>
      </c>
      <c r="K19" s="44" t="str">
        <f>IF(AND('Mapa final'!$AB$47="Muy Alta",'Mapa final'!$AD$47="Leve"),CONCATENATE("R14C",'Mapa final'!$R$47),"")</f>
        <v/>
      </c>
      <c r="L19" s="119" t="str">
        <f>IF(AND('Mapa final'!$AB$48="Muy Alta",'Mapa final'!$AD$48="Leve"),CONCATENATE("R14C",'Mapa final'!$R$48),"")</f>
        <v/>
      </c>
      <c r="M19" s="118" t="str">
        <f>IF(AND('Mapa final'!$AB$46="Muy Alta",'Mapa final'!$AD$46="Menor"),CONCATENATE("R14C",'Mapa final'!$R$46),"")</f>
        <v/>
      </c>
      <c r="N19" s="44" t="str">
        <f>IF(AND('Mapa final'!$AB$47="Muy Alta",'Mapa final'!$AD$47="Menor"),CONCATENATE("R14C",'Mapa final'!$R$47),"")</f>
        <v/>
      </c>
      <c r="O19" s="119" t="str">
        <f>IF(AND('Mapa final'!$AB$48="Muy Alta",'Mapa final'!$AD$48="Menor"),CONCATENATE("R14C",'Mapa final'!$R$48),"")</f>
        <v/>
      </c>
      <c r="P19" s="118" t="str">
        <f>IF(AND('Mapa final'!$AB$46="Muy Alta",'Mapa final'!$AD$46="Moderado"),CONCATENATE("R14C",'Mapa final'!$R$46),"")</f>
        <v/>
      </c>
      <c r="Q19" s="44" t="str">
        <f>IF(AND('Mapa final'!$AB$47="Muy Alta",'Mapa final'!$AD$47="Moderado"),CONCATENATE("R14C",'Mapa final'!$R$47),"")</f>
        <v/>
      </c>
      <c r="R19" s="119" t="str">
        <f>IF(AND('Mapa final'!$AB$48="Muy Alta",'Mapa final'!$AD$48="Moderado"),CONCATENATE("R14C",'Mapa final'!$R$48),"")</f>
        <v/>
      </c>
      <c r="S19" s="118" t="str">
        <f>IF(AND('Mapa final'!$AB$46="Muy Alta",'Mapa final'!$AD$46="Mayor"),CONCATENATE("R14C",'Mapa final'!$R$46),"")</f>
        <v/>
      </c>
      <c r="T19" s="44" t="str">
        <f>IF(AND('Mapa final'!$AB$47="Muy Alta",'Mapa final'!$AD$47="Mayor"),CONCATENATE("R14C",'Mapa final'!$R$47),"")</f>
        <v/>
      </c>
      <c r="U19" s="119" t="str">
        <f>IF(AND('Mapa final'!$AB$48="Muy Alta",'Mapa final'!$AD$48="Mayor"),CONCATENATE("R14C",'Mapa final'!$R$48),"")</f>
        <v/>
      </c>
      <c r="V19" s="45" t="str">
        <f>IF(AND('Mapa final'!$AB$46="Muy Alta",'Mapa final'!$AD$46="Catastrófico"),CONCATENATE("R14C",'Mapa final'!$R$46),"")</f>
        <v/>
      </c>
      <c r="W19" s="46" t="str">
        <f>IF(AND('Mapa final'!$AB$47="Muy Alta",'Mapa final'!$AD$47="Catastrófico"),CONCATENATE("R14C",'Mapa final'!$R$47),"")</f>
        <v/>
      </c>
      <c r="X19" s="113" t="str">
        <f>IF(AND('Mapa final'!$AB$48="Muy Alta",'Mapa final'!$AD$48="Catastrófico"),CONCATENATE("R14C",'Mapa final'!$R$48),"")</f>
        <v/>
      </c>
      <c r="Y19" s="58"/>
      <c r="Z19" s="405"/>
      <c r="AA19" s="406"/>
      <c r="AB19" s="406"/>
      <c r="AC19" s="406"/>
      <c r="AD19" s="406"/>
      <c r="AE19" s="407"/>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row>
    <row r="20" spans="1:61" ht="15" customHeight="1" x14ac:dyDescent="0.25">
      <c r="A20" s="58"/>
      <c r="B20" s="291"/>
      <c r="C20" s="291"/>
      <c r="D20" s="292"/>
      <c r="E20" s="388"/>
      <c r="F20" s="401"/>
      <c r="G20" s="401"/>
      <c r="H20" s="401"/>
      <c r="I20" s="383"/>
      <c r="J20" s="118" t="str">
        <f>IF(AND('Mapa final'!$AB$49="Muy Alta",'Mapa final'!$AD$49="Leve"),CONCATENATE("R15C",'Mapa final'!$R$49),"")</f>
        <v/>
      </c>
      <c r="K20" s="44" t="str">
        <f>IF(AND('Mapa final'!$AB$50="Muy Alta",'Mapa final'!$AD$50="Leve"),CONCATENATE("R15C",'Mapa final'!$R$50),"")</f>
        <v/>
      </c>
      <c r="L20" s="119" t="str">
        <f>IF(AND('Mapa final'!$AB$51="Muy Alta",'Mapa final'!$AD$51="Leve"),CONCATENATE("R15C",'Mapa final'!$R$51),"")</f>
        <v/>
      </c>
      <c r="M20" s="118" t="str">
        <f>IF(AND('Mapa final'!$AB$49="Muy Alta",'Mapa final'!$AD$49="Menor"),CONCATENATE("R15C",'Mapa final'!$R$49),"")</f>
        <v/>
      </c>
      <c r="N20" s="44" t="str">
        <f>IF(AND('Mapa final'!$AB$50="Muy Alta",'Mapa final'!$AD$50="Menor"),CONCATENATE("R15C",'Mapa final'!$R$50),"")</f>
        <v/>
      </c>
      <c r="O20" s="119" t="str">
        <f>IF(AND('Mapa final'!$AB$51="Muy Alta",'Mapa final'!$AD$51="Menor"),CONCATENATE("R15C",'Mapa final'!$R$51),"")</f>
        <v/>
      </c>
      <c r="P20" s="118" t="str">
        <f>IF(AND('Mapa final'!$AB$49="Muy Alta",'Mapa final'!$AD$49="Moderado"),CONCATENATE("R15C",'Mapa final'!$R$49),"")</f>
        <v/>
      </c>
      <c r="Q20" s="44" t="str">
        <f>IF(AND('Mapa final'!$AB$50="Muy Alta",'Mapa final'!$AD$50="Moderado"),CONCATENATE("R15C",'Mapa final'!$R$50),"")</f>
        <v/>
      </c>
      <c r="R20" s="119" t="str">
        <f>IF(AND('Mapa final'!$AB$51="Muy Alta",'Mapa final'!$AD$51="Moderado"),CONCATENATE("R15C",'Mapa final'!$R$51),"")</f>
        <v/>
      </c>
      <c r="S20" s="118" t="str">
        <f>IF(AND('Mapa final'!$AB$49="Muy Alta",'Mapa final'!$AD$49="Mayor"),CONCATENATE("R15C",'Mapa final'!$R$49),"")</f>
        <v/>
      </c>
      <c r="T20" s="44" t="str">
        <f>IF(AND('Mapa final'!$AB$50="Muy Alta",'Mapa final'!$AD$50="Mayor"),CONCATENATE("R15C",'Mapa final'!$R$50),"")</f>
        <v/>
      </c>
      <c r="U20" s="119" t="str">
        <f>IF(AND('Mapa final'!$AB$51="Muy Alta",'Mapa final'!$AD$51="Mayor"),CONCATENATE("R15C",'Mapa final'!$R$51),"")</f>
        <v/>
      </c>
      <c r="V20" s="45" t="str">
        <f>IF(AND('Mapa final'!$AB$49="Muy Alta",'Mapa final'!$AD$49="Catastrófico"),CONCATENATE("R15C",'Mapa final'!$R$49),"")</f>
        <v/>
      </c>
      <c r="W20" s="46" t="str">
        <f>IF(AND('Mapa final'!$AB$50="Muy Alta",'Mapa final'!$AD$50="Catastrófico"),CONCATENATE("R15C",'Mapa final'!$R$50),"")</f>
        <v/>
      </c>
      <c r="X20" s="113" t="str">
        <f>IF(AND('Mapa final'!$AB$51="Muy Alta",'Mapa final'!$AD$51="Catastrófico"),CONCATENATE("R15C",'Mapa final'!$R$51),"")</f>
        <v/>
      </c>
      <c r="Y20" s="58"/>
      <c r="Z20" s="405"/>
      <c r="AA20" s="406"/>
      <c r="AB20" s="406"/>
      <c r="AC20" s="406"/>
      <c r="AD20" s="406"/>
      <c r="AE20" s="407"/>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row>
    <row r="21" spans="1:61" ht="15" customHeight="1" x14ac:dyDescent="0.25">
      <c r="A21" s="58"/>
      <c r="B21" s="291"/>
      <c r="C21" s="291"/>
      <c r="D21" s="292"/>
      <c r="E21" s="388"/>
      <c r="F21" s="401"/>
      <c r="G21" s="401"/>
      <c r="H21" s="401"/>
      <c r="I21" s="383"/>
      <c r="J21" s="118" t="str">
        <f>IF(AND('Mapa final'!$AB$52="Muy Alta",'Mapa final'!$AD$52="Leve"),CONCATENATE("R16C",'Mapa final'!$R$52),"")</f>
        <v/>
      </c>
      <c r="K21" s="44" t="str">
        <f>IF(AND('Mapa final'!$AB$53="Muy Alta",'Mapa final'!$AD$53="Leve"),CONCATENATE("R16C",'Mapa final'!$R$53),"")</f>
        <v/>
      </c>
      <c r="L21" s="119" t="str">
        <f>IF(AND('Mapa final'!$AB$54="Muy Alta",'Mapa final'!$AD$54="Leve"),CONCATENATE("R16C",'Mapa final'!$R$54),"")</f>
        <v/>
      </c>
      <c r="M21" s="118" t="str">
        <f>IF(AND('Mapa final'!$AB$52="Muy Alta",'Mapa final'!$AD$52="Menor"),CONCATENATE("R16C",'Mapa final'!$R$52),"")</f>
        <v/>
      </c>
      <c r="N21" s="44" t="str">
        <f>IF(AND('Mapa final'!$AB$53="Muy Alta",'Mapa final'!$AD$53="Menor"),CONCATENATE("R16C",'Mapa final'!$R$53),"")</f>
        <v/>
      </c>
      <c r="O21" s="119" t="str">
        <f>IF(AND('Mapa final'!$AB$54="Muy Alta",'Mapa final'!$AD$54="Menor"),CONCATENATE("R16C",'Mapa final'!$R$54),"")</f>
        <v/>
      </c>
      <c r="P21" s="118" t="str">
        <f>IF(AND('Mapa final'!$AB$52="Muy Alta",'Mapa final'!$AD$52="Moderado"),CONCATENATE("R16C",'Mapa final'!$R$52),"")</f>
        <v/>
      </c>
      <c r="Q21" s="44" t="str">
        <f>IF(AND('Mapa final'!$AB$53="Muy Alta",'Mapa final'!$AD$53="Moderado"),CONCATENATE("R16C",'Mapa final'!$R$53),"")</f>
        <v/>
      </c>
      <c r="R21" s="119" t="str">
        <f>IF(AND('Mapa final'!$AB$54="Muy Alta",'Mapa final'!$AD$54="Moderado"),CONCATENATE("R16C",'Mapa final'!$R$54),"")</f>
        <v/>
      </c>
      <c r="S21" s="118" t="str">
        <f>IF(AND('Mapa final'!$AB$52="Muy Alta",'Mapa final'!$AD$52="Mayor"),CONCATENATE("R16C",'Mapa final'!$R$52),"")</f>
        <v/>
      </c>
      <c r="T21" s="44" t="str">
        <f>IF(AND('Mapa final'!$AB$53="Muy Alta",'Mapa final'!$AD$53="Mayor"),CONCATENATE("R16C",'Mapa final'!$R$53),"")</f>
        <v/>
      </c>
      <c r="U21" s="119" t="str">
        <f>IF(AND('Mapa final'!$AB$54="Muy Alta",'Mapa final'!$AD$54="Mayor"),CONCATENATE("R16C",'Mapa final'!$R$54),"")</f>
        <v/>
      </c>
      <c r="V21" s="45" t="str">
        <f>IF(AND('Mapa final'!$AB$52="Muy Alta",'Mapa final'!$AD$52="Catastrófico"),CONCATENATE("R16C",'Mapa final'!$R$52),"")</f>
        <v/>
      </c>
      <c r="W21" s="46" t="str">
        <f>IF(AND('Mapa final'!$AB$53="Muy Alta",'Mapa final'!$AD$53="Catastrófico"),CONCATENATE("R16C",'Mapa final'!$R$53),"")</f>
        <v/>
      </c>
      <c r="X21" s="113" t="str">
        <f>IF(AND('Mapa final'!$AB$54="Muy Alta",'Mapa final'!$AD$54="Catastrófico"),CONCATENATE("R16C",'Mapa final'!$R$54),"")</f>
        <v/>
      </c>
      <c r="Y21" s="58"/>
      <c r="Z21" s="405"/>
      <c r="AA21" s="406"/>
      <c r="AB21" s="406"/>
      <c r="AC21" s="406"/>
      <c r="AD21" s="406"/>
      <c r="AE21" s="407"/>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row>
    <row r="22" spans="1:61" ht="15" customHeight="1" x14ac:dyDescent="0.25">
      <c r="A22" s="58"/>
      <c r="B22" s="291"/>
      <c r="C22" s="291"/>
      <c r="D22" s="292"/>
      <c r="E22" s="388"/>
      <c r="F22" s="401"/>
      <c r="G22" s="401"/>
      <c r="H22" s="401"/>
      <c r="I22" s="383"/>
      <c r="J22" s="118" t="str">
        <f>IF(AND('Mapa final'!$AB$55="Muy Alta",'Mapa final'!$AD$55="Leve"),CONCATENATE("R17C",'Mapa final'!$R$55),"")</f>
        <v/>
      </c>
      <c r="K22" s="44" t="str">
        <f>IF(AND('Mapa final'!$AB$56="Muy Alta",'Mapa final'!$AD$56="Leve"),CONCATENATE("R17C",'Mapa final'!$R$56),"")</f>
        <v/>
      </c>
      <c r="L22" s="119" t="str">
        <f>IF(AND('Mapa final'!$AB$57="Muy Alta",'Mapa final'!$AD$57="Leve"),CONCATENATE("R17C",'Mapa final'!$R$57),"")</f>
        <v/>
      </c>
      <c r="M22" s="118" t="str">
        <f>IF(AND('Mapa final'!$AB$55="Muy Alta",'Mapa final'!$AD$55="Menor"),CONCATENATE("R17C",'Mapa final'!$R$55),"")</f>
        <v/>
      </c>
      <c r="N22" s="44" t="str">
        <f>IF(AND('Mapa final'!$AB$56="Muy Alta",'Mapa final'!$AD$56="Menor"),CONCATENATE("R17C",'Mapa final'!$R$56),"")</f>
        <v/>
      </c>
      <c r="O22" s="119" t="str">
        <f>IF(AND('Mapa final'!$AB$57="Muy Alta",'Mapa final'!$AD$57="Menor"),CONCATENATE("R17C",'Mapa final'!$R$57),"")</f>
        <v/>
      </c>
      <c r="P22" s="118" t="str">
        <f>IF(AND('Mapa final'!$AB$55="Muy Alta",'Mapa final'!$AD$55="Moderado"),CONCATENATE("R17C",'Mapa final'!$R$55),"")</f>
        <v/>
      </c>
      <c r="Q22" s="44" t="str">
        <f>IF(AND('Mapa final'!$AB$56="Muy Alta",'Mapa final'!$AD$56="Moderado"),CONCATENATE("R17C",'Mapa final'!$R$56),"")</f>
        <v/>
      </c>
      <c r="R22" s="119" t="str">
        <f>IF(AND('Mapa final'!$AB$57="Muy Alta",'Mapa final'!$AD$57="Moderado"),CONCATENATE("R17C",'Mapa final'!$R$57),"")</f>
        <v/>
      </c>
      <c r="S22" s="118" t="str">
        <f>IF(AND('Mapa final'!$AB$55="Muy Alta",'Mapa final'!$AD$55="Mayor"),CONCATENATE("R17C",'Mapa final'!$R$55),"")</f>
        <v/>
      </c>
      <c r="T22" s="44" t="str">
        <f>IF(AND('Mapa final'!$AB$56="Muy Alta",'Mapa final'!$AD$56="Mayor"),CONCATENATE("R17C",'Mapa final'!$R$56),"")</f>
        <v/>
      </c>
      <c r="U22" s="119" t="str">
        <f>IF(AND('Mapa final'!$AB$57="Muy Alta",'Mapa final'!$AD$57="Mayor"),CONCATENATE("R17C",'Mapa final'!$R$57),"")</f>
        <v/>
      </c>
      <c r="V22" s="45" t="str">
        <f>IF(AND('Mapa final'!$AB$55="Muy Alta",'Mapa final'!$AD$55="Catastrófico"),CONCATENATE("R17C",'Mapa final'!$R$55),"")</f>
        <v/>
      </c>
      <c r="W22" s="46" t="str">
        <f>IF(AND('Mapa final'!$AB$56="Muy Alta",'Mapa final'!$AD$56="Catastrófico"),CONCATENATE("R17C",'Mapa final'!$R$56),"")</f>
        <v/>
      </c>
      <c r="X22" s="113" t="str">
        <f>IF(AND('Mapa final'!$AB$57="Muy Alta",'Mapa final'!$AD$57="Catastrófico"),CONCATENATE("R17C",'Mapa final'!$R$57),"")</f>
        <v/>
      </c>
      <c r="Y22" s="58"/>
      <c r="Z22" s="405"/>
      <c r="AA22" s="406"/>
      <c r="AB22" s="406"/>
      <c r="AC22" s="406"/>
      <c r="AD22" s="406"/>
      <c r="AE22" s="407"/>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row>
    <row r="23" spans="1:61" ht="15" customHeight="1" x14ac:dyDescent="0.25">
      <c r="A23" s="58"/>
      <c r="B23" s="291"/>
      <c r="C23" s="291"/>
      <c r="D23" s="292"/>
      <c r="E23" s="388"/>
      <c r="F23" s="401"/>
      <c r="G23" s="401"/>
      <c r="H23" s="401"/>
      <c r="I23" s="383"/>
      <c r="J23" s="118" t="str">
        <f>IF(AND('Mapa final'!$AB$58="Muy Alta",'Mapa final'!$AD$58="Leve"),CONCATENATE("R18C",'Mapa final'!$R$58),"")</f>
        <v/>
      </c>
      <c r="K23" s="44" t="str">
        <f>IF(AND('Mapa final'!$AB$59="Muy Alta",'Mapa final'!$AD$59="Leve"),CONCATENATE("R18C",'Mapa final'!$R$59),"")</f>
        <v/>
      </c>
      <c r="L23" s="119" t="str">
        <f>IF(AND('Mapa final'!$AB$60="Muy Alta",'Mapa final'!$AD$60="Leve"),CONCATENATE("R18C",'Mapa final'!$R$60),"")</f>
        <v/>
      </c>
      <c r="M23" s="118" t="str">
        <f>IF(AND('Mapa final'!$AB$58="Muy Alta",'Mapa final'!$AD$58="Menor"),CONCATENATE("R18C",'Mapa final'!$R$58),"")</f>
        <v/>
      </c>
      <c r="N23" s="44" t="str">
        <f>IF(AND('Mapa final'!$AB$59="Muy Alta",'Mapa final'!$AD$59="Menor"),CONCATENATE("R18C",'Mapa final'!$R$59),"")</f>
        <v/>
      </c>
      <c r="O23" s="119" t="str">
        <f>IF(AND('Mapa final'!$AB$60="Muy Alta",'Mapa final'!$AD$60="Menor"),CONCATENATE("R18C",'Mapa final'!$R$60),"")</f>
        <v/>
      </c>
      <c r="P23" s="118" t="str">
        <f>IF(AND('Mapa final'!$AB$58="Muy Alta",'Mapa final'!$AD$58="Moderado"),CONCATENATE("R18C",'Mapa final'!$R$58),"")</f>
        <v/>
      </c>
      <c r="Q23" s="44" t="str">
        <f>IF(AND('Mapa final'!$AB$59="Muy Alta",'Mapa final'!$AD$59="Moderado"),CONCATENATE("R18C",'Mapa final'!$R$59),"")</f>
        <v/>
      </c>
      <c r="R23" s="119" t="str">
        <f>IF(AND('Mapa final'!$AB$60="Muy Alta",'Mapa final'!$AD$60="Moderado"),CONCATENATE("R18C",'Mapa final'!$R$60),"")</f>
        <v/>
      </c>
      <c r="S23" s="118" t="str">
        <f>IF(AND('Mapa final'!$AB$58="Muy Alta",'Mapa final'!$AD$58="Mayor"),CONCATENATE("R18C",'Mapa final'!$R$58),"")</f>
        <v/>
      </c>
      <c r="T23" s="44" t="str">
        <f>IF(AND('Mapa final'!$AB$59="Muy Alta",'Mapa final'!$AD$59="Mayor"),CONCATENATE("R18C",'Mapa final'!$R$59),"")</f>
        <v/>
      </c>
      <c r="U23" s="119" t="str">
        <f>IF(AND('Mapa final'!$AB$60="Muy Alta",'Mapa final'!$AD$60="Mayor"),CONCATENATE("R18C",'Mapa final'!$R$60),"")</f>
        <v/>
      </c>
      <c r="V23" s="45" t="str">
        <f>IF(AND('Mapa final'!$AB$58="Muy Alta",'Mapa final'!$AD$58="Catastrófico"),CONCATENATE("R18C",'Mapa final'!$R$58),"")</f>
        <v/>
      </c>
      <c r="W23" s="46" t="str">
        <f>IF(AND('Mapa final'!$AB$59="Muy Alta",'Mapa final'!$AD$59="Catastrófico"),CONCATENATE("R18C",'Mapa final'!$R$59),"")</f>
        <v/>
      </c>
      <c r="X23" s="113" t="str">
        <f>IF(AND('Mapa final'!$AB$60="Muy Alta",'Mapa final'!$AD$60="Catastrófico"),CONCATENATE("R18C",'Mapa final'!$R$60),"")</f>
        <v/>
      </c>
      <c r="Y23" s="58"/>
      <c r="Z23" s="405"/>
      <c r="AA23" s="406"/>
      <c r="AB23" s="406"/>
      <c r="AC23" s="406"/>
      <c r="AD23" s="406"/>
      <c r="AE23" s="407"/>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row>
    <row r="24" spans="1:61" ht="15" customHeight="1" x14ac:dyDescent="0.25">
      <c r="A24" s="58"/>
      <c r="B24" s="291"/>
      <c r="C24" s="291"/>
      <c r="D24" s="292"/>
      <c r="E24" s="388"/>
      <c r="F24" s="401"/>
      <c r="G24" s="401"/>
      <c r="H24" s="401"/>
      <c r="I24" s="383"/>
      <c r="J24" s="118" t="str">
        <f>IF(AND('Mapa final'!$AB$61="Muy Alta",'Mapa final'!$AD$61="Leve"),CONCATENATE("R19C",'Mapa final'!$R$61),"")</f>
        <v/>
      </c>
      <c r="K24" s="44" t="str">
        <f>IF(AND('Mapa final'!$AB$62="Muy Alta",'Mapa final'!$AD$62="Leve"),CONCATENATE("R19C",'Mapa final'!$R$62),"")</f>
        <v/>
      </c>
      <c r="L24" s="119" t="str">
        <f>IF(AND('Mapa final'!$AB$63="Muy Alta",'Mapa final'!$AD$63="Leve"),CONCATENATE("R19C",'Mapa final'!$R$63),"")</f>
        <v/>
      </c>
      <c r="M24" s="118" t="str">
        <f>IF(AND('Mapa final'!$AB$61="Muy Alta",'Mapa final'!$AD$61="Menor"),CONCATENATE("R19C",'Mapa final'!$R$61),"")</f>
        <v/>
      </c>
      <c r="N24" s="44" t="str">
        <f>IF(AND('Mapa final'!$AB$62="Muy Alta",'Mapa final'!$AD$62="Menor"),CONCATENATE("R19C",'Mapa final'!$R$62),"")</f>
        <v/>
      </c>
      <c r="O24" s="119" t="str">
        <f>IF(AND('Mapa final'!$AB$63="Muy Alta",'Mapa final'!$AD$63="Menor"),CONCATENATE("R19C",'Mapa final'!$R$63),"")</f>
        <v/>
      </c>
      <c r="P24" s="118" t="str">
        <f>IF(AND('Mapa final'!$AB$61="Muy Alta",'Mapa final'!$AD$61="Moderado"),CONCATENATE("R19C",'Mapa final'!$R$61),"")</f>
        <v/>
      </c>
      <c r="Q24" s="44" t="str">
        <f>IF(AND('Mapa final'!$AB$62="Muy Alta",'Mapa final'!$AD$62="Moderado"),CONCATENATE("R19C",'Mapa final'!$R$62),"")</f>
        <v/>
      </c>
      <c r="R24" s="119" t="str">
        <f>IF(AND('Mapa final'!$AB$63="Muy Alta",'Mapa final'!$AD$63="Moderado"),CONCATENATE("R19C",'Mapa final'!$R$63),"")</f>
        <v/>
      </c>
      <c r="S24" s="118" t="str">
        <f>IF(AND('Mapa final'!$AB$61="Muy Alta",'Mapa final'!$AD$61="Mayor"),CONCATENATE("R19C",'Mapa final'!$R$61),"")</f>
        <v/>
      </c>
      <c r="T24" s="44" t="str">
        <f>IF(AND('Mapa final'!$AB$62="Muy Alta",'Mapa final'!$AD$62="Mayor"),CONCATENATE("R19C",'Mapa final'!$R$62),"")</f>
        <v/>
      </c>
      <c r="U24" s="119" t="str">
        <f>IF(AND('Mapa final'!$AB$63="Muy Alta",'Mapa final'!$AD$63="Mayor"),CONCATENATE("R19C",'Mapa final'!$R$63),"")</f>
        <v/>
      </c>
      <c r="V24" s="45" t="str">
        <f>IF(AND('Mapa final'!$AB$61="Muy Alta",'Mapa final'!$AD$61="Catastrófico"),CONCATENATE("R19C",'Mapa final'!$R$61),"")</f>
        <v/>
      </c>
      <c r="W24" s="46" t="str">
        <f>IF(AND('Mapa final'!$AB$62="Muy Alta",'Mapa final'!$AD$62="Catastrófico"),CONCATENATE("R19C",'Mapa final'!$R$62),"")</f>
        <v/>
      </c>
      <c r="X24" s="113" t="str">
        <f>IF(AND('Mapa final'!$AB$63="Muy Alta",'Mapa final'!$AD$63="Catastrófico"),CONCATENATE("R19C",'Mapa final'!$R$63),"")</f>
        <v/>
      </c>
      <c r="Y24" s="58"/>
      <c r="Z24" s="405"/>
      <c r="AA24" s="406"/>
      <c r="AB24" s="406"/>
      <c r="AC24" s="406"/>
      <c r="AD24" s="406"/>
      <c r="AE24" s="407"/>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row>
    <row r="25" spans="1:61" ht="15" customHeight="1" x14ac:dyDescent="0.25">
      <c r="A25" s="58"/>
      <c r="B25" s="291"/>
      <c r="C25" s="291"/>
      <c r="D25" s="292"/>
      <c r="E25" s="388"/>
      <c r="F25" s="401"/>
      <c r="G25" s="401"/>
      <c r="H25" s="401"/>
      <c r="I25" s="383"/>
      <c r="J25" s="118" t="str">
        <f>IF(AND('Mapa final'!$AB$64="Muy Alta",'Mapa final'!$AD$64="Leve"),CONCATENATE("R20C",'Mapa final'!$R$64),"")</f>
        <v/>
      </c>
      <c r="K25" s="44" t="str">
        <f>IF(AND('Mapa final'!$AB$65="Muy Alta",'Mapa final'!$AD$65="Leve"),CONCATENATE("R20C",'Mapa final'!$R$65),"")</f>
        <v/>
      </c>
      <c r="L25" s="119" t="str">
        <f>IF(AND('Mapa final'!$AB$66="Muy Alta",'Mapa final'!$AD$66="Leve"),CONCATENATE("R20C",'Mapa final'!$R$66),"")</f>
        <v/>
      </c>
      <c r="M25" s="118" t="str">
        <f>IF(AND('Mapa final'!$AB$64="Muy Alta",'Mapa final'!$AD$64="Menor"),CONCATENATE("R20C",'Mapa final'!$R$64),"")</f>
        <v/>
      </c>
      <c r="N25" s="44" t="str">
        <f>IF(AND('Mapa final'!$AB$65="Muy Alta",'Mapa final'!$AD$65="Menor"),CONCATENATE("R20C",'Mapa final'!$R$65),"")</f>
        <v/>
      </c>
      <c r="O25" s="119" t="str">
        <f>IF(AND('Mapa final'!$AB$66="Muy Alta",'Mapa final'!$AD$66="Menor"),CONCATENATE("R20C",'Mapa final'!$R$66),"")</f>
        <v/>
      </c>
      <c r="P25" s="118" t="str">
        <f>IF(AND('Mapa final'!$AB$64="Muy Alta",'Mapa final'!$AD$64="Moderado"),CONCATENATE("R20C",'Mapa final'!$R$64),"")</f>
        <v/>
      </c>
      <c r="Q25" s="44" t="str">
        <f>IF(AND('Mapa final'!$AB$65="Muy Alta",'Mapa final'!$AD$65="Moderado"),CONCATENATE("R20C",'Mapa final'!$R$65),"")</f>
        <v/>
      </c>
      <c r="R25" s="119" t="str">
        <f>IF(AND('Mapa final'!$AB$66="Muy Alta",'Mapa final'!$AD$66="Moderado"),CONCATENATE("R20C",'Mapa final'!$R$66),"")</f>
        <v/>
      </c>
      <c r="S25" s="118" t="str">
        <f>IF(AND('Mapa final'!$AB$64="Muy Alta",'Mapa final'!$AD$64="Mayor"),CONCATENATE("R20C",'Mapa final'!$R$64),"")</f>
        <v/>
      </c>
      <c r="T25" s="44" t="str">
        <f>IF(AND('Mapa final'!$AB$65="Muy Alta",'Mapa final'!$AD$65="Mayor"),CONCATENATE("R20C",'Mapa final'!$R$65),"")</f>
        <v/>
      </c>
      <c r="U25" s="119" t="str">
        <f>IF(AND('Mapa final'!$AB$66="Muy Alta",'Mapa final'!$AD$66="Mayor"),CONCATENATE("R20C",'Mapa final'!$R$66),"")</f>
        <v/>
      </c>
      <c r="V25" s="45" t="str">
        <f>IF(AND('Mapa final'!$AB$64="Muy Alta",'Mapa final'!$AD$64="Catastrófico"),CONCATENATE("R20C",'Mapa final'!$R$64),"")</f>
        <v/>
      </c>
      <c r="W25" s="46" t="str">
        <f>IF(AND('Mapa final'!$AB$65="Muy Alta",'Mapa final'!$AD$65="Catastrófico"),CONCATENATE("R20C",'Mapa final'!$R$65),"")</f>
        <v/>
      </c>
      <c r="X25" s="113" t="str">
        <f>IF(AND('Mapa final'!$AB$66="Muy Alta",'Mapa final'!$AD$66="Catastrófico"),CONCATENATE("R20C",'Mapa final'!$R$66),"")</f>
        <v/>
      </c>
      <c r="Y25" s="58"/>
      <c r="Z25" s="405"/>
      <c r="AA25" s="406"/>
      <c r="AB25" s="406"/>
      <c r="AC25" s="406"/>
      <c r="AD25" s="406"/>
      <c r="AE25" s="407"/>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row>
    <row r="26" spans="1:61" ht="15" customHeight="1" x14ac:dyDescent="0.25">
      <c r="A26" s="58"/>
      <c r="B26" s="291"/>
      <c r="C26" s="291"/>
      <c r="D26" s="292"/>
      <c r="E26" s="388"/>
      <c r="F26" s="401"/>
      <c r="G26" s="401"/>
      <c r="H26" s="401"/>
      <c r="I26" s="383"/>
      <c r="J26" s="118" t="str">
        <f>IF(AND('Mapa final'!$AB$67="Muy Alta",'Mapa final'!$AD$67="Leve"),CONCATENATE("R21C",'Mapa final'!$R$67),"")</f>
        <v/>
      </c>
      <c r="K26" s="44" t="str">
        <f>IF(AND('Mapa final'!$AB$68="Muy Alta",'Mapa final'!$AD$68="Leve"),CONCATENATE("R21C",'Mapa final'!$R$68),"")</f>
        <v/>
      </c>
      <c r="L26" s="119" t="str">
        <f>IF(AND('Mapa final'!$AB$69="Muy Alta",'Mapa final'!$AD$69="Leve"),CONCATENATE("R21C",'Mapa final'!$R$69),"")</f>
        <v/>
      </c>
      <c r="M26" s="118" t="str">
        <f>IF(AND('Mapa final'!$AB$67="Muy Alta",'Mapa final'!$AD$67="Menor"),CONCATENATE("R21C",'Mapa final'!$R$67),"")</f>
        <v/>
      </c>
      <c r="N26" s="44" t="str">
        <f>IF(AND('Mapa final'!$AB$68="Muy Alta",'Mapa final'!$AD$68="Menor"),CONCATENATE("R21C",'Mapa final'!$R$68),"")</f>
        <v/>
      </c>
      <c r="O26" s="119" t="str">
        <f>IF(AND('Mapa final'!$AB$69="Muy Alta",'Mapa final'!$AD$69="Menor"),CONCATENATE("R21C",'Mapa final'!$R$69),"")</f>
        <v/>
      </c>
      <c r="P26" s="118" t="str">
        <f>IF(AND('Mapa final'!$AB$67="Muy Alta",'Mapa final'!$AD$67="Moderado"),CONCATENATE("R21C",'Mapa final'!$R$67),"")</f>
        <v/>
      </c>
      <c r="Q26" s="44" t="str">
        <f>IF(AND('Mapa final'!$AB$68="Muy Alta",'Mapa final'!$AD$68="Moderado"),CONCATENATE("R21C",'Mapa final'!$R$68),"")</f>
        <v/>
      </c>
      <c r="R26" s="119" t="str">
        <f>IF(AND('Mapa final'!$AB$69="Muy Alta",'Mapa final'!$AD$69="Moderado"),CONCATENATE("R21C",'Mapa final'!$R$69),"")</f>
        <v/>
      </c>
      <c r="S26" s="118" t="str">
        <f>IF(AND('Mapa final'!$AB$67="Muy Alta",'Mapa final'!$AD$67="Mayor"),CONCATENATE("R21C",'Mapa final'!$R$67),"")</f>
        <v/>
      </c>
      <c r="T26" s="44" t="str">
        <f>IF(AND('Mapa final'!$AB$68="Muy Alta",'Mapa final'!$AD$68="Mayor"),CONCATENATE("R21C",'Mapa final'!$R$68),"")</f>
        <v/>
      </c>
      <c r="U26" s="119" t="str">
        <f>IF(AND('Mapa final'!$AB$69="Muy Alta",'Mapa final'!$AD$69="Mayor"),CONCATENATE("R21C",'Mapa final'!$R$69),"")</f>
        <v/>
      </c>
      <c r="V26" s="45" t="str">
        <f>IF(AND('Mapa final'!$AB$67="Muy Alta",'Mapa final'!$AD$67="Catastrófico"),CONCATENATE("R21C",'Mapa final'!$R$67),"")</f>
        <v/>
      </c>
      <c r="W26" s="46" t="str">
        <f>IF(AND('Mapa final'!$AB$68="Muy Alta",'Mapa final'!$AD$68="Catastrófico"),CONCATENATE("R21C",'Mapa final'!$R$68),"")</f>
        <v/>
      </c>
      <c r="X26" s="113" t="str">
        <f>IF(AND('Mapa final'!$AB$69="Muy Alta",'Mapa final'!$AD$69="Catastrófico"),CONCATENATE("R21C",'Mapa final'!$R$69),"")</f>
        <v/>
      </c>
      <c r="Y26" s="58"/>
      <c r="Z26" s="405"/>
      <c r="AA26" s="406"/>
      <c r="AB26" s="406"/>
      <c r="AC26" s="406"/>
      <c r="AD26" s="406"/>
      <c r="AE26" s="407"/>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row>
    <row r="27" spans="1:61" ht="15" customHeight="1" x14ac:dyDescent="0.25">
      <c r="A27" s="58"/>
      <c r="B27" s="291"/>
      <c r="C27" s="291"/>
      <c r="D27" s="292"/>
      <c r="E27" s="388"/>
      <c r="F27" s="401"/>
      <c r="G27" s="401"/>
      <c r="H27" s="401"/>
      <c r="I27" s="383"/>
      <c r="J27" s="118" t="str">
        <f>IF(AND('Mapa final'!$AB$70="Muy Alta",'Mapa final'!$AD$70="Leve"),CONCATENATE("R22C",'Mapa final'!$R$70),"")</f>
        <v/>
      </c>
      <c r="K27" s="44" t="str">
        <f>IF(AND('Mapa final'!$AB$71="Muy Alta",'Mapa final'!$AD$71="Leve"),CONCATENATE("R22C",'Mapa final'!$R$71),"")</f>
        <v/>
      </c>
      <c r="L27" s="119" t="str">
        <f>IF(AND('Mapa final'!$AB$72="Muy Alta",'Mapa final'!$AD$72="Leve"),CONCATENATE("R22C",'Mapa final'!$R$72),"")</f>
        <v/>
      </c>
      <c r="M27" s="118" t="str">
        <f>IF(AND('Mapa final'!$AB$70="Muy Alta",'Mapa final'!$AD$70="Menor"),CONCATENATE("R22C",'Mapa final'!$R$70),"")</f>
        <v/>
      </c>
      <c r="N27" s="44" t="str">
        <f>IF(AND('Mapa final'!$AB$71="Muy Alta",'Mapa final'!$AD$71="Menor"),CONCATENATE("R22C",'Mapa final'!$R$71),"")</f>
        <v/>
      </c>
      <c r="O27" s="119" t="str">
        <f>IF(AND('Mapa final'!$AB$72="Muy Alta",'Mapa final'!$AD$72="Menor"),CONCATENATE("R22C",'Mapa final'!$R$72),"")</f>
        <v/>
      </c>
      <c r="P27" s="118" t="str">
        <f>IF(AND('Mapa final'!$AB$70="Muy Alta",'Mapa final'!$AD$70="Moderado"),CONCATENATE("R22C",'Mapa final'!$R$70),"")</f>
        <v/>
      </c>
      <c r="Q27" s="44" t="str">
        <f>IF(AND('Mapa final'!$AB$71="Muy Alta",'Mapa final'!$AD$71="Moderado"),CONCATENATE("R22C",'Mapa final'!$R$71),"")</f>
        <v/>
      </c>
      <c r="R27" s="119" t="str">
        <f>IF(AND('Mapa final'!$AB$72="Muy Alta",'Mapa final'!$AD$72="Moderado"),CONCATENATE("R22C",'Mapa final'!$R$72),"")</f>
        <v/>
      </c>
      <c r="S27" s="118" t="str">
        <f>IF(AND('Mapa final'!$AB$70="Muy Alta",'Mapa final'!$AD$70="Mayor"),CONCATENATE("R22C",'Mapa final'!$R$70),"")</f>
        <v/>
      </c>
      <c r="T27" s="44" t="str">
        <f>IF(AND('Mapa final'!$AB$71="Muy Alta",'Mapa final'!$AD$71="Mayor"),CONCATENATE("R22C",'Mapa final'!$R$71),"")</f>
        <v/>
      </c>
      <c r="U27" s="119" t="str">
        <f>IF(AND('Mapa final'!$AB$72="Muy Alta",'Mapa final'!$AD$72="Mayor"),CONCATENATE("R22C",'Mapa final'!$R$72),"")</f>
        <v/>
      </c>
      <c r="V27" s="45" t="str">
        <f>IF(AND('Mapa final'!$AB$70="Muy Alta",'Mapa final'!$AD$70="Catastrófico"),CONCATENATE("R22C",'Mapa final'!$R$70),"")</f>
        <v/>
      </c>
      <c r="W27" s="46" t="str">
        <f>IF(AND('Mapa final'!$AB$71="Muy Alta",'Mapa final'!$AD$71="Catastrófico"),CONCATENATE("R22C",'Mapa final'!$R$71),"")</f>
        <v/>
      </c>
      <c r="X27" s="113" t="str">
        <f>IF(AND('Mapa final'!$AB$72="Muy Alta",'Mapa final'!$AD$72="Catastrófico"),CONCATENATE("R22C",'Mapa final'!$R$72),"")</f>
        <v/>
      </c>
      <c r="Y27" s="58"/>
      <c r="Z27" s="405"/>
      <c r="AA27" s="406"/>
      <c r="AB27" s="406"/>
      <c r="AC27" s="406"/>
      <c r="AD27" s="406"/>
      <c r="AE27" s="407"/>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row>
    <row r="28" spans="1:61" ht="15" customHeight="1" x14ac:dyDescent="0.25">
      <c r="A28" s="58"/>
      <c r="B28" s="291"/>
      <c r="C28" s="291"/>
      <c r="D28" s="292"/>
      <c r="E28" s="388"/>
      <c r="F28" s="401"/>
      <c r="G28" s="401"/>
      <c r="H28" s="401"/>
      <c r="I28" s="383"/>
      <c r="J28" s="118" t="str">
        <f>IF(AND('Mapa final'!$AB$73="Muy Alta",'Mapa final'!$AD$73="Leve"),CONCATENATE("R23C",'Mapa final'!$R$73),"")</f>
        <v/>
      </c>
      <c r="K28" s="44" t="str">
        <f>IF(AND('Mapa final'!$AB$74="Muy Alta",'Mapa final'!$AD$74="Leve"),CONCATENATE("R23C",'Mapa final'!$R$74),"")</f>
        <v/>
      </c>
      <c r="L28" s="119" t="str">
        <f>IF(AND('Mapa final'!$AB$75="Muy Alta",'Mapa final'!$AD$75="Leve"),CONCATENATE("R23C",'Mapa final'!$R$75),"")</f>
        <v/>
      </c>
      <c r="M28" s="118" t="str">
        <f>IF(AND('Mapa final'!$AB$73="Muy Alta",'Mapa final'!$AD$73="Menor"),CONCATENATE("R23C",'Mapa final'!$R$73),"")</f>
        <v/>
      </c>
      <c r="N28" s="44" t="str">
        <f>IF(AND('Mapa final'!$AB$74="Muy Alta",'Mapa final'!$AD$74="Menor"),CONCATENATE("R23C",'Mapa final'!$R$74),"")</f>
        <v/>
      </c>
      <c r="O28" s="119" t="str">
        <f>IF(AND('Mapa final'!$AB$75="Muy Alta",'Mapa final'!$AD$75="Menor"),CONCATENATE("R23C",'Mapa final'!$R$75),"")</f>
        <v/>
      </c>
      <c r="P28" s="118" t="str">
        <f>IF(AND('Mapa final'!$AB$73="Muy Alta",'Mapa final'!$AD$73="Moderado"),CONCATENATE("R23C",'Mapa final'!$R$73),"")</f>
        <v/>
      </c>
      <c r="Q28" s="44" t="str">
        <f>IF(AND('Mapa final'!$AB$74="Muy Alta",'Mapa final'!$AD$74="Moderado"),CONCATENATE("R23C",'Mapa final'!$R$74),"")</f>
        <v/>
      </c>
      <c r="R28" s="119" t="str">
        <f>IF(AND('Mapa final'!$AB$75="Muy Alta",'Mapa final'!$AD$75="Moderado"),CONCATENATE("R23C",'Mapa final'!$R$75),"")</f>
        <v/>
      </c>
      <c r="S28" s="118" t="str">
        <f>IF(AND('Mapa final'!$AB$73="Muy Alta",'Mapa final'!$AD$73="Mayor"),CONCATENATE("R23C",'Mapa final'!$R$73),"")</f>
        <v/>
      </c>
      <c r="T28" s="44" t="str">
        <f>IF(AND('Mapa final'!$AB$74="Muy Alta",'Mapa final'!$AD$74="Mayor"),CONCATENATE("R23C",'Mapa final'!$R$74),"")</f>
        <v/>
      </c>
      <c r="U28" s="119" t="str">
        <f>IF(AND('Mapa final'!$AB$75="Muy Alta",'Mapa final'!$AD$75="Mayor"),CONCATENATE("R23C",'Mapa final'!$R$75),"")</f>
        <v/>
      </c>
      <c r="V28" s="45" t="str">
        <f>IF(AND('Mapa final'!$AB$73="Muy Alta",'Mapa final'!$AD$73="Catastrófico"),CONCATENATE("R23C",'Mapa final'!$R$73),"")</f>
        <v/>
      </c>
      <c r="W28" s="46" t="str">
        <f>IF(AND('Mapa final'!$AB$74="Muy Alta",'Mapa final'!$AD$74="Catastrófico"),CONCATENATE("R23C",'Mapa final'!$R$74),"")</f>
        <v/>
      </c>
      <c r="X28" s="113" t="str">
        <f>IF(AND('Mapa final'!$AB$75="Muy Alta",'Mapa final'!$AD$75="Catastrófico"),CONCATENATE("R23C",'Mapa final'!$R$75),"")</f>
        <v/>
      </c>
      <c r="Y28" s="58"/>
      <c r="Z28" s="405"/>
      <c r="AA28" s="406"/>
      <c r="AB28" s="406"/>
      <c r="AC28" s="406"/>
      <c r="AD28" s="406"/>
      <c r="AE28" s="407"/>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row>
    <row r="29" spans="1:61" ht="15" customHeight="1" x14ac:dyDescent="0.25">
      <c r="A29" s="58"/>
      <c r="B29" s="291"/>
      <c r="C29" s="291"/>
      <c r="D29" s="292"/>
      <c r="E29" s="388"/>
      <c r="F29" s="401"/>
      <c r="G29" s="401"/>
      <c r="H29" s="401"/>
      <c r="I29" s="383"/>
      <c r="J29" s="118" t="str">
        <f>IF(AND('Mapa final'!$AB$76="Muy Alta",'Mapa final'!$AD$76="Leve"),CONCATENATE("R24C",'Mapa final'!$R$76),"")</f>
        <v/>
      </c>
      <c r="K29" s="44" t="str">
        <f>IF(AND('Mapa final'!$AB$77="Muy Alta",'Mapa final'!$AD$77="Leve"),CONCATENATE("R24C",'Mapa final'!$R$77),"")</f>
        <v/>
      </c>
      <c r="L29" s="119" t="str">
        <f>IF(AND('Mapa final'!$AB$78="Muy Alta",'Mapa final'!$AD$78="Leve"),CONCATENATE("R24C",'Mapa final'!$R$78),"")</f>
        <v/>
      </c>
      <c r="M29" s="118" t="str">
        <f>IF(AND('Mapa final'!$AB$76="Muy Alta",'Mapa final'!$AD$76="Menor"),CONCATENATE("R24C",'Mapa final'!$R$76),"")</f>
        <v/>
      </c>
      <c r="N29" s="44" t="str">
        <f>IF(AND('Mapa final'!$AB$77="Muy Alta",'Mapa final'!$AD$77="Menor"),CONCATENATE("R24C",'Mapa final'!$R$77),"")</f>
        <v/>
      </c>
      <c r="O29" s="119" t="str">
        <f>IF(AND('Mapa final'!$AB$78="Muy Alta",'Mapa final'!$AD$78="Menor"),CONCATENATE("R24C",'Mapa final'!$R$78),"")</f>
        <v/>
      </c>
      <c r="P29" s="118" t="str">
        <f>IF(AND('Mapa final'!$AB$76="Muy Alta",'Mapa final'!$AD$76="Moderado"),CONCATENATE("R24C",'Mapa final'!$R$76),"")</f>
        <v/>
      </c>
      <c r="Q29" s="44" t="str">
        <f>IF(AND('Mapa final'!$AB$77="Muy Alta",'Mapa final'!$AD$77="Moderado"),CONCATENATE("R24C",'Mapa final'!$R$77),"")</f>
        <v/>
      </c>
      <c r="R29" s="119" t="str">
        <f>IF(AND('Mapa final'!$AB$78="Muy Alta",'Mapa final'!$AD$78="Moderado"),CONCATENATE("R24C",'Mapa final'!$R$78),"")</f>
        <v/>
      </c>
      <c r="S29" s="118" t="str">
        <f>IF(AND('Mapa final'!$AB$76="Muy Alta",'Mapa final'!$AD$76="Mayor"),CONCATENATE("R24C",'Mapa final'!$R$76),"")</f>
        <v/>
      </c>
      <c r="T29" s="44" t="str">
        <f>IF(AND('Mapa final'!$AB$77="Muy Alta",'Mapa final'!$AD$77="Mayor"),CONCATENATE("R24C",'Mapa final'!$R$77),"")</f>
        <v/>
      </c>
      <c r="U29" s="119" t="str">
        <f>IF(AND('Mapa final'!$AB$78="Muy Alta",'Mapa final'!$AD$78="Mayor"),CONCATENATE("R24C",'Mapa final'!$R$78),"")</f>
        <v/>
      </c>
      <c r="V29" s="45" t="str">
        <f>IF(AND('Mapa final'!$AB$76="Muy Alta",'Mapa final'!$AD$76="Catastrófico"),CONCATENATE("R24C",'Mapa final'!$R$76),"")</f>
        <v/>
      </c>
      <c r="W29" s="46" t="str">
        <f>IF(AND('Mapa final'!$AB$77="Muy Alta",'Mapa final'!$AD$77="Catastrófico"),CONCATENATE("R24C",'Mapa final'!$R$77),"")</f>
        <v/>
      </c>
      <c r="X29" s="113" t="str">
        <f>IF(AND('Mapa final'!$AB$78="Muy Alta",'Mapa final'!$AD$78="Catastrófico"),CONCATENATE("R24C",'Mapa final'!$R$78),"")</f>
        <v/>
      </c>
      <c r="Y29" s="58"/>
      <c r="Z29" s="405"/>
      <c r="AA29" s="406"/>
      <c r="AB29" s="406"/>
      <c r="AC29" s="406"/>
      <c r="AD29" s="406"/>
      <c r="AE29" s="407"/>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row>
    <row r="30" spans="1:61" ht="15" customHeight="1" x14ac:dyDescent="0.25">
      <c r="A30" s="58"/>
      <c r="B30" s="291"/>
      <c r="C30" s="291"/>
      <c r="D30" s="292"/>
      <c r="E30" s="388"/>
      <c r="F30" s="401"/>
      <c r="G30" s="401"/>
      <c r="H30" s="401"/>
      <c r="I30" s="383"/>
      <c r="J30" s="118" t="str">
        <f>IF(AND('Mapa final'!$AB$79="Muy Alta",'Mapa final'!$AD$79="Leve"),CONCATENATE("R25C",'Mapa final'!$R$79),"")</f>
        <v/>
      </c>
      <c r="K30" s="44" t="str">
        <f>IF(AND('Mapa final'!$AB$80="Muy Alta",'Mapa final'!$AD$80="Leve"),CONCATENATE("R25C",'Mapa final'!$R$80),"")</f>
        <v/>
      </c>
      <c r="L30" s="119" t="str">
        <f>IF(AND('Mapa final'!$AB$81="Muy Alta",'Mapa final'!$AD$81="Leve"),CONCATENATE("R25C",'Mapa final'!$R$81),"")</f>
        <v/>
      </c>
      <c r="M30" s="118" t="str">
        <f>IF(AND('Mapa final'!$AB$79="Muy Alta",'Mapa final'!$AD$79="Menor"),CONCATENATE("R25C",'Mapa final'!$R$79),"")</f>
        <v/>
      </c>
      <c r="N30" s="44" t="str">
        <f>IF(AND('Mapa final'!$AB$80="Muy Alta",'Mapa final'!$AD$80="Menor"),CONCATENATE("R25C",'Mapa final'!$R$80),"")</f>
        <v/>
      </c>
      <c r="O30" s="119" t="str">
        <f>IF(AND('Mapa final'!$AB$81="Muy Alta",'Mapa final'!$AD$81="Menor"),CONCATENATE("R25C",'Mapa final'!$R$81),"")</f>
        <v/>
      </c>
      <c r="P30" s="118" t="str">
        <f>IF(AND('Mapa final'!$AB$79="Muy Alta",'Mapa final'!$AD$79="Moderado"),CONCATENATE("R25C",'Mapa final'!$R$79),"")</f>
        <v/>
      </c>
      <c r="Q30" s="44" t="str">
        <f>IF(AND('Mapa final'!$AB$80="Muy Alta",'Mapa final'!$AD$80="Moderado"),CONCATENATE("R25C",'Mapa final'!$R$80),"")</f>
        <v/>
      </c>
      <c r="R30" s="119" t="str">
        <f>IF(AND('Mapa final'!$AB$81="Muy Alta",'Mapa final'!$AD$81="Moderado"),CONCATENATE("R25C",'Mapa final'!$R$81),"")</f>
        <v/>
      </c>
      <c r="S30" s="118" t="str">
        <f>IF(AND('Mapa final'!$AB$79="Muy Alta",'Mapa final'!$AD$79="Mayor"),CONCATENATE("R25C",'Mapa final'!$R$79),"")</f>
        <v/>
      </c>
      <c r="T30" s="44" t="str">
        <f>IF(AND('Mapa final'!$AB$80="Muy Alta",'Mapa final'!$AD$80="Mayor"),CONCATENATE("R25C",'Mapa final'!$R$80),"")</f>
        <v/>
      </c>
      <c r="U30" s="119" t="str">
        <f>IF(AND('Mapa final'!$AB$81="Muy Alta",'Mapa final'!$AD$81="Mayor"),CONCATENATE("R25C",'Mapa final'!$R$81),"")</f>
        <v/>
      </c>
      <c r="V30" s="45" t="str">
        <f>IF(AND('Mapa final'!$AB$79="Muy Alta",'Mapa final'!$AD$79="Catastrófico"),CONCATENATE("R25C",'Mapa final'!$R$79),"")</f>
        <v/>
      </c>
      <c r="W30" s="46" t="str">
        <f>IF(AND('Mapa final'!$AB$80="Muy Alta",'Mapa final'!$AD$80="Catastrófico"),CONCATENATE("R25C",'Mapa final'!$R$80),"")</f>
        <v/>
      </c>
      <c r="X30" s="113" t="str">
        <f>IF(AND('Mapa final'!$AB$81="Muy Alta",'Mapa final'!$AD$81="Catastrófico"),CONCATENATE("R25C",'Mapa final'!$R$81),"")</f>
        <v/>
      </c>
      <c r="Y30" s="58"/>
      <c r="Z30" s="405"/>
      <c r="AA30" s="406"/>
      <c r="AB30" s="406"/>
      <c r="AC30" s="406"/>
      <c r="AD30" s="406"/>
      <c r="AE30" s="407"/>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row>
    <row r="31" spans="1:61" ht="15" customHeight="1" x14ac:dyDescent="0.25">
      <c r="A31" s="58"/>
      <c r="B31" s="291"/>
      <c r="C31" s="291"/>
      <c r="D31" s="292"/>
      <c r="E31" s="388"/>
      <c r="F31" s="401"/>
      <c r="G31" s="401"/>
      <c r="H31" s="401"/>
      <c r="I31" s="383"/>
      <c r="J31" s="118" t="str">
        <f>IF(AND('Mapa final'!$AB$82="Muy Alta",'Mapa final'!$AD$82="Leve"),CONCATENATE("R26C",'Mapa final'!$R$82),"")</f>
        <v/>
      </c>
      <c r="K31" s="44" t="str">
        <f>IF(AND('Mapa final'!$AB$83="Muy Alta",'Mapa final'!$AD$83="Leve"),CONCATENATE("R26C",'Mapa final'!$R$83),"")</f>
        <v/>
      </c>
      <c r="L31" s="119" t="str">
        <f>IF(AND('Mapa final'!$AB$84="Muy Alta",'Mapa final'!$AD$84="Leve"),CONCATENATE("R26C",'Mapa final'!$R$84),"")</f>
        <v/>
      </c>
      <c r="M31" s="118" t="str">
        <f>IF(AND('Mapa final'!$AB$82="Muy Alta",'Mapa final'!$AD$82="Menor"),CONCATENATE("R26C",'Mapa final'!$R$82),"")</f>
        <v/>
      </c>
      <c r="N31" s="44" t="str">
        <f>IF(AND('Mapa final'!$AB$83="Muy Alta",'Mapa final'!$AD$83="Menor"),CONCATENATE("R26C",'Mapa final'!$R$83),"")</f>
        <v/>
      </c>
      <c r="O31" s="119" t="str">
        <f>IF(AND('Mapa final'!$AB$84="Muy Alta",'Mapa final'!$AD$84="Menor"),CONCATENATE("R26C",'Mapa final'!$R$84),"")</f>
        <v/>
      </c>
      <c r="P31" s="118" t="str">
        <f>IF(AND('Mapa final'!$AB$82="Muy Alta",'Mapa final'!$AD$82="Moderado"),CONCATENATE("R26C",'Mapa final'!$R$82),"")</f>
        <v/>
      </c>
      <c r="Q31" s="44" t="str">
        <f>IF(AND('Mapa final'!$AB$83="Muy Alta",'Mapa final'!$AD$83="Moderado"),CONCATENATE("R26C",'Mapa final'!$R$83),"")</f>
        <v/>
      </c>
      <c r="R31" s="119" t="str">
        <f>IF(AND('Mapa final'!$AB$84="Muy Alta",'Mapa final'!$AD$84="Moderado"),CONCATENATE("R26C",'Mapa final'!$R$84),"")</f>
        <v/>
      </c>
      <c r="S31" s="118" t="str">
        <f>IF(AND('Mapa final'!$AB$82="Muy Alta",'Mapa final'!$AD$82="Mayor"),CONCATENATE("R26C",'Mapa final'!$R$82),"")</f>
        <v/>
      </c>
      <c r="T31" s="44" t="str">
        <f>IF(AND('Mapa final'!$AB$83="Muy Alta",'Mapa final'!$AD$83="Mayor"),CONCATENATE("R26C",'Mapa final'!$R$83),"")</f>
        <v/>
      </c>
      <c r="U31" s="119" t="str">
        <f>IF(AND('Mapa final'!$AB$84="Muy Alta",'Mapa final'!$AD$84="Mayor"),CONCATENATE("R26C",'Mapa final'!$R$84),"")</f>
        <v/>
      </c>
      <c r="V31" s="45" t="str">
        <f>IF(AND('Mapa final'!$AB$82="Muy Alta",'Mapa final'!$AD$82="Catastrófico"),CONCATENATE("R26C",'Mapa final'!$R$82),"")</f>
        <v/>
      </c>
      <c r="W31" s="46" t="str">
        <f>IF(AND('Mapa final'!$AB$83="Muy Alta",'Mapa final'!$AD$83="Catastrófico"),CONCATENATE("R26C",'Mapa final'!$R$83),"")</f>
        <v/>
      </c>
      <c r="X31" s="113" t="str">
        <f>IF(AND('Mapa final'!$AB$84="Muy Alta",'Mapa final'!$AD$84="Catastrófico"),CONCATENATE("R26C",'Mapa final'!$R$84),"")</f>
        <v/>
      </c>
      <c r="Y31" s="58"/>
      <c r="Z31" s="405"/>
      <c r="AA31" s="406"/>
      <c r="AB31" s="406"/>
      <c r="AC31" s="406"/>
      <c r="AD31" s="406"/>
      <c r="AE31" s="407"/>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row>
    <row r="32" spans="1:61" ht="15" customHeight="1" x14ac:dyDescent="0.25">
      <c r="A32" s="58"/>
      <c r="B32" s="291"/>
      <c r="C32" s="291"/>
      <c r="D32" s="292"/>
      <c r="E32" s="388"/>
      <c r="F32" s="401"/>
      <c r="G32" s="401"/>
      <c r="H32" s="401"/>
      <c r="I32" s="383"/>
      <c r="J32" s="118" t="str">
        <f>IF(AND('Mapa final'!$AB$85="Muy Alta",'Mapa final'!$AD$85="Leve"),CONCATENATE("R27C",'Mapa final'!$R$85),"")</f>
        <v/>
      </c>
      <c r="K32" s="44" t="str">
        <f>IF(AND('Mapa final'!$AB$86="Muy Alta",'Mapa final'!$AD$86="Leve"),CONCATENATE("R27C",'Mapa final'!$R$86),"")</f>
        <v/>
      </c>
      <c r="L32" s="119" t="str">
        <f>IF(AND('Mapa final'!$AB$87="Muy Alta",'Mapa final'!$AD$87="Leve"),CONCATENATE("R27C",'Mapa final'!$R$87),"")</f>
        <v/>
      </c>
      <c r="M32" s="118" t="str">
        <f>IF(AND('Mapa final'!$AB$88="Muy Alta",'Mapa final'!$AD$88="Menor"),CONCATENATE("R27C",'Mapa final'!$R$88),"")</f>
        <v/>
      </c>
      <c r="N32" s="44" t="str">
        <f>IF(AND('Mapa final'!$AB$89="Muy Alta",'Mapa final'!$AD$89="Menor"),CONCATENATE("R27C",'Mapa final'!$R$89),"")</f>
        <v/>
      </c>
      <c r="O32" s="119" t="str">
        <f>IF(AND('Mapa final'!$AB$90="Muy Alta",'Mapa final'!$AD$90="Menor"),CONCATENATE("R27C",'Mapa final'!$R$90),"")</f>
        <v/>
      </c>
      <c r="P32" s="118" t="str">
        <f>IF(AND('Mapa final'!$AB$85="Muy Alta",'Mapa final'!$AD$85="Moderado"),CONCATENATE("R27C",'Mapa final'!$R$85),"")</f>
        <v/>
      </c>
      <c r="Q32" s="44" t="str">
        <f>IF(AND('Mapa final'!$AB$86="Muy Alta",'Mapa final'!$AD$86="Moderado"),CONCATENATE("R27C",'Mapa final'!$R$86),"")</f>
        <v/>
      </c>
      <c r="R32" s="119" t="str">
        <f>IF(AND('Mapa final'!$AB$87="Muy Alta",'Mapa final'!$AD$87="Moderado"),CONCATENATE("R27C",'Mapa final'!$R$87),"")</f>
        <v/>
      </c>
      <c r="S32" s="118" t="str">
        <f>IF(AND('Mapa final'!$AB$85="Muy Alta",'Mapa final'!$AD$85="Mayor"),CONCATENATE("R27C",'Mapa final'!$R$8),"")</f>
        <v/>
      </c>
      <c r="T32" s="44" t="str">
        <f>IF(AND('Mapa final'!$AB$86="Muy Alta",'Mapa final'!$AD$86="Mayor"),CONCATENATE("R27C",'Mapa final'!$R$86),"")</f>
        <v/>
      </c>
      <c r="U32" s="119" t="str">
        <f>IF(AND('Mapa final'!$AB$87="Muy Alta",'Mapa final'!$AD$87="Mayor"),CONCATENATE("R27C",'Mapa final'!$R$87),"")</f>
        <v/>
      </c>
      <c r="V32" s="45" t="str">
        <f>IF(AND('Mapa final'!$AB$85="Muy Alta",'Mapa final'!$AD$85="Catastrófico"),CONCATENATE("R27C",'Mapa final'!$R$85),"")</f>
        <v/>
      </c>
      <c r="W32" s="46" t="str">
        <f>IF(AND('Mapa final'!$AB$86="Muy Alta",'Mapa final'!$AD$86="Catastrófico"),CONCATENATE("R27C",'Mapa final'!$R$86),"")</f>
        <v/>
      </c>
      <c r="X32" s="113" t="str">
        <f>IF(AND('Mapa final'!$AB$87="Muy Alta",'Mapa final'!$AD$87="Catastrófico"),CONCATENATE("R27C",'Mapa final'!$R$87),"")</f>
        <v/>
      </c>
      <c r="Y32" s="58"/>
      <c r="Z32" s="405"/>
      <c r="AA32" s="406"/>
      <c r="AB32" s="406"/>
      <c r="AC32" s="406"/>
      <c r="AD32" s="406"/>
      <c r="AE32" s="407"/>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row>
    <row r="33" spans="1:61" ht="15" customHeight="1" x14ac:dyDescent="0.25">
      <c r="A33" s="58"/>
      <c r="B33" s="291"/>
      <c r="C33" s="291"/>
      <c r="D33" s="292"/>
      <c r="E33" s="388"/>
      <c r="F33" s="401"/>
      <c r="G33" s="401"/>
      <c r="H33" s="401"/>
      <c r="I33" s="383"/>
      <c r="J33" s="118" t="str">
        <f>IF(AND('Mapa final'!$AB$88="Muy Alta",'Mapa final'!$AD$88="Leve"),CONCATENATE("R28C",'Mapa final'!$R$88),"")</f>
        <v/>
      </c>
      <c r="K33" s="44" t="str">
        <f>IF(AND('Mapa final'!$AB$89="Muy Alta",'Mapa final'!$AD$89="Leve"),CONCATENATE("R28C",'Mapa final'!$R$89),"")</f>
        <v/>
      </c>
      <c r="L33" s="119" t="str">
        <f>IF(AND('Mapa final'!$AB$90="Muy Alta",'Mapa final'!$AD$90="Leve"),CONCATENATE("R28C",'Mapa final'!$R$90),"")</f>
        <v/>
      </c>
      <c r="M33" s="118" t="str">
        <f>IF(AND('Mapa final'!$AB$88="Muy Alta",'Mapa final'!$AD$88="Menor"),CONCATENATE("R28C",'Mapa final'!$R$88),"")</f>
        <v/>
      </c>
      <c r="N33" s="44" t="str">
        <f>IF(AND('Mapa final'!$AB$89="Muy Alta",'Mapa final'!$AD$89="Menor"),CONCATENATE("R28C",'Mapa final'!$R$89),"")</f>
        <v/>
      </c>
      <c r="O33" s="119" t="str">
        <f>IF(AND('Mapa final'!$AB$90="Muy Alta",'Mapa final'!$AD$90="Menor"),CONCATENATE("R28C",'Mapa final'!$R$90),"")</f>
        <v/>
      </c>
      <c r="P33" s="118" t="str">
        <f>IF(AND('Mapa final'!$AB$88="Muy Alta",'Mapa final'!$AD$88="Moderado"),CONCATENATE("R28C",'Mapa final'!$R$88),"")</f>
        <v/>
      </c>
      <c r="Q33" s="44" t="str">
        <f>IF(AND('Mapa final'!$AB$89="Muy Alta",'Mapa final'!$AD$89="Moderado"),CONCATENATE("R28C",'Mapa final'!$R$89),"")</f>
        <v/>
      </c>
      <c r="R33" s="119" t="str">
        <f>IF(AND('Mapa final'!$AB$90="Muy Alta",'Mapa final'!$AD$90="Moderado"),CONCATENATE("R28C",'Mapa final'!$R$90),"")</f>
        <v/>
      </c>
      <c r="S33" s="118" t="str">
        <f>IF(AND('Mapa final'!$AB$88="Muy Alta",'Mapa final'!$AD$88="Mayor"),CONCATENATE("R28C",'Mapa final'!$R$88),"")</f>
        <v/>
      </c>
      <c r="T33" s="44" t="str">
        <f>IF(AND('Mapa final'!$AB$89="Muy Alta",'Mapa final'!$AD$89="Mayor"),CONCATENATE("R28C",'Mapa final'!$R$89),"")</f>
        <v/>
      </c>
      <c r="U33" s="119" t="str">
        <f>IF(AND('Mapa final'!$AB$90="Muy Alta",'Mapa final'!$AD$90="Mayor"),CONCATENATE("R28C",'Mapa final'!$R$90),"")</f>
        <v/>
      </c>
      <c r="V33" s="45" t="str">
        <f>IF(AND('Mapa final'!$AB$88="Muy Alta",'Mapa final'!$AD$88="Catastrófico"),CONCATENATE("R28C",'Mapa final'!$R$88),"")</f>
        <v/>
      </c>
      <c r="W33" s="46" t="str">
        <f>IF(AND('Mapa final'!$AB$89="Muy Alta",'Mapa final'!$AD$89="Catastrófico"),CONCATENATE("R28C",'Mapa final'!$R$89),"")</f>
        <v/>
      </c>
      <c r="X33" s="113" t="str">
        <f>IF(AND('Mapa final'!$AB$90="Muy Alta",'Mapa final'!$AD$90="Catastrófico"),CONCATENATE("R28C",'Mapa final'!$R$90),"")</f>
        <v/>
      </c>
      <c r="Y33" s="58"/>
      <c r="Z33" s="405"/>
      <c r="AA33" s="406"/>
      <c r="AB33" s="406"/>
      <c r="AC33" s="406"/>
      <c r="AD33" s="406"/>
      <c r="AE33" s="407"/>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row>
    <row r="34" spans="1:61" ht="15" customHeight="1" x14ac:dyDescent="0.25">
      <c r="A34" s="58"/>
      <c r="B34" s="291"/>
      <c r="C34" s="291"/>
      <c r="D34" s="292"/>
      <c r="E34" s="388"/>
      <c r="F34" s="401"/>
      <c r="G34" s="401"/>
      <c r="H34" s="401"/>
      <c r="I34" s="383"/>
      <c r="J34" s="118" t="str">
        <f>IF(AND('Mapa final'!$AB$91="Muy Alta",'Mapa final'!$AD$91="Leve"),CONCATENATE("R29C",'Mapa final'!$R$91),"")</f>
        <v/>
      </c>
      <c r="K34" s="44" t="str">
        <f>IF(AND('Mapa final'!$AB$92="Muy Alta",'Mapa final'!$AD$92="Leve"),CONCATENATE("R29C",'Mapa final'!$R$92),"")</f>
        <v/>
      </c>
      <c r="L34" s="119" t="str">
        <f>IF(AND('Mapa final'!$AB$93="Muy Alta",'Mapa final'!$AD$93="Leve"),CONCATENATE("R29C",'Mapa final'!$R$93),"")</f>
        <v/>
      </c>
      <c r="M34" s="118" t="str">
        <f>IF(AND('Mapa final'!$AB$91="Muy Alta",'Mapa final'!$AD$91="Menor"),CONCATENATE("R29C",'Mapa final'!$R$91),"")</f>
        <v/>
      </c>
      <c r="N34" s="44" t="str">
        <f>IF(AND('Mapa final'!$AB$92="Muy Alta",'Mapa final'!$AD$92="Menor"),CONCATENATE("R29C",'Mapa final'!$R$92),"")</f>
        <v/>
      </c>
      <c r="O34" s="119" t="str">
        <f>IF(AND('Mapa final'!$AB$93="Muy Alta",'Mapa final'!$AD$93="Menor"),CONCATENATE("R29C",'Mapa final'!$R$93),"")</f>
        <v/>
      </c>
      <c r="P34" s="118" t="str">
        <f>IF(AND('Mapa final'!$AB$91="Muy Alta",'Mapa final'!$AD$91="Moderado"),CONCATENATE("R29C",'Mapa final'!$R$91),"")</f>
        <v/>
      </c>
      <c r="Q34" s="44" t="str">
        <f>IF(AND('Mapa final'!$AB$92="Muy Alta",'Mapa final'!$AD$92="Moderado"),CONCATENATE("R29C",'Mapa final'!$R$92),"")</f>
        <v/>
      </c>
      <c r="R34" s="119" t="str">
        <f>IF(AND('Mapa final'!$AB$93="Muy Alta",'Mapa final'!$AD$93="Moderado"),CONCATENATE("R29C",'Mapa final'!$R$93),"")</f>
        <v/>
      </c>
      <c r="S34" s="118" t="str">
        <f>IF(AND('Mapa final'!$AB$91="Muy Alta",'Mapa final'!$AD$91="Mayor"),CONCATENATE("R29C",'Mapa final'!$R$91),"")</f>
        <v/>
      </c>
      <c r="T34" s="44" t="str">
        <f>IF(AND('Mapa final'!$AB$92="Muy Alta",'Mapa final'!$AD$92="Mayor"),CONCATENATE("R29C",'Mapa final'!$R$92),"")</f>
        <v/>
      </c>
      <c r="U34" s="119" t="str">
        <f>IF(AND('Mapa final'!$AB$93="Muy Alta",'Mapa final'!$AD$93="Mayor"),CONCATENATE("R29C",'Mapa final'!$R$93),"")</f>
        <v/>
      </c>
      <c r="V34" s="45" t="str">
        <f>IF(AND('Mapa final'!$AB$91="Muy Alta",'Mapa final'!$AD$91="Catastrófico"),CONCATENATE("R29C",'Mapa final'!$R$91),"")</f>
        <v/>
      </c>
      <c r="W34" s="46" t="str">
        <f>IF(AND('Mapa final'!$AB$92="Muy Alta",'Mapa final'!$AD$92="Catastrófico"),CONCATENATE("R29C",'Mapa final'!$R$92),"")</f>
        <v/>
      </c>
      <c r="X34" s="113" t="str">
        <f>IF(AND('Mapa final'!$AB$93="Muy Alta",'Mapa final'!$AD$93="Catastrófico"),CONCATENATE("R29C",'Mapa final'!$R$93),"")</f>
        <v/>
      </c>
      <c r="Y34" s="58"/>
      <c r="Z34" s="405"/>
      <c r="AA34" s="406"/>
      <c r="AB34" s="406"/>
      <c r="AC34" s="406"/>
      <c r="AD34" s="406"/>
      <c r="AE34" s="407"/>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row>
    <row r="35" spans="1:61" ht="15" customHeight="1" x14ac:dyDescent="0.25">
      <c r="A35" s="58"/>
      <c r="B35" s="291"/>
      <c r="C35" s="291"/>
      <c r="D35" s="292"/>
      <c r="E35" s="388"/>
      <c r="F35" s="401"/>
      <c r="G35" s="401"/>
      <c r="H35" s="401"/>
      <c r="I35" s="383"/>
      <c r="J35" s="118" t="str">
        <f>IF(AND('Mapa final'!$AB$94="Muy Alta",'Mapa final'!$AD$94="Leve"),CONCATENATE("R30C",'Mapa final'!$R$94),"")</f>
        <v/>
      </c>
      <c r="K35" s="44" t="str">
        <f>IF(AND('Mapa final'!$AB$95="Muy Alta",'Mapa final'!$AD$95="Leve"),CONCATENATE("R30C",'Mapa final'!$R$95),"")</f>
        <v/>
      </c>
      <c r="L35" s="119" t="str">
        <f>IF(AND('Mapa final'!$AB$96="Muy Alta",'Mapa final'!$AD$96="Leve"),CONCATENATE("R30C",'Mapa final'!$R$96),"")</f>
        <v/>
      </c>
      <c r="M35" s="118" t="str">
        <f>IF(AND('Mapa final'!$AB$94="Muy Alta",'Mapa final'!$AD$94="Menor"),CONCATENATE("R30C",'Mapa final'!$R$94),"")</f>
        <v/>
      </c>
      <c r="N35" s="44" t="str">
        <f>IF(AND('Mapa final'!$AB$95="Muy Alta",'Mapa final'!$AD$95="Menor"),CONCATENATE("R30C",'Mapa final'!$R$95),"")</f>
        <v/>
      </c>
      <c r="O35" s="119" t="str">
        <f>IF(AND('Mapa final'!$AB$96="Muy Alta",'Mapa final'!$AD$96="Menor"),CONCATENATE("R30C",'Mapa final'!$R$96),"")</f>
        <v/>
      </c>
      <c r="P35" s="118" t="str">
        <f>IF(AND('Mapa final'!$AB$94="Muy Alta",'Mapa final'!$AD$94="Moderado"),CONCATENATE("R30C",'Mapa final'!$R$94),"")</f>
        <v/>
      </c>
      <c r="Q35" s="44" t="str">
        <f>IF(AND('Mapa final'!$AB$95="Muy Alta",'Mapa final'!$AD$95="Moderado"),CONCATENATE("R30C",'Mapa final'!$R$95),"")</f>
        <v/>
      </c>
      <c r="R35" s="119" t="str">
        <f>IF(AND('Mapa final'!$AB$96="Muy Alta",'Mapa final'!$AD$96="Moderado"),CONCATENATE("R30C",'Mapa final'!$R$96),"")</f>
        <v/>
      </c>
      <c r="S35" s="118" t="str">
        <f>IF(AND('Mapa final'!$AB$94="Muy Alta",'Mapa final'!$AD$94="Mayor"),CONCATENATE("R30C",'Mapa final'!$R$94),"")</f>
        <v/>
      </c>
      <c r="T35" s="44" t="str">
        <f>IF(AND('Mapa final'!$AB$95="Muy Alta",'Mapa final'!$AD$95="Mayor"),CONCATENATE("R30C",'Mapa final'!$R$95),"")</f>
        <v/>
      </c>
      <c r="U35" s="119" t="str">
        <f>IF(AND('Mapa final'!$AB$96="Muy Alta",'Mapa final'!$AD$96="Mayor"),CONCATENATE("R30C",'Mapa final'!$R$96),"")</f>
        <v/>
      </c>
      <c r="V35" s="45" t="str">
        <f>IF(AND('Mapa final'!$AB$94="Muy Alta",'Mapa final'!$AD$94="Catastrófico"),CONCATENATE("R30C",'Mapa final'!$R$94),"")</f>
        <v/>
      </c>
      <c r="W35" s="46" t="str">
        <f>IF(AND('Mapa final'!$AB$95="Muy Alta",'Mapa final'!$AD$95="Catastrófico"),CONCATENATE("R30C",'Mapa final'!$R$95),"")</f>
        <v/>
      </c>
      <c r="X35" s="113" t="str">
        <f>IF(AND('Mapa final'!$AB$96="Muy Alta",'Mapa final'!$AD$96="Catastrófico"),CONCATENATE("R30C",'Mapa final'!$R$96),"")</f>
        <v/>
      </c>
      <c r="Y35" s="58"/>
      <c r="Z35" s="405"/>
      <c r="AA35" s="406"/>
      <c r="AB35" s="406"/>
      <c r="AC35" s="406"/>
      <c r="AD35" s="406"/>
      <c r="AE35" s="407"/>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row>
    <row r="36" spans="1:61" ht="15" customHeight="1" x14ac:dyDescent="0.25">
      <c r="A36" s="58"/>
      <c r="B36" s="291"/>
      <c r="C36" s="291"/>
      <c r="D36" s="292"/>
      <c r="E36" s="388"/>
      <c r="F36" s="401"/>
      <c r="G36" s="401"/>
      <c r="H36" s="401"/>
      <c r="I36" s="383"/>
      <c r="J36" s="118" t="str">
        <f>IF(AND('Mapa final'!$AB$97="Muy Alta",'Mapa final'!$AD$97="Leve"),CONCATENATE("R31C",'Mapa final'!$R$97),"")</f>
        <v/>
      </c>
      <c r="K36" s="44" t="str">
        <f>IF(AND('Mapa final'!$AB$98="Muy Alta",'Mapa final'!$AD$98="Leve"),CONCATENATE("R31C",'Mapa final'!$R$98),"")</f>
        <v/>
      </c>
      <c r="L36" s="119" t="str">
        <f>IF(AND('Mapa final'!$AB$99="Muy Alta",'Mapa final'!$AD$99="Leve"),CONCATENATE("R31C",'Mapa final'!$R$99),"")</f>
        <v/>
      </c>
      <c r="M36" s="118" t="str">
        <f>IF(AND('Mapa final'!$AB$97="Muy Alta",'Mapa final'!$AD$97="Menor"),CONCATENATE("R31C",'Mapa final'!$R$97),"")</f>
        <v/>
      </c>
      <c r="N36" s="44" t="str">
        <f>IF(AND('Mapa final'!$AB$98="Muy Alta",'Mapa final'!$AD$98="Menor"),CONCATENATE("R31C",'Mapa final'!$R$98),"")</f>
        <v/>
      </c>
      <c r="O36" s="119" t="str">
        <f>IF(AND('Mapa final'!$AB$99="Muy Alta",'Mapa final'!$AD$99="Menor"),CONCATENATE("R31C",'Mapa final'!$R$99),"")</f>
        <v/>
      </c>
      <c r="P36" s="118" t="str">
        <f>IF(AND('Mapa final'!$AB$97="Muy Alta",'Mapa final'!$AD$97="Moderado"),CONCATENATE("R31C",'Mapa final'!$R$97),"")</f>
        <v/>
      </c>
      <c r="Q36" s="44" t="str">
        <f>IF(AND('Mapa final'!$AB$98="Muy Alta",'Mapa final'!$AD$98="Moderado"),CONCATENATE("R31C",'Mapa final'!$R$98),"")</f>
        <v/>
      </c>
      <c r="R36" s="119" t="str">
        <f>IF(AND('Mapa final'!$AB$99="Muy Alta",'Mapa final'!$AD$99="Moderado"),CONCATENATE("R31C",'Mapa final'!$R$99),"")</f>
        <v/>
      </c>
      <c r="S36" s="118" t="str">
        <f>IF(AND('Mapa final'!$AB$97="Muy Alta",'Mapa final'!$AD$97="Mayor"),CONCATENATE("R31C",'Mapa final'!$R$97),"")</f>
        <v/>
      </c>
      <c r="T36" s="44" t="str">
        <f>IF(AND('Mapa final'!$AB$98="Muy Alta",'Mapa final'!$AD$98="Mayor"),CONCATENATE("R31C",'Mapa final'!$R$98),"")</f>
        <v/>
      </c>
      <c r="U36" s="119" t="str">
        <f>IF(AND('Mapa final'!$AB$99="Muy Alta",'Mapa final'!$AD$99="Mayor"),CONCATENATE("R31C",'Mapa final'!$R$99),"")</f>
        <v/>
      </c>
      <c r="V36" s="45" t="str">
        <f>IF(AND('Mapa final'!$AB$97="Muy Alta",'Mapa final'!$AD$97="Catastrófico"),CONCATENATE("R31C",'Mapa final'!$R$97),"")</f>
        <v/>
      </c>
      <c r="W36" s="46" t="str">
        <f>IF(AND('Mapa final'!$AB$98="Muy Alta",'Mapa final'!$AD$98="Catastrófico"),CONCATENATE("R31C",'Mapa final'!$R$98),"")</f>
        <v/>
      </c>
      <c r="X36" s="113" t="str">
        <f>IF(AND('Mapa final'!$AB$99="Muy Alta",'Mapa final'!$AD$99="Catastrófico"),CONCATENATE("R31C",'Mapa final'!$R$99),"")</f>
        <v/>
      </c>
      <c r="Y36" s="58"/>
      <c r="Z36" s="405"/>
      <c r="AA36" s="406"/>
      <c r="AB36" s="406"/>
      <c r="AC36" s="406"/>
      <c r="AD36" s="406"/>
      <c r="AE36" s="407"/>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row>
    <row r="37" spans="1:61" ht="15" customHeight="1" x14ac:dyDescent="0.25">
      <c r="A37" s="58"/>
      <c r="B37" s="291"/>
      <c r="C37" s="291"/>
      <c r="D37" s="292"/>
      <c r="E37" s="388"/>
      <c r="F37" s="401"/>
      <c r="G37" s="401"/>
      <c r="H37" s="401"/>
      <c r="I37" s="383"/>
      <c r="J37" s="118" t="str">
        <f>IF(AND('Mapa final'!$AB$100="Muy Alta",'Mapa final'!$AD$100="Leve"),CONCATENATE("R32C",'Mapa final'!$R$100),"")</f>
        <v/>
      </c>
      <c r="K37" s="44" t="str">
        <f>IF(AND('Mapa final'!$AB$101="Muy Alta",'Mapa final'!$AD$101="Leve"),CONCATENATE("R32C",'Mapa final'!$R$101),"")</f>
        <v/>
      </c>
      <c r="L37" s="119" t="str">
        <f>IF(AND('Mapa final'!$AB$102="Muy Alta",'Mapa final'!$AD$102="Leve"),CONCATENATE("R32C",'Mapa final'!$R$102),"")</f>
        <v/>
      </c>
      <c r="M37" s="118" t="str">
        <f>IF(AND('Mapa final'!$AB$100="Muy Alta",'Mapa final'!$AD$100="Menor"),CONCATENATE("R32C",'Mapa final'!$R$100),"")</f>
        <v/>
      </c>
      <c r="N37" s="44" t="str">
        <f>IF(AND('Mapa final'!$AB$101="Muy Alta",'Mapa final'!$AD$101="Menor"),CONCATENATE("R32C",'Mapa final'!$R$101),"")</f>
        <v/>
      </c>
      <c r="O37" s="119" t="str">
        <f>IF(AND('Mapa final'!$AB$102="Muy Alta",'Mapa final'!$AD$102="Menor"),CONCATENATE("R32C",'Mapa final'!$R$102),"")</f>
        <v/>
      </c>
      <c r="P37" s="118" t="str">
        <f>IF(AND('Mapa final'!$AB$100="Muy Alta",'Mapa final'!$AD$100="Moderado"),CONCATENATE("R32C",'Mapa final'!$R$100),"")</f>
        <v/>
      </c>
      <c r="Q37" s="44" t="str">
        <f>IF(AND('Mapa final'!$AB$101="Muy Alta",'Mapa final'!$AD$101="Moderado"),CONCATENATE("R32C",'Mapa final'!$R$101),"")</f>
        <v/>
      </c>
      <c r="R37" s="119" t="str">
        <f>IF(AND('Mapa final'!$AB$102="Muy Alta",'Mapa final'!$AD$102="Moderado"),CONCATENATE("R32C",'Mapa final'!$R$102),"")</f>
        <v/>
      </c>
      <c r="S37" s="118" t="str">
        <f>IF(AND('Mapa final'!$AB$100="Muy Alta",'Mapa final'!$AD$100="Mayor"),CONCATENATE("R32C",'Mapa final'!$R$100),"")</f>
        <v/>
      </c>
      <c r="T37" s="44" t="str">
        <f>IF(AND('Mapa final'!$AB$101="Muy Alta",'Mapa final'!$AD$101="Mayor"),CONCATENATE("R32C",'Mapa final'!$R$101),"")</f>
        <v/>
      </c>
      <c r="U37" s="119" t="str">
        <f>IF(AND('Mapa final'!$AB$102="Muy Alta",'Mapa final'!$AD$102="Mayor"),CONCATENATE("R32C",'Mapa final'!$R$102),"")</f>
        <v/>
      </c>
      <c r="V37" s="45" t="str">
        <f>IF(AND('Mapa final'!$AB$100="Muy Alta",'Mapa final'!$AD$100="Catastrófico"),CONCATENATE("R32C",'Mapa final'!$R$100),"")</f>
        <v/>
      </c>
      <c r="W37" s="46" t="str">
        <f>IF(AND('Mapa final'!$AB$101="Muy Alta",'Mapa final'!$AD$101="Catastrófico"),CONCATENATE("R32C",'Mapa final'!$R$101),"")</f>
        <v/>
      </c>
      <c r="X37" s="113" t="str">
        <f>IF(AND('Mapa final'!$AB$102="Muy Alta",'Mapa final'!$AD$102="Catastrófico"),CONCATENATE("R32C",'Mapa final'!$R$102),"")</f>
        <v/>
      </c>
      <c r="Y37" s="58"/>
      <c r="Z37" s="405"/>
      <c r="AA37" s="406"/>
      <c r="AB37" s="406"/>
      <c r="AC37" s="406"/>
      <c r="AD37" s="406"/>
      <c r="AE37" s="407"/>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row>
    <row r="38" spans="1:61" ht="15" customHeight="1" x14ac:dyDescent="0.25">
      <c r="A38" s="58"/>
      <c r="B38" s="291"/>
      <c r="C38" s="291"/>
      <c r="D38" s="292"/>
      <c r="E38" s="388"/>
      <c r="F38" s="401"/>
      <c r="G38" s="401"/>
      <c r="H38" s="401"/>
      <c r="I38" s="383"/>
      <c r="J38" s="118" t="str">
        <f>IF(AND('Mapa final'!$AB$103="Muy Alta",'Mapa final'!$AD$103="Leve"),CONCATENATE("R33C",'Mapa final'!$R$103),"")</f>
        <v/>
      </c>
      <c r="K38" s="44" t="str">
        <f>IF(AND('Mapa final'!$AB$104="Muy Alta",'Mapa final'!$AD$104="Leve"),CONCATENATE("R33C",'Mapa final'!$R$104),"")</f>
        <v/>
      </c>
      <c r="L38" s="119" t="str">
        <f>IF(AND('Mapa final'!$AB$105="Muy Alta",'Mapa final'!$AD$105="Leve"),CONCATENATE("R33C",'Mapa final'!$R$105),"")</f>
        <v/>
      </c>
      <c r="M38" s="118" t="str">
        <f>IF(AND('Mapa final'!$AB$103="Muy Alta",'Mapa final'!$AD$103="Menor"),CONCATENATE("R33C",'Mapa final'!$R$103),"")</f>
        <v/>
      </c>
      <c r="N38" s="44" t="str">
        <f>IF(AND('Mapa final'!$AB$104="Muy Alta",'Mapa final'!$AD$104="Menor"),CONCATENATE("R33C",'Mapa final'!$R$104),"")</f>
        <v/>
      </c>
      <c r="O38" s="119" t="str">
        <f>IF(AND('Mapa final'!$AB$105="Muy Alta",'Mapa final'!$AD$105="Menor"),CONCATENATE("R33C",'Mapa final'!$R$105),"")</f>
        <v/>
      </c>
      <c r="P38" s="118" t="str">
        <f>IF(AND('Mapa final'!$AB$103="Muy Alta",'Mapa final'!$AD$103="Moderado"),CONCATENATE("R33C",'Mapa final'!$R$103),"")</f>
        <v/>
      </c>
      <c r="Q38" s="44" t="str">
        <f>IF(AND('Mapa final'!$AB$104="Muy Alta",'Mapa final'!$AD$104="Moderado"),CONCATENATE("R33C",'Mapa final'!$R$104),"")</f>
        <v/>
      </c>
      <c r="R38" s="119" t="str">
        <f>IF(AND('Mapa final'!$AB$105="Muy Alta",'Mapa final'!$AD$105="Moderado"),CONCATENATE("R33C",'Mapa final'!$R$105),"")</f>
        <v/>
      </c>
      <c r="S38" s="118" t="str">
        <f>IF(AND('Mapa final'!$AB$103="Muy Alta",'Mapa final'!$AD$103="Mayor"),CONCATENATE("R33C",'Mapa final'!$R$103),"")</f>
        <v/>
      </c>
      <c r="T38" s="44" t="str">
        <f>IF(AND('Mapa final'!$AB$104="Muy Alta",'Mapa final'!$AD$104="Mayor"),CONCATENATE("R33C",'Mapa final'!$R$104),"")</f>
        <v/>
      </c>
      <c r="U38" s="119" t="str">
        <f>IF(AND('Mapa final'!$AB$105="Muy Alta",'Mapa final'!$AD$105="Mayor"),CONCATENATE("R33C",'Mapa final'!$R$105),"")</f>
        <v/>
      </c>
      <c r="V38" s="45" t="str">
        <f>IF(AND('Mapa final'!$AB$103="Muy Alta",'Mapa final'!$AD$103="Catastrófico"),CONCATENATE("R33C",'Mapa final'!$R$103),"")</f>
        <v/>
      </c>
      <c r="W38" s="46" t="str">
        <f>IF(AND('Mapa final'!$AB$104="Muy Alta",'Mapa final'!$AD$104="Catastrófico"),CONCATENATE("R33C",'Mapa final'!$R$104),"")</f>
        <v/>
      </c>
      <c r="X38" s="113" t="str">
        <f>IF(AND('Mapa final'!$AB$105="Muy Alta",'Mapa final'!$AD$105="Catastrófico"),CONCATENATE("R33C",'Mapa final'!$R$105),"")</f>
        <v/>
      </c>
      <c r="Y38" s="58"/>
      <c r="Z38" s="405"/>
      <c r="AA38" s="406"/>
      <c r="AB38" s="406"/>
      <c r="AC38" s="406"/>
      <c r="AD38" s="406"/>
      <c r="AE38" s="407"/>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row>
    <row r="39" spans="1:61" ht="15" customHeight="1" x14ac:dyDescent="0.25">
      <c r="A39" s="58"/>
      <c r="B39" s="291"/>
      <c r="C39" s="291"/>
      <c r="D39" s="292"/>
      <c r="E39" s="388"/>
      <c r="F39" s="401"/>
      <c r="G39" s="401"/>
      <c r="H39" s="401"/>
      <c r="I39" s="383"/>
      <c r="J39" s="118" t="str">
        <f>IF(AND('Mapa final'!$AB$106="Muy Alta",'Mapa final'!$AD$106="Leve"),CONCATENATE("R34C",'Mapa final'!$R$106),"")</f>
        <v/>
      </c>
      <c r="K39" s="44" t="str">
        <f>IF(AND('Mapa final'!$AB$107="Muy Alta",'Mapa final'!$AD$107="Leve"),CONCATENATE("R34C",'Mapa final'!$R$107),"")</f>
        <v/>
      </c>
      <c r="L39" s="119" t="str">
        <f>IF(AND('Mapa final'!$AB$108="Muy Alta",'Mapa final'!$AD$108="Leve"),CONCATENATE("R34C",'Mapa final'!$R$108),"")</f>
        <v/>
      </c>
      <c r="M39" s="118" t="str">
        <f>IF(AND('Mapa final'!$AB$106="Muy Alta",'Mapa final'!$AD$106="Menor"),CONCATENATE("R34C",'Mapa final'!$R$106),"")</f>
        <v/>
      </c>
      <c r="N39" s="44" t="str">
        <f>IF(AND('Mapa final'!$AB$107="Muy Alta",'Mapa final'!$AD$107="Menor"),CONCATENATE("R34C",'Mapa final'!$R$107),"")</f>
        <v/>
      </c>
      <c r="O39" s="119" t="str">
        <f>IF(AND('Mapa final'!$AB$108="Muy Alta",'Mapa final'!$AD$108="Menor"),CONCATENATE("R34C",'Mapa final'!$R$108),"")</f>
        <v/>
      </c>
      <c r="P39" s="118" t="str">
        <f>IF(AND('Mapa final'!$AB$106="Muy Alta",'Mapa final'!$AD$106="Moderado"),CONCATENATE("R34C",'Mapa final'!$R$106),"")</f>
        <v/>
      </c>
      <c r="Q39" s="44" t="str">
        <f>IF(AND('Mapa final'!$AB$107="Muy Alta",'Mapa final'!$AD$107="Moderado"),CONCATENATE("R34C",'Mapa final'!$R$107),"")</f>
        <v/>
      </c>
      <c r="R39" s="119" t="str">
        <f>IF(AND('Mapa final'!$AB$108="Muy Alta",'Mapa final'!$AD$108="Moderado"),CONCATENATE("R34C",'Mapa final'!$R$108),"")</f>
        <v/>
      </c>
      <c r="S39" s="118" t="str">
        <f>IF(AND('Mapa final'!$AB$106="Muy Alta",'Mapa final'!$AD$106="Mayor"),CONCATENATE("R34C",'Mapa final'!$R$106),"")</f>
        <v/>
      </c>
      <c r="T39" s="44" t="str">
        <f>IF(AND('Mapa final'!$AB$107="Muy Alta",'Mapa final'!$AD$107="Mayor"),CONCATENATE("R34C",'Mapa final'!$R$107),"")</f>
        <v/>
      </c>
      <c r="U39" s="119" t="str">
        <f>IF(AND('Mapa final'!$AB$108="Muy Alta",'Mapa final'!$AD$108="Mayor"),CONCATENATE("R34C",'Mapa final'!$R$108),"")</f>
        <v/>
      </c>
      <c r="V39" s="45" t="str">
        <f>IF(AND('Mapa final'!$AB$106="Muy Alta",'Mapa final'!$AD$106="Catastrófico"),CONCATENATE("R34C",'Mapa final'!$R$106),"")</f>
        <v/>
      </c>
      <c r="W39" s="46" t="str">
        <f>IF(AND('Mapa final'!$AB$107="Muy Alta",'Mapa final'!$AD$107="Catastrófico"),CONCATENATE("R34C",'Mapa final'!$R$107),"")</f>
        <v/>
      </c>
      <c r="X39" s="113" t="str">
        <f>IF(AND('Mapa final'!$AB$108="Muy Alta",'Mapa final'!$AD$108="Catastrófico"),CONCATENATE("R34C",'Mapa final'!$R$108),"")</f>
        <v/>
      </c>
      <c r="Y39" s="58"/>
      <c r="Z39" s="405"/>
      <c r="AA39" s="406"/>
      <c r="AB39" s="406"/>
      <c r="AC39" s="406"/>
      <c r="AD39" s="406"/>
      <c r="AE39" s="407"/>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row>
    <row r="40" spans="1:61" ht="15" customHeight="1" x14ac:dyDescent="0.25">
      <c r="A40" s="58"/>
      <c r="B40" s="291"/>
      <c r="C40" s="291"/>
      <c r="D40" s="292"/>
      <c r="E40" s="388"/>
      <c r="F40" s="401"/>
      <c r="G40" s="401"/>
      <c r="H40" s="401"/>
      <c r="I40" s="383"/>
      <c r="J40" s="118" t="str">
        <f>IF(AND('Mapa final'!$AB$109="Muy Alta",'Mapa final'!$AD$109="Leve"),CONCATENATE("R35C",'Mapa final'!$R$109),"")</f>
        <v/>
      </c>
      <c r="K40" s="44" t="str">
        <f>IF(AND('Mapa final'!$AB$110="Muy Alta",'Mapa final'!$AD$110="Leve"),CONCATENATE("R35C",'Mapa final'!$R$110),"")</f>
        <v/>
      </c>
      <c r="L40" s="119" t="str">
        <f>IF(AND('Mapa final'!$AB$111="Muy Alta",'Mapa final'!$AD$111="Leve"),CONCATENATE("R35C",'Mapa final'!$R$111),"")</f>
        <v/>
      </c>
      <c r="M40" s="118" t="str">
        <f>IF(AND('Mapa final'!$AB$109="Muy Alta",'Mapa final'!$AD$109="Menor"),CONCATENATE("R35C",'Mapa final'!$R$109),"")</f>
        <v/>
      </c>
      <c r="N40" s="44" t="str">
        <f>IF(AND('Mapa final'!$AB$110="Muy Alta",'Mapa final'!$AD$110="Menor"),CONCATENATE("R35C",'Mapa final'!$R$110),"")</f>
        <v/>
      </c>
      <c r="O40" s="119" t="str">
        <f>IF(AND('Mapa final'!$AB$111="Muy Alta",'Mapa final'!$AD$111="Menor"),CONCATENATE("R35C",'Mapa final'!$R$111),"")</f>
        <v/>
      </c>
      <c r="P40" s="118" t="str">
        <f>IF(AND('Mapa final'!$AB$109="Muy Alta",'Mapa final'!$AD$109="Moderado"),CONCATENATE("R35C",'Mapa final'!$R$109),"")</f>
        <v/>
      </c>
      <c r="Q40" s="44" t="str">
        <f>IF(AND('Mapa final'!$AB$110="Muy Alta",'Mapa final'!$AD$110="Moderado"),CONCATENATE("R35C",'Mapa final'!$R$110),"")</f>
        <v/>
      </c>
      <c r="R40" s="119" t="str">
        <f>IF(AND('Mapa final'!$AB$111="Muy Alta",'Mapa final'!$AD$111="Moderado"),CONCATENATE("R35C",'Mapa final'!$R$111),"")</f>
        <v/>
      </c>
      <c r="S40" s="118" t="str">
        <f>IF(AND('Mapa final'!$AB$109="Muy Alta",'Mapa final'!$AD$109="Mayor"),CONCATENATE("R35C",'Mapa final'!$R$109),"")</f>
        <v/>
      </c>
      <c r="T40" s="44" t="str">
        <f>IF(AND('Mapa final'!$AB$110="Muy Alta",'Mapa final'!$AD$110="Mayor"),CONCATENATE("R35C",'Mapa final'!$R$110),"")</f>
        <v/>
      </c>
      <c r="U40" s="119" t="str">
        <f>IF(AND('Mapa final'!$AB$111="Muy Alta",'Mapa final'!$AD$111="Mayor"),CONCATENATE("R35C",'Mapa final'!$R$111),"")</f>
        <v/>
      </c>
      <c r="V40" s="45" t="str">
        <f>IF(AND('Mapa final'!$AB$109="Muy Alta",'Mapa final'!$AD$109="Catastrófico"),CONCATENATE("R35C",'Mapa final'!$R$109),"")</f>
        <v/>
      </c>
      <c r="W40" s="46" t="str">
        <f>IF(AND('Mapa final'!$AB$110="Muy Alta",'Mapa final'!$AD$110="Catastrófico"),CONCATENATE("R35C",'Mapa final'!$R$110),"")</f>
        <v/>
      </c>
      <c r="X40" s="113" t="str">
        <f>IF(AND('Mapa final'!$AB$111="Muy Alta",'Mapa final'!$AD$111="Catastrófico"),CONCATENATE("R35C",'Mapa final'!$R$111),"")</f>
        <v/>
      </c>
      <c r="Y40" s="58"/>
      <c r="Z40" s="405"/>
      <c r="AA40" s="406"/>
      <c r="AB40" s="406"/>
      <c r="AC40" s="406"/>
      <c r="AD40" s="406"/>
      <c r="AE40" s="407"/>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row>
    <row r="41" spans="1:61" ht="15" customHeight="1" x14ac:dyDescent="0.25">
      <c r="A41" s="58"/>
      <c r="B41" s="291"/>
      <c r="C41" s="291"/>
      <c r="D41" s="292"/>
      <c r="E41" s="388"/>
      <c r="F41" s="401"/>
      <c r="G41" s="401"/>
      <c r="H41" s="401"/>
      <c r="I41" s="383"/>
      <c r="J41" s="118" t="str">
        <f>IF(AND('Mapa final'!$AB$112="Muy Alta",'Mapa final'!$AD$112="Leve"),CONCATENATE("R36C",'Mapa final'!$R$112),"")</f>
        <v/>
      </c>
      <c r="K41" s="44" t="str">
        <f>IF(AND('Mapa final'!$AB$113="Muy Alta",'Mapa final'!$AD$113="Leve"),CONCATENATE("R36C",'Mapa final'!$R$113),"")</f>
        <v/>
      </c>
      <c r="L41" s="119" t="str">
        <f>IF(AND('Mapa final'!$AB$114="Muy Alta",'Mapa final'!$AD$114="Leve"),CONCATENATE("R36C",'Mapa final'!$R$114),"")</f>
        <v/>
      </c>
      <c r="M41" s="118" t="str">
        <f>IF(AND('Mapa final'!$AB$112="Muy Alta",'Mapa final'!$AD$112="Menor"),CONCATENATE("R36C",'Mapa final'!$R$112),"")</f>
        <v/>
      </c>
      <c r="N41" s="44" t="str">
        <f>IF(AND('Mapa final'!$AB$113="Muy Alta",'Mapa final'!$AD$113="Menor"),CONCATENATE("R36C",'Mapa final'!$R$113),"")</f>
        <v/>
      </c>
      <c r="O41" s="119" t="str">
        <f>IF(AND('Mapa final'!$AB$114="Muy Alta",'Mapa final'!$AD$114="Menor"),CONCATENATE("R36C",'Mapa final'!$R$114),"")</f>
        <v/>
      </c>
      <c r="P41" s="118" t="str">
        <f>IF(AND('Mapa final'!$AB$112="Muy Alta",'Mapa final'!$AD$112="Moderado"),CONCATENATE("R36C",'Mapa final'!$R$112),"")</f>
        <v/>
      </c>
      <c r="Q41" s="44" t="str">
        <f>IF(AND('Mapa final'!$AB$113="Muy Alta",'Mapa final'!$AD$113="Moderado"),CONCATENATE("R36C",'Mapa final'!$R$113),"")</f>
        <v/>
      </c>
      <c r="R41" s="119" t="str">
        <f>IF(AND('Mapa final'!$AB$114="Muy Alta",'Mapa final'!$AD$114="Moderado"),CONCATENATE("R36C",'Mapa final'!$R$114),"")</f>
        <v/>
      </c>
      <c r="S41" s="118" t="str">
        <f>IF(AND('Mapa final'!$AB$112="Muy Alta",'Mapa final'!$AD$112="Mayor"),CONCATENATE("R36C",'Mapa final'!$R$112),"")</f>
        <v/>
      </c>
      <c r="T41" s="44" t="str">
        <f>IF(AND('Mapa final'!$AB$113="Muy Alta",'Mapa final'!$AD$113="Mayor"),CONCATENATE("R36C",'Mapa final'!$R$113),"")</f>
        <v/>
      </c>
      <c r="U41" s="119" t="str">
        <f>IF(AND('Mapa final'!$AB$114="Muy Alta",'Mapa final'!$AD$114="Mayor"),CONCATENATE("R36C",'Mapa final'!$R$114),"")</f>
        <v/>
      </c>
      <c r="V41" s="45" t="str">
        <f>IF(AND('Mapa final'!$AB$112="Muy Alta",'Mapa final'!$AD$112="Catastrófico"),CONCATENATE("R36C",'Mapa final'!$R$112),"")</f>
        <v/>
      </c>
      <c r="W41" s="46" t="str">
        <f>IF(AND('Mapa final'!$AB$113="Muy Alta",'Mapa final'!$AD$113="Catastrófico"),CONCATENATE("R36C",'Mapa final'!$R$113),"")</f>
        <v/>
      </c>
      <c r="X41" s="113" t="str">
        <f>IF(AND('Mapa final'!$AB$114="Muy Alta",'Mapa final'!$AD$114="Catastrófico"),CONCATENATE("R36C",'Mapa final'!$R$114),"")</f>
        <v/>
      </c>
      <c r="Y41" s="58"/>
      <c r="Z41" s="405"/>
      <c r="AA41" s="406"/>
      <c r="AB41" s="406"/>
      <c r="AC41" s="406"/>
      <c r="AD41" s="406"/>
      <c r="AE41" s="407"/>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row>
    <row r="42" spans="1:61" ht="15" customHeight="1" x14ac:dyDescent="0.25">
      <c r="A42" s="58"/>
      <c r="B42" s="291"/>
      <c r="C42" s="291"/>
      <c r="D42" s="292"/>
      <c r="E42" s="388"/>
      <c r="F42" s="401"/>
      <c r="G42" s="401"/>
      <c r="H42" s="401"/>
      <c r="I42" s="383"/>
      <c r="J42" s="118" t="str">
        <f>IF(AND('Mapa final'!$AB$115="Muy Alta",'Mapa final'!$AD$115="Leve"),CONCATENATE("R37C",'Mapa final'!$R$115),"")</f>
        <v/>
      </c>
      <c r="K42" s="44" t="str">
        <f>IF(AND('Mapa final'!$AB$116="Muy Alta",'Mapa final'!$AD$116="Leve"),CONCATENATE("R37C",'Mapa final'!$R$116),"")</f>
        <v/>
      </c>
      <c r="L42" s="119" t="str">
        <f>IF(AND('Mapa final'!$AB$117="Muy Alta",'Mapa final'!$AD$117="Leve"),CONCATENATE("R37C",'Mapa final'!$R$117),"")</f>
        <v/>
      </c>
      <c r="M42" s="118" t="str">
        <f>IF(AND('Mapa final'!$AB$115="Muy Alta",'Mapa final'!$AD$115="Menor"),CONCATENATE("R37C",'Mapa final'!$R$115),"")</f>
        <v/>
      </c>
      <c r="N42" s="44" t="str">
        <f>IF(AND('Mapa final'!$AB$116="Muy Alta",'Mapa final'!$AD$116="Menor"),CONCATENATE("R37C",'Mapa final'!$R$116),"")</f>
        <v/>
      </c>
      <c r="O42" s="119" t="str">
        <f>IF(AND('Mapa final'!$AB$117="Muy Alta",'Mapa final'!$AD$117="Menor"),CONCATENATE("R37C",'Mapa final'!$R$117),"")</f>
        <v/>
      </c>
      <c r="P42" s="118" t="str">
        <f>IF(AND('Mapa final'!$AB$115="Muy Alta",'Mapa final'!$AD$115="Moderado"),CONCATENATE("R37C",'Mapa final'!$R$115),"")</f>
        <v/>
      </c>
      <c r="Q42" s="44" t="str">
        <f>IF(AND('Mapa final'!$AB$116="Muy Alta",'Mapa final'!$AD$116="Moderado"),CONCATENATE("R37C",'Mapa final'!$R$116),"")</f>
        <v/>
      </c>
      <c r="R42" s="119" t="str">
        <f>IF(AND('Mapa final'!$AB$117="Muy Alta",'Mapa final'!$AD$117="Moderado"),CONCATENATE("R37C",'Mapa final'!$R$117),"")</f>
        <v/>
      </c>
      <c r="S42" s="118" t="str">
        <f>IF(AND('Mapa final'!$AB$115="Muy Alta",'Mapa final'!$AD$115="Mayor"),CONCATENATE("R37C",'Mapa final'!$R$115),"")</f>
        <v/>
      </c>
      <c r="T42" s="44" t="str">
        <f>IF(AND('Mapa final'!$AB$116="Muy Alta",'Mapa final'!$AD$116="Mayor"),CONCATENATE("R37C",'Mapa final'!$R$116),"")</f>
        <v/>
      </c>
      <c r="U42" s="119" t="str">
        <f>IF(AND('Mapa final'!$AB$117="Muy Alta",'Mapa final'!$AD$117="Mayor"),CONCATENATE("R37C",'Mapa final'!$R$117),"")</f>
        <v/>
      </c>
      <c r="V42" s="45" t="str">
        <f>IF(AND('Mapa final'!$AB$115="Muy Alta",'Mapa final'!$AD$115="Catastrófico"),CONCATENATE("R37C",'Mapa final'!$R$115),"")</f>
        <v/>
      </c>
      <c r="W42" s="46" t="str">
        <f>IF(AND('Mapa final'!$AB$116="Muy Alta",'Mapa final'!$AD$116="Catastrófico"),CONCATENATE("R37C",'Mapa final'!$R$116),"")</f>
        <v/>
      </c>
      <c r="X42" s="113" t="str">
        <f>IF(AND('Mapa final'!$AB$117="Muy Alta",'Mapa final'!$AD$117="Catastrófico"),CONCATENATE("R37C",'Mapa final'!$R$117),"")</f>
        <v/>
      </c>
      <c r="Y42" s="58"/>
      <c r="Z42" s="405"/>
      <c r="AA42" s="406"/>
      <c r="AB42" s="406"/>
      <c r="AC42" s="406"/>
      <c r="AD42" s="406"/>
      <c r="AE42" s="407"/>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row>
    <row r="43" spans="1:61" ht="15" customHeight="1" x14ac:dyDescent="0.25">
      <c r="A43" s="58"/>
      <c r="B43" s="291"/>
      <c r="C43" s="291"/>
      <c r="D43" s="292"/>
      <c r="E43" s="388"/>
      <c r="F43" s="401"/>
      <c r="G43" s="401"/>
      <c r="H43" s="401"/>
      <c r="I43" s="383"/>
      <c r="J43" s="118" t="str">
        <f>IF(AND('Mapa final'!$AB$118="Muy Alta",'Mapa final'!$AD$118="Leve"),CONCATENATE("R38C",'Mapa final'!$R$118),"")</f>
        <v/>
      </c>
      <c r="K43" s="44" t="str">
        <f>IF(AND('Mapa final'!$AB$119="Muy Alta",'Mapa final'!$AD$119="Leve"),CONCATENATE("R38C",'Mapa final'!$R$119),"")</f>
        <v/>
      </c>
      <c r="L43" s="119" t="str">
        <f>IF(AND('Mapa final'!$AB$120="Muy Alta",'Mapa final'!$AD$120="Leve"),CONCATENATE("R38C",'Mapa final'!$R$120),"")</f>
        <v/>
      </c>
      <c r="M43" s="118" t="str">
        <f>IF(AND('Mapa final'!$AB$118="Muy Alta",'Mapa final'!$AD$118="Menor"),CONCATENATE("R38C",'Mapa final'!$R$118),"")</f>
        <v/>
      </c>
      <c r="N43" s="44" t="str">
        <f>IF(AND('Mapa final'!$AB$119="Muy Alta",'Mapa final'!$AD$119="Menor"),CONCATENATE("R38C",'Mapa final'!$R$119),"")</f>
        <v/>
      </c>
      <c r="O43" s="119" t="str">
        <f>IF(AND('Mapa final'!$AB$120="Muy Alta",'Mapa final'!$AD$120="Menor"),CONCATENATE("R38C",'Mapa final'!$R$120),"")</f>
        <v/>
      </c>
      <c r="P43" s="118" t="str">
        <f>IF(AND('Mapa final'!$AB$118="Muy Alta",'Mapa final'!$AD$118="Moderado"),CONCATENATE("R38C",'Mapa final'!$R$118),"")</f>
        <v/>
      </c>
      <c r="Q43" s="44" t="str">
        <f>IF(AND('Mapa final'!$AB$119="Muy Alta",'Mapa final'!$AD$119="Moderado"),CONCATENATE("R38C",'Mapa final'!$R$119),"")</f>
        <v/>
      </c>
      <c r="R43" s="119" t="str">
        <f>IF(AND('Mapa final'!$AB$120="Muy Alta",'Mapa final'!$AD$120="Moderado"),CONCATENATE("R38C",'Mapa final'!$R$120),"")</f>
        <v/>
      </c>
      <c r="S43" s="118" t="str">
        <f>IF(AND('Mapa final'!$AB$118="Muy Alta",'Mapa final'!$AD$118="Mayor"),CONCATENATE("R38C",'Mapa final'!$R$118),"")</f>
        <v/>
      </c>
      <c r="T43" s="44" t="str">
        <f>IF(AND('Mapa final'!$AB$119="Muy Alta",'Mapa final'!$AD$119="Mayor"),CONCATENATE("R38C",'Mapa final'!$R$119),"")</f>
        <v/>
      </c>
      <c r="U43" s="119" t="str">
        <f>IF(AND('Mapa final'!$AB$120="Muy Alta",'Mapa final'!$AD$120="Mayor"),CONCATENATE("R38C",'Mapa final'!$R$120),"")</f>
        <v/>
      </c>
      <c r="V43" s="45" t="str">
        <f>IF(AND('Mapa final'!$AB$118="Muy Alta",'Mapa final'!$AD$118="Catastrófico"),CONCATENATE("R38C",'Mapa final'!$R$118),"")</f>
        <v/>
      </c>
      <c r="W43" s="46" t="str">
        <f>IF(AND('Mapa final'!$AB$119="Muy Alta",'Mapa final'!$AD$119="Catastrófico"),CONCATENATE("R38C",'Mapa final'!$R$119),"")</f>
        <v/>
      </c>
      <c r="X43" s="113" t="str">
        <f>IF(AND('Mapa final'!$AB$120="Muy Alta",'Mapa final'!$AD$120="Catastrófico"),CONCATENATE("R38C",'Mapa final'!$R$120),"")</f>
        <v/>
      </c>
      <c r="Y43" s="58"/>
      <c r="Z43" s="405"/>
      <c r="AA43" s="406"/>
      <c r="AB43" s="406"/>
      <c r="AC43" s="406"/>
      <c r="AD43" s="406"/>
      <c r="AE43" s="407"/>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row>
    <row r="44" spans="1:61" ht="15" customHeight="1" x14ac:dyDescent="0.25">
      <c r="A44" s="58"/>
      <c r="B44" s="291"/>
      <c r="C44" s="291"/>
      <c r="D44" s="292"/>
      <c r="E44" s="388"/>
      <c r="F44" s="401"/>
      <c r="G44" s="401"/>
      <c r="H44" s="401"/>
      <c r="I44" s="383"/>
      <c r="J44" s="118" t="str">
        <f>IF(AND('Mapa final'!$AB$121="Muy Alta",'Mapa final'!$AD$121="Leve"),CONCATENATE("R39C",'Mapa final'!$R$121),"")</f>
        <v/>
      </c>
      <c r="K44" s="44" t="str">
        <f>IF(AND('Mapa final'!$AB$122="Muy Alta",'Mapa final'!$AD$122="Leve"),CONCATENATE("R39C",'Mapa final'!$R$122),"")</f>
        <v/>
      </c>
      <c r="L44" s="119" t="str">
        <f>IF(AND('Mapa final'!$AB$123="Muy Alta",'Mapa final'!$AD$123="Leve"),CONCATENATE("R39C",'Mapa final'!$R$123),"")</f>
        <v/>
      </c>
      <c r="M44" s="118" t="str">
        <f>IF(AND('Mapa final'!$AB$121="Muy Alta",'Mapa final'!$AD$121="Menor"),CONCATENATE("R39C",'Mapa final'!$R$121),"")</f>
        <v/>
      </c>
      <c r="N44" s="44" t="str">
        <f>IF(AND('Mapa final'!$AB$122="Muy Alta",'Mapa final'!$AD$122="Menor"),CONCATENATE("R39C",'Mapa final'!$R$122),"")</f>
        <v/>
      </c>
      <c r="O44" s="119" t="str">
        <f>IF(AND('Mapa final'!$AB$123="Muy Alta",'Mapa final'!$AD$123="Menor"),CONCATENATE("R39C",'Mapa final'!$R$123),"")</f>
        <v/>
      </c>
      <c r="P44" s="118" t="str">
        <f>IF(AND('Mapa final'!$AB$121="Muy Alta",'Mapa final'!$AD$121="Moderado"),CONCATENATE("R39C",'Mapa final'!$R$121),"")</f>
        <v/>
      </c>
      <c r="Q44" s="44" t="str">
        <f>IF(AND('Mapa final'!$AB$122="Muy Alta",'Mapa final'!$AD$122="Moderado"),CONCATENATE("R39C",'Mapa final'!$R$122),"")</f>
        <v/>
      </c>
      <c r="R44" s="119" t="str">
        <f>IF(AND('Mapa final'!$AB$123="Muy Alta",'Mapa final'!$AD$123="Moderado"),CONCATENATE("R39C",'Mapa final'!$R$123),"")</f>
        <v/>
      </c>
      <c r="S44" s="118" t="str">
        <f>IF(AND('Mapa final'!$AB$121="Muy Alta",'Mapa final'!$AD$121="Mayor"),CONCATENATE("R39C",'Mapa final'!$R$121),"")</f>
        <v/>
      </c>
      <c r="T44" s="44" t="str">
        <f>IF(AND('Mapa final'!$AB$122="Muy Alta",'Mapa final'!$AD$122="Mayor"),CONCATENATE("R39C",'Mapa final'!$R$122),"")</f>
        <v/>
      </c>
      <c r="U44" s="119" t="str">
        <f>IF(AND('Mapa final'!$AB$123="Muy Alta",'Mapa final'!$AD$123="Mayor"),CONCATENATE("R39C",'Mapa final'!$R$123),"")</f>
        <v/>
      </c>
      <c r="V44" s="45" t="str">
        <f>IF(AND('Mapa final'!$AB$121="Muy Alta",'Mapa final'!$AD$121="Catastrófico"),CONCATENATE("R39C",'Mapa final'!$R$121),"")</f>
        <v/>
      </c>
      <c r="W44" s="46" t="str">
        <f>IF(AND('Mapa final'!$AB$122="Muy Alta",'Mapa final'!$AD$122="Catastrófico"),CONCATENATE("R39C",'Mapa final'!$R$122),"")</f>
        <v/>
      </c>
      <c r="X44" s="113" t="str">
        <f>IF(AND('Mapa final'!$AB$123="Muy Alta",'Mapa final'!$AD$123="Catastrófico"),CONCATENATE("R39C",'Mapa final'!$R$123),"")</f>
        <v/>
      </c>
      <c r="Y44" s="58"/>
      <c r="Z44" s="405"/>
      <c r="AA44" s="406"/>
      <c r="AB44" s="406"/>
      <c r="AC44" s="406"/>
      <c r="AD44" s="406"/>
      <c r="AE44" s="407"/>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row>
    <row r="45" spans="1:61" ht="15" customHeight="1" x14ac:dyDescent="0.25">
      <c r="A45" s="58"/>
      <c r="B45" s="291"/>
      <c r="C45" s="291"/>
      <c r="D45" s="292"/>
      <c r="E45" s="388"/>
      <c r="F45" s="401"/>
      <c r="G45" s="401"/>
      <c r="H45" s="401"/>
      <c r="I45" s="383"/>
      <c r="J45" s="118" t="str">
        <f>IF(AND('Mapa final'!$AB$124="Muy Alta",'Mapa final'!$AD$124="Leve"),CONCATENATE("R40C",'Mapa final'!$R$124),"")</f>
        <v/>
      </c>
      <c r="K45" s="44" t="str">
        <f>IF(AND('Mapa final'!$AB$125="Muy Alta",'Mapa final'!$AD$125="Leve"),CONCATENATE("R40C",'Mapa final'!$R$125),"")</f>
        <v/>
      </c>
      <c r="L45" s="119" t="str">
        <f>IF(AND('Mapa final'!$AB$126="Muy Alta",'Mapa final'!$AD$126="Leve"),CONCATENATE("R40C",'Mapa final'!$R$126),"")</f>
        <v/>
      </c>
      <c r="M45" s="118" t="str">
        <f>IF(AND('Mapa final'!$AB$124="Muy Alta",'Mapa final'!$AD$124="Menor"),CONCATENATE("R40C",'Mapa final'!$R$124),"")</f>
        <v/>
      </c>
      <c r="N45" s="44" t="str">
        <f>IF(AND('Mapa final'!$AB$125="Muy Alta",'Mapa final'!$AD$125="Menor"),CONCATENATE("R40C",'Mapa final'!$R$125),"")</f>
        <v/>
      </c>
      <c r="O45" s="119" t="str">
        <f>IF(AND('Mapa final'!$AB$126="Muy Alta",'Mapa final'!$AD$126="Menor"),CONCATENATE("R40C",'Mapa final'!$R$126),"")</f>
        <v/>
      </c>
      <c r="P45" s="118" t="str">
        <f>IF(AND('Mapa final'!$AB$124="Muy Alta",'Mapa final'!$AD$124="Moderado"),CONCATENATE("R40C",'Mapa final'!$R$124),"")</f>
        <v/>
      </c>
      <c r="Q45" s="44" t="str">
        <f>IF(AND('Mapa final'!$AB$125="Muy Alta",'Mapa final'!$AD$125="Moderado"),CONCATENATE("R40C",'Mapa final'!$R$125),"")</f>
        <v/>
      </c>
      <c r="R45" s="119" t="str">
        <f>IF(AND('Mapa final'!$AB$126="Muy Alta",'Mapa final'!$AD$126="Moderado"),CONCATENATE("R40C",'Mapa final'!$R$126),"")</f>
        <v/>
      </c>
      <c r="S45" s="118" t="str">
        <f>IF(AND('Mapa final'!$AB$124="Muy Alta",'Mapa final'!$AD$124="Mayor"),CONCATENATE("R40C",'Mapa final'!$R$124),"")</f>
        <v/>
      </c>
      <c r="T45" s="44" t="str">
        <f>IF(AND('Mapa final'!$AB$125="Muy Alta",'Mapa final'!$AD$125="Mayor"),CONCATENATE("R40C",'Mapa final'!$R$125),"")</f>
        <v/>
      </c>
      <c r="U45" s="119" t="str">
        <f>IF(AND('Mapa final'!$AB$126="Muy Alta",'Mapa final'!$AD$126="Mayor"),CONCATENATE("R40C",'Mapa final'!$R$126),"")</f>
        <v/>
      </c>
      <c r="V45" s="45" t="str">
        <f>IF(AND('Mapa final'!$AB$124="Muy Alta",'Mapa final'!$AD$124="Catastrófico"),CONCATENATE("R40C",'Mapa final'!$R$124),"")</f>
        <v/>
      </c>
      <c r="W45" s="46" t="str">
        <f>IF(AND('Mapa final'!$AB$125="Muy Alta",'Mapa final'!$AD$125="Catastrófico"),CONCATENATE("R40C",'Mapa final'!$R$125),"")</f>
        <v/>
      </c>
      <c r="X45" s="113" t="str">
        <f>IF(AND('Mapa final'!$AB$126="Muy Alta",'Mapa final'!$AD$126="Catastrófico"),CONCATENATE("R40C",'Mapa final'!$R$126),"")</f>
        <v/>
      </c>
      <c r="Y45" s="58"/>
      <c r="Z45" s="405"/>
      <c r="AA45" s="406"/>
      <c r="AB45" s="406"/>
      <c r="AC45" s="406"/>
      <c r="AD45" s="406"/>
      <c r="AE45" s="407"/>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row>
    <row r="46" spans="1:61" ht="15" customHeight="1" x14ac:dyDescent="0.25">
      <c r="A46" s="58"/>
      <c r="B46" s="291"/>
      <c r="C46" s="291"/>
      <c r="D46" s="292"/>
      <c r="E46" s="388"/>
      <c r="F46" s="401"/>
      <c r="G46" s="401"/>
      <c r="H46" s="401"/>
      <c r="I46" s="383"/>
      <c r="J46" s="118" t="str">
        <f>IF(AND('Mapa final'!$AB$127="Muy Alta",'Mapa final'!$AD$127="Leve"),CONCATENATE("R41C",'Mapa final'!$R$127),"")</f>
        <v/>
      </c>
      <c r="K46" s="44" t="str">
        <f>IF(AND('Mapa final'!$AB$128="Muy Alta",'Mapa final'!$AD$128="Leve"),CONCATENATE("R41C",'Mapa final'!$R$128),"")</f>
        <v/>
      </c>
      <c r="L46" s="119" t="str">
        <f>IF(AND('Mapa final'!$AB$129="Muy Alta",'Mapa final'!$AD$129="Leve"),CONCATENATE("R41C",'Mapa final'!$R$129),"")</f>
        <v/>
      </c>
      <c r="M46" s="118" t="str">
        <f>IF(AND('Mapa final'!$AB$127="Muy Alta",'Mapa final'!$AD$127="Menor"),CONCATENATE("R41C",'Mapa final'!$R$127),"")</f>
        <v/>
      </c>
      <c r="N46" s="44" t="str">
        <f>IF(AND('Mapa final'!$AB$128="Muy Alta",'Mapa final'!$AD$128="Menor"),CONCATENATE("R41C",'Mapa final'!$R$128),"")</f>
        <v/>
      </c>
      <c r="O46" s="119" t="str">
        <f>IF(AND('Mapa final'!$AB$129="Muy Alta",'Mapa final'!$AD$129="Menor"),CONCATENATE("R41C",'Mapa final'!$R$129),"")</f>
        <v/>
      </c>
      <c r="P46" s="118" t="str">
        <f>IF(AND('Mapa final'!$AB$127="Muy Alta",'Mapa final'!$AD$127="Moderado"),CONCATENATE("R41C",'Mapa final'!$R$127),"")</f>
        <v/>
      </c>
      <c r="Q46" s="44" t="str">
        <f>IF(AND('Mapa final'!$AB$128="Muy Alta",'Mapa final'!$AD$128="Moderado"),CONCATENATE("R41C",'Mapa final'!$R$128),"")</f>
        <v/>
      </c>
      <c r="R46" s="119" t="str">
        <f>IF(AND('Mapa final'!$AB$129="Muy Alta",'Mapa final'!$AD$129="Moderado"),CONCATENATE("R41C",'Mapa final'!$R$129),"")</f>
        <v/>
      </c>
      <c r="S46" s="118" t="str">
        <f>IF(AND('Mapa final'!$AB$127="Muy Alta",'Mapa final'!$AD$127="Mayor"),CONCATENATE("R41C",'Mapa final'!$R$127),"")</f>
        <v/>
      </c>
      <c r="T46" s="44" t="str">
        <f>IF(AND('Mapa final'!$AB$128="Muy Alta",'Mapa final'!$AD$128="Mayor"),CONCATENATE("R41C",'Mapa final'!$R$128),"")</f>
        <v/>
      </c>
      <c r="U46" s="119" t="str">
        <f>IF(AND('Mapa final'!$AB$129="Muy Alta",'Mapa final'!$AD$129="Mayor"),CONCATENATE("R41C",'Mapa final'!$R$129),"")</f>
        <v/>
      </c>
      <c r="V46" s="45" t="str">
        <f>IF(AND('Mapa final'!$AB$127="Muy Alta",'Mapa final'!$AD$127="Catastrófico"),CONCATENATE("R41C",'Mapa final'!$R$127),"")</f>
        <v/>
      </c>
      <c r="W46" s="46" t="str">
        <f>IF(AND('Mapa final'!$AB$128="Muy Alta",'Mapa final'!$AD$128="Catastrófico"),CONCATENATE("R41C",'Mapa final'!$R$128),"")</f>
        <v/>
      </c>
      <c r="X46" s="113" t="str">
        <f>IF(AND('Mapa final'!$AB$129="Muy Alta",'Mapa final'!$AD$129="Catastrófico"),CONCATENATE("R41C",'Mapa final'!$R$129),"")</f>
        <v/>
      </c>
      <c r="Y46" s="58"/>
      <c r="Z46" s="405"/>
      <c r="AA46" s="406"/>
      <c r="AB46" s="406"/>
      <c r="AC46" s="406"/>
      <c r="AD46" s="406"/>
      <c r="AE46" s="407"/>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row>
    <row r="47" spans="1:61" ht="15" customHeight="1" x14ac:dyDescent="0.25">
      <c r="A47" s="58"/>
      <c r="B47" s="291"/>
      <c r="C47" s="291"/>
      <c r="D47" s="292"/>
      <c r="E47" s="388"/>
      <c r="F47" s="401"/>
      <c r="G47" s="401"/>
      <c r="H47" s="401"/>
      <c r="I47" s="383"/>
      <c r="J47" s="118" t="str">
        <f>IF(AND('Mapa final'!$AB$130="Muy Alta",'Mapa final'!$AD$130="Leve"),CONCATENATE("R42C",'Mapa final'!$R$130),"")</f>
        <v/>
      </c>
      <c r="K47" s="44" t="str">
        <f>IF(AND('Mapa final'!$AB$131="Muy Alta",'Mapa final'!$AD$131="Leve"),CONCATENATE("R42C",'Mapa final'!$R$131),"")</f>
        <v/>
      </c>
      <c r="L47" s="119" t="str">
        <f>IF(AND('Mapa final'!$AB$132="Muy Alta",'Mapa final'!$AD$132="Leve"),CONCATENATE("R42C",'Mapa final'!$R$132),"")</f>
        <v/>
      </c>
      <c r="M47" s="118" t="str">
        <f>IF(AND('Mapa final'!$AB$130="Muy Alta",'Mapa final'!$AD$130="Menor"),CONCATENATE("R42C",'Mapa final'!$R$130),"")</f>
        <v/>
      </c>
      <c r="N47" s="44" t="str">
        <f>IF(AND('Mapa final'!$AB$131="Muy Alta",'Mapa final'!$AD$131="Menor"),CONCATENATE("R42C",'Mapa final'!$R$131),"")</f>
        <v/>
      </c>
      <c r="O47" s="119" t="str">
        <f>IF(AND('Mapa final'!$AB$132="Muy Alta",'Mapa final'!$AD$132="Menor"),CONCATENATE("R42C",'Mapa final'!$R$132),"")</f>
        <v/>
      </c>
      <c r="P47" s="118" t="str">
        <f>IF(AND('Mapa final'!$AB$130="Muy Alta",'Mapa final'!$AD$130="Moderado"),CONCATENATE("R42C",'Mapa final'!$R$130),"")</f>
        <v/>
      </c>
      <c r="Q47" s="44" t="str">
        <f>IF(AND('Mapa final'!$AB$131="Muy Alta",'Mapa final'!$AD$131="Moderado"),CONCATENATE("R42C",'Mapa final'!$R$131),"")</f>
        <v/>
      </c>
      <c r="R47" s="119" t="str">
        <f>IF(AND('Mapa final'!$AB$132="Muy Alta",'Mapa final'!$AD$132="Moderado"),CONCATENATE("R42C",'Mapa final'!$R$132),"")</f>
        <v/>
      </c>
      <c r="S47" s="118" t="str">
        <f>IF(AND('Mapa final'!$AB$130="Muy Alta",'Mapa final'!$AD$130="Mayor"),CONCATENATE("R42C",'Mapa final'!$R$130),"")</f>
        <v/>
      </c>
      <c r="T47" s="44" t="str">
        <f>IF(AND('Mapa final'!$AB$131="Muy Alta",'Mapa final'!$AD$131="Mayor"),CONCATENATE("R42C",'Mapa final'!$R$131),"")</f>
        <v/>
      </c>
      <c r="U47" s="119" t="str">
        <f>IF(AND('Mapa final'!$AB$132="Muy Alta",'Mapa final'!$AD$132="Mayor"),CONCATENATE("R42C",'Mapa final'!$R$132),"")</f>
        <v/>
      </c>
      <c r="V47" s="45" t="str">
        <f>IF(AND('Mapa final'!$AB$130="Muy Alta",'Mapa final'!$AD$130="Catastrófico"),CONCATENATE("R42C",'Mapa final'!$R$130),"")</f>
        <v/>
      </c>
      <c r="W47" s="46" t="str">
        <f>IF(AND('Mapa final'!$AB$131="Muy Alta",'Mapa final'!$AD$131="Catastrófico"),CONCATENATE("R42C",'Mapa final'!$R$131),"")</f>
        <v/>
      </c>
      <c r="X47" s="113" t="str">
        <f>IF(AND('Mapa final'!$AB$132="Muy Alta",'Mapa final'!$AD$132="Catastrófico"),CONCATENATE("R42C",'Mapa final'!$R$132),"")</f>
        <v/>
      </c>
      <c r="Y47" s="58"/>
      <c r="Z47" s="405"/>
      <c r="AA47" s="406"/>
      <c r="AB47" s="406"/>
      <c r="AC47" s="406"/>
      <c r="AD47" s="406"/>
      <c r="AE47" s="407"/>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row>
    <row r="48" spans="1:61" ht="15" customHeight="1" x14ac:dyDescent="0.25">
      <c r="A48" s="58"/>
      <c r="B48" s="291"/>
      <c r="C48" s="291"/>
      <c r="D48" s="292"/>
      <c r="E48" s="388"/>
      <c r="F48" s="401"/>
      <c r="G48" s="401"/>
      <c r="H48" s="401"/>
      <c r="I48" s="383"/>
      <c r="J48" s="118" t="str">
        <f>IF(AND('Mapa final'!$AB$133="Muy Alta",'Mapa final'!$AD$133="Leve"),CONCATENATE("R43C",'Mapa final'!$R$133),"")</f>
        <v/>
      </c>
      <c r="K48" s="44" t="str">
        <f>IF(AND('Mapa final'!$AB$134="Muy Alta",'Mapa final'!$AD$134="Leve"),CONCATENATE("R43C",'Mapa final'!$R$134),"")</f>
        <v/>
      </c>
      <c r="L48" s="119" t="str">
        <f>IF(AND('Mapa final'!$AB$135="Muy Alta",'Mapa final'!$AD$135="Leve"),CONCATENATE("R43C",'Mapa final'!$R$135),"")</f>
        <v/>
      </c>
      <c r="M48" s="118" t="str">
        <f>IF(AND('Mapa final'!$AB$133="Muy Alta",'Mapa final'!$AD$133="Menor"),CONCATENATE("R43C",'Mapa final'!$R$133),"")</f>
        <v/>
      </c>
      <c r="N48" s="44" t="str">
        <f>IF(AND('Mapa final'!$AB$134="Muy Alta",'Mapa final'!$AD$134="Menor"),CONCATENATE("R43C",'Mapa final'!$R$134),"")</f>
        <v/>
      </c>
      <c r="O48" s="119" t="str">
        <f>IF(AND('Mapa final'!$AB$135="Muy Alta",'Mapa final'!$AD$135="Menor"),CONCATENATE("R43C",'Mapa final'!$R$135),"")</f>
        <v/>
      </c>
      <c r="P48" s="118" t="str">
        <f>IF(AND('Mapa final'!$AB$133="Muy Alta",'Mapa final'!$AD$133="Moderado"),CONCATENATE("R43C",'Mapa final'!$R$133),"")</f>
        <v/>
      </c>
      <c r="Q48" s="44" t="str">
        <f>IF(AND('Mapa final'!$AB$134="Muy Alta",'Mapa final'!$AD$134="Moderado"),CONCATENATE("R43C",'Mapa final'!$R$134),"")</f>
        <v/>
      </c>
      <c r="R48" s="119" t="str">
        <f>IF(AND('Mapa final'!$AB$135="Muy Alta",'Mapa final'!$AD$135="Moderado"),CONCATENATE("R43C",'Mapa final'!$R$135),"")</f>
        <v/>
      </c>
      <c r="S48" s="118" t="str">
        <f>IF(AND('Mapa final'!$AB$133="Muy Alta",'Mapa final'!$AD$133="Mayor"),CONCATENATE("R43C",'Mapa final'!$R$133),"")</f>
        <v/>
      </c>
      <c r="T48" s="44" t="str">
        <f>IF(AND('Mapa final'!$AB$134="Muy Alta",'Mapa final'!$AD$134="Mayor"),CONCATENATE("R43C",'Mapa final'!$R$134),"")</f>
        <v/>
      </c>
      <c r="U48" s="119" t="str">
        <f>IF(AND('Mapa final'!$AB$135="Muy Alta",'Mapa final'!$AD$135="Mayor"),CONCATENATE("R43C",'Mapa final'!$R$135),"")</f>
        <v/>
      </c>
      <c r="V48" s="45" t="str">
        <f>IF(AND('Mapa final'!$AB$133="Muy Alta",'Mapa final'!$AD$133="Catastrófico"),CONCATENATE("R43C",'Mapa final'!$R$133),"")</f>
        <v/>
      </c>
      <c r="W48" s="46" t="str">
        <f>IF(AND('Mapa final'!$AB$134="Muy Alta",'Mapa final'!$AD$134="Catastrófico"),CONCATENATE("R43C",'Mapa final'!$R$134),"")</f>
        <v/>
      </c>
      <c r="X48" s="113" t="str">
        <f>IF(AND('Mapa final'!$AB$135="Muy Alta",'Mapa final'!$AD$135="Catastrófico"),CONCATENATE("R43C",'Mapa final'!$R$135),"")</f>
        <v/>
      </c>
      <c r="Y48" s="58"/>
      <c r="Z48" s="405"/>
      <c r="AA48" s="406"/>
      <c r="AB48" s="406"/>
      <c r="AC48" s="406"/>
      <c r="AD48" s="406"/>
      <c r="AE48" s="407"/>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row>
    <row r="49" spans="1:61" ht="15" customHeight="1" x14ac:dyDescent="0.25">
      <c r="A49" s="58"/>
      <c r="B49" s="291"/>
      <c r="C49" s="291"/>
      <c r="D49" s="292"/>
      <c r="E49" s="388"/>
      <c r="F49" s="401"/>
      <c r="G49" s="401"/>
      <c r="H49" s="401"/>
      <c r="I49" s="383"/>
      <c r="J49" s="118" t="str">
        <f>IF(AND('Mapa final'!$AB$136="Muy Alta",'Mapa final'!$AD$136="Leve"),CONCATENATE("R44C",'Mapa final'!$R$136),"")</f>
        <v/>
      </c>
      <c r="K49" s="44" t="str">
        <f>IF(AND('Mapa final'!$AB$137="Muy Alta",'Mapa final'!$AD$137="Leve"),CONCATENATE("R44C",'Mapa final'!$R$137),"")</f>
        <v/>
      </c>
      <c r="L49" s="119" t="str">
        <f>IF(AND('Mapa final'!$AB$138="Muy Alta",'Mapa final'!$AD$138="Leve"),CONCATENATE("R44C",'Mapa final'!$R$138),"")</f>
        <v/>
      </c>
      <c r="M49" s="118" t="str">
        <f>IF(AND('Mapa final'!$AB$136="Muy Alta",'Mapa final'!$AD$136="Menor"),CONCATENATE("R44C",'Mapa final'!$R$136),"")</f>
        <v/>
      </c>
      <c r="N49" s="44" t="str">
        <f>IF(AND('Mapa final'!$AB$137="Muy Alta",'Mapa final'!$AD$137="Menor"),CONCATENATE("R44C",'Mapa final'!$R$137),"")</f>
        <v/>
      </c>
      <c r="O49" s="119" t="str">
        <f>IF(AND('Mapa final'!$AB$138="Muy Alta",'Mapa final'!$AD$138="Menor"),CONCATENATE("R44C",'Mapa final'!$R$138),"")</f>
        <v/>
      </c>
      <c r="P49" s="118" t="str">
        <f>IF(AND('Mapa final'!$AB$136="Muy Alta",'Mapa final'!$AD$136="Moderado"),CONCATENATE("R44C",'Mapa final'!$R$136),"")</f>
        <v/>
      </c>
      <c r="Q49" s="44" t="str">
        <f>IF(AND('Mapa final'!$AB$137="Muy Alta",'Mapa final'!$AD$137="Moderado"),CONCATENATE("R44C",'Mapa final'!$R$137),"")</f>
        <v/>
      </c>
      <c r="R49" s="119" t="str">
        <f>IF(AND('Mapa final'!$AB$138="Muy Alta",'Mapa final'!$AD$138="Moderado"),CONCATENATE("R44C",'Mapa final'!$R$138),"")</f>
        <v/>
      </c>
      <c r="S49" s="118" t="str">
        <f>IF(AND('Mapa final'!$AB$136="Muy Alta",'Mapa final'!$AD$136="Mayor"),CONCATENATE("R44C",'Mapa final'!$R$136),"")</f>
        <v/>
      </c>
      <c r="T49" s="44" t="str">
        <f>IF(AND('Mapa final'!$AB$137="Muy Alta",'Mapa final'!$AD$137="Mayor"),CONCATENATE("R44C",'Mapa final'!$R$137),"")</f>
        <v/>
      </c>
      <c r="U49" s="119" t="str">
        <f>IF(AND('Mapa final'!$AB$138="Muy Alta",'Mapa final'!$AD$138="Mayor"),CONCATENATE("R44C",'Mapa final'!$R$138),"")</f>
        <v/>
      </c>
      <c r="V49" s="45" t="str">
        <f>IF(AND('Mapa final'!$AB$136="Muy Alta",'Mapa final'!$AD$136="Catastrófico"),CONCATENATE("R44C",'Mapa final'!$R$136),"")</f>
        <v/>
      </c>
      <c r="W49" s="46" t="str">
        <f>IF(AND('Mapa final'!$AB$137="Muy Alta",'Mapa final'!$AD$137="Catastrófico"),CONCATENATE("R44C",'Mapa final'!$R$137),"")</f>
        <v/>
      </c>
      <c r="X49" s="113" t="str">
        <f>IF(AND('Mapa final'!$AB$138="Muy Alta",'Mapa final'!$AD$138="Catastrófico"),CONCATENATE("R44C",'Mapa final'!$R$138),"")</f>
        <v/>
      </c>
      <c r="Y49" s="58"/>
      <c r="Z49" s="405"/>
      <c r="AA49" s="406"/>
      <c r="AB49" s="406"/>
      <c r="AC49" s="406"/>
      <c r="AD49" s="406"/>
      <c r="AE49" s="407"/>
      <c r="AF49" s="58"/>
      <c r="AG49" s="58"/>
      <c r="AH49" s="58"/>
      <c r="AI49" s="58"/>
      <c r="AJ49" s="58"/>
      <c r="AK49" s="58"/>
      <c r="AL49" s="58"/>
      <c r="AM49" s="58"/>
      <c r="AN49" s="58"/>
      <c r="AO49" s="58"/>
      <c r="AP49" s="58"/>
      <c r="AQ49" s="58"/>
      <c r="AR49" s="58"/>
      <c r="AS49" s="58"/>
      <c r="AT49" s="58"/>
      <c r="AU49" s="58"/>
      <c r="AV49" s="58"/>
      <c r="AW49" s="58"/>
      <c r="AX49" s="58"/>
      <c r="AY49" s="58"/>
      <c r="AZ49" s="58"/>
      <c r="BA49" s="58"/>
      <c r="BB49" s="58"/>
      <c r="BC49" s="58"/>
      <c r="BD49" s="58"/>
      <c r="BE49" s="58"/>
      <c r="BF49" s="58"/>
      <c r="BG49" s="58"/>
      <c r="BH49" s="58"/>
      <c r="BI49" s="58"/>
    </row>
    <row r="50" spans="1:61" ht="15" customHeight="1" x14ac:dyDescent="0.25">
      <c r="A50" s="58"/>
      <c r="B50" s="291"/>
      <c r="C50" s="291"/>
      <c r="D50" s="292"/>
      <c r="E50" s="388"/>
      <c r="F50" s="401"/>
      <c r="G50" s="401"/>
      <c r="H50" s="401"/>
      <c r="I50" s="383"/>
      <c r="J50" s="118" t="str">
        <f>IF(AND('Mapa final'!$AB$139="Muy Alta",'Mapa final'!$AD$139="Leve"),CONCATENATE("R45C",'Mapa final'!$R$139),"")</f>
        <v/>
      </c>
      <c r="K50" s="44" t="str">
        <f>IF(AND('Mapa final'!$AB$140="Muy Alta",'Mapa final'!$AD$140="Leve"),CONCATENATE("R45C",'Mapa final'!$R$140),"")</f>
        <v/>
      </c>
      <c r="L50" s="119" t="str">
        <f>IF(AND('Mapa final'!$AB$141="Muy Alta",'Mapa final'!$AD$141="Leve"),CONCATENATE("R45C",'Mapa final'!$R$141),"")</f>
        <v/>
      </c>
      <c r="M50" s="118" t="str">
        <f>IF(AND('Mapa final'!$AB$139="Muy Alta",'Mapa final'!$AD$139="Menor"),CONCATENATE("R45C",'Mapa final'!$R$139),"")</f>
        <v/>
      </c>
      <c r="N50" s="44" t="str">
        <f>IF(AND('Mapa final'!$AB$140="Muy Alta",'Mapa final'!$AD$140="Menor"),CONCATENATE("R45C",'Mapa final'!$R$140),"")</f>
        <v/>
      </c>
      <c r="O50" s="119" t="str">
        <f>IF(AND('Mapa final'!$AB$141="Muy Alta",'Mapa final'!$AD$141="Menor"),CONCATENATE("R45C",'Mapa final'!$R$141),"")</f>
        <v/>
      </c>
      <c r="P50" s="118" t="str">
        <f>IF(AND('Mapa final'!$AB$139="Muy Alta",'Mapa final'!$AD$139="Moderado"),CONCATENATE("R45C",'Mapa final'!$R$139),"")</f>
        <v/>
      </c>
      <c r="Q50" s="44" t="str">
        <f>IF(AND('Mapa final'!$AB$140="Muy Alta",'Mapa final'!$AD$140="Moderado"),CONCATENATE("R45C",'Mapa final'!$R$140),"")</f>
        <v/>
      </c>
      <c r="R50" s="119" t="str">
        <f>IF(AND('Mapa final'!$AB$141="Muy Alta",'Mapa final'!$AD$141="Moderado"),CONCATENATE("R45C",'Mapa final'!$R$141),"")</f>
        <v/>
      </c>
      <c r="S50" s="118" t="str">
        <f>IF(AND('Mapa final'!$AB$139="Muy Alta",'Mapa final'!$AD$139="Mayor"),CONCATENATE("R45C",'Mapa final'!$R$139),"")</f>
        <v/>
      </c>
      <c r="T50" s="44" t="str">
        <f>IF(AND('Mapa final'!$AB$140="Muy Alta",'Mapa final'!$AD$140="Mayor"),CONCATENATE("R45C",'Mapa final'!$R$140),"")</f>
        <v/>
      </c>
      <c r="U50" s="119" t="str">
        <f>IF(AND('Mapa final'!$AB$141="Muy Alta",'Mapa final'!$AD$141="Mayor"),CONCATENATE("R45C",'Mapa final'!$R$141),"")</f>
        <v/>
      </c>
      <c r="V50" s="45" t="str">
        <f>IF(AND('Mapa final'!$AB$139="Muy Alta",'Mapa final'!$AD$139="Catastrófico"),CONCATENATE("R45C",'Mapa final'!$R$139),"")</f>
        <v/>
      </c>
      <c r="W50" s="46" t="str">
        <f>IF(AND('Mapa final'!$AB$140="Muy Alta",'Mapa final'!$AD$140="Catastrófico"),CONCATENATE("R45C",'Mapa final'!$R$140),"")</f>
        <v/>
      </c>
      <c r="X50" s="113" t="str">
        <f>IF(AND('Mapa final'!$AB$141="Muy Alta",'Mapa final'!$AD$141="Catastrófico"),CONCATENATE("R45C",'Mapa final'!$R$141),"")</f>
        <v/>
      </c>
      <c r="Y50" s="58"/>
      <c r="Z50" s="405"/>
      <c r="AA50" s="406"/>
      <c r="AB50" s="406"/>
      <c r="AC50" s="406"/>
      <c r="AD50" s="406"/>
      <c r="AE50" s="407"/>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row>
    <row r="51" spans="1:61" ht="15" customHeight="1" x14ac:dyDescent="0.25">
      <c r="A51" s="58"/>
      <c r="B51" s="291"/>
      <c r="C51" s="291"/>
      <c r="D51" s="292"/>
      <c r="E51" s="388"/>
      <c r="F51" s="401"/>
      <c r="G51" s="401"/>
      <c r="H51" s="401"/>
      <c r="I51" s="383"/>
      <c r="J51" s="118" t="str">
        <f>IF(AND('Mapa final'!$AB$142="Muy Alta",'Mapa final'!$AD$142="Leve"),CONCATENATE("R46C",'Mapa final'!$R$142),"")</f>
        <v/>
      </c>
      <c r="K51" s="44" t="str">
        <f>IF(AND('Mapa final'!$AB$143="Muy Alta",'Mapa final'!$AD$143="Leve"),CONCATENATE("R46C",'Mapa final'!$R$143),"")</f>
        <v/>
      </c>
      <c r="L51" s="119" t="str">
        <f>IF(AND('Mapa final'!$AB$144="Muy Alta",'Mapa final'!$AD$144="Leve"),CONCATENATE("R46C",'Mapa final'!$R$144),"")</f>
        <v/>
      </c>
      <c r="M51" s="118" t="str">
        <f>IF(AND('Mapa final'!$AB$142="Muy Alta",'Mapa final'!$AD$142="Menor"),CONCATENATE("R46C",'Mapa final'!$R$142),"")</f>
        <v/>
      </c>
      <c r="N51" s="44" t="str">
        <f>IF(AND('Mapa final'!$AB$143="Muy Alta",'Mapa final'!$AD$143="Menor"),CONCATENATE("R46C",'Mapa final'!$R$143),"")</f>
        <v/>
      </c>
      <c r="O51" s="119" t="str">
        <f>IF(AND('Mapa final'!$AB$144="Muy Alta",'Mapa final'!$AD$144="Menor"),CONCATENATE("R46C",'Mapa final'!$R$144),"")</f>
        <v/>
      </c>
      <c r="P51" s="118" t="str">
        <f>IF(AND('Mapa final'!$AB$142="Muy Alta",'Mapa final'!$AD$142="Moderado"),CONCATENATE("R46C",'Mapa final'!$R$142),"")</f>
        <v/>
      </c>
      <c r="Q51" s="44" t="str">
        <f>IF(AND('Mapa final'!$AB$143="Muy Alta",'Mapa final'!$AD$143="Moderado"),CONCATENATE("R46C",'Mapa final'!$R$143),"")</f>
        <v/>
      </c>
      <c r="R51" s="119" t="str">
        <f>IF(AND('Mapa final'!$AB$144="Muy Alta",'Mapa final'!$AD$144="Moderado"),CONCATENATE("R46C",'Mapa final'!$R$144),"")</f>
        <v/>
      </c>
      <c r="S51" s="118" t="str">
        <f>IF(AND('Mapa final'!$AB$142="Muy Alta",'Mapa final'!$AD$142="Mayor"),CONCATENATE("R46C",'Mapa final'!$R$142),"")</f>
        <v/>
      </c>
      <c r="T51" s="44" t="str">
        <f>IF(AND('Mapa final'!$AB$143="Muy Alta",'Mapa final'!$AD$143="Mayor"),CONCATENATE("R46C",'Mapa final'!$R$143),"")</f>
        <v/>
      </c>
      <c r="U51" s="119" t="str">
        <f>IF(AND('Mapa final'!$AB$144="Muy Alta",'Mapa final'!$AD$144="Mayor"),CONCATENATE("R46C",'Mapa final'!$R$144),"")</f>
        <v/>
      </c>
      <c r="V51" s="45" t="str">
        <f>IF(AND('Mapa final'!$AB$142="Muy Alta",'Mapa final'!$AD$142="Catastrófico"),CONCATENATE("R46C",'Mapa final'!$R$142),"")</f>
        <v/>
      </c>
      <c r="W51" s="46" t="str">
        <f>IF(AND('Mapa final'!$AB$143="Muy Alta",'Mapa final'!$AD$143="Catastrófico"),CONCATENATE("R46C",'Mapa final'!$R$143),"")</f>
        <v/>
      </c>
      <c r="X51" s="113" t="str">
        <f>IF(AND('Mapa final'!$AB$144="Muy Alta",'Mapa final'!$AD$144="Catastrófico"),CONCATENATE("R46C",'Mapa final'!$R$144),"")</f>
        <v/>
      </c>
      <c r="Y51" s="58"/>
      <c r="Z51" s="405"/>
      <c r="AA51" s="406"/>
      <c r="AB51" s="406"/>
      <c r="AC51" s="406"/>
      <c r="AD51" s="406"/>
      <c r="AE51" s="407"/>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row>
    <row r="52" spans="1:61" ht="15" customHeight="1" x14ac:dyDescent="0.25">
      <c r="A52" s="58"/>
      <c r="B52" s="291"/>
      <c r="C52" s="291"/>
      <c r="D52" s="292"/>
      <c r="E52" s="388"/>
      <c r="F52" s="401"/>
      <c r="G52" s="401"/>
      <c r="H52" s="401"/>
      <c r="I52" s="383"/>
      <c r="J52" s="118" t="str">
        <f>IF(AND('Mapa final'!$AB$145="Muy Alta",'Mapa final'!$AD$145="Leve"),CONCATENATE("R47C",'Mapa final'!$R$145),"")</f>
        <v/>
      </c>
      <c r="K52" s="44" t="str">
        <f>IF(AND('Mapa final'!$AB$146="Muy Alta",'Mapa final'!$AD$146="Leve"),CONCATENATE("R47C",'Mapa final'!$R$146),"")</f>
        <v/>
      </c>
      <c r="L52" s="119" t="str">
        <f>IF(AND('Mapa final'!$AB$147="Muy Alta",'Mapa final'!$AD$147="Leve"),CONCATENATE("R47C",'Mapa final'!$R$147),"")</f>
        <v/>
      </c>
      <c r="M52" s="118" t="str">
        <f>IF(AND('Mapa final'!$AB$145="Muy Alta",'Mapa final'!$AD$145="Menor"),CONCATENATE("R47C",'Mapa final'!$R$145),"")</f>
        <v/>
      </c>
      <c r="N52" s="44" t="str">
        <f>IF(AND('Mapa final'!$AB$146="Muy Alta",'Mapa final'!$AD$146="Menor"),CONCATENATE("R47C",'Mapa final'!$R$146),"")</f>
        <v/>
      </c>
      <c r="O52" s="119" t="str">
        <f>IF(AND('Mapa final'!$AB$147="Muy Alta",'Mapa final'!$AD$147="Menor"),CONCATENATE("R47C",'Mapa final'!$R$147),"")</f>
        <v/>
      </c>
      <c r="P52" s="118" t="str">
        <f>IF(AND('Mapa final'!$AB$145="Muy Alta",'Mapa final'!$AD$145="Moderado"),CONCATENATE("R47C",'Mapa final'!$R$145),"")</f>
        <v/>
      </c>
      <c r="Q52" s="44" t="str">
        <f>IF(AND('Mapa final'!$AB$146="Muy Alta",'Mapa final'!$AD$146="Moderado"),CONCATENATE("R47C",'Mapa final'!$R$146),"")</f>
        <v/>
      </c>
      <c r="R52" s="119" t="str">
        <f>IF(AND('Mapa final'!$AB$147="Muy Alta",'Mapa final'!$AD$147="Moderado"),CONCATENATE("R47C",'Mapa final'!$R$147),"")</f>
        <v/>
      </c>
      <c r="S52" s="118" t="str">
        <f>IF(AND('Mapa final'!$AB$145="Muy Alta",'Mapa final'!$AD$145="Mayor"),CONCATENATE("R47C",'Mapa final'!$R$145),"")</f>
        <v/>
      </c>
      <c r="T52" s="44" t="str">
        <f>IF(AND('Mapa final'!$AB$146="Muy Alta",'Mapa final'!$AD$146="Mayor"),CONCATENATE("R47C",'Mapa final'!$R$146),"")</f>
        <v/>
      </c>
      <c r="U52" s="119" t="str">
        <f>IF(AND('Mapa final'!$AB$147="Muy Alta",'Mapa final'!$AD$147="Mayor"),CONCATENATE("R47C",'Mapa final'!$R$147),"")</f>
        <v/>
      </c>
      <c r="V52" s="45" t="str">
        <f>IF(AND('Mapa final'!$AB$145="Muy Alta",'Mapa final'!$AD$145="Catastrófico"),CONCATENATE("R47C",'Mapa final'!$R$145),"")</f>
        <v/>
      </c>
      <c r="W52" s="46" t="str">
        <f>IF(AND('Mapa final'!$AB$146="Muy Alta",'Mapa final'!$AD$146="Catastrófico"),CONCATENATE("R47C",'Mapa final'!$R$146),"")</f>
        <v/>
      </c>
      <c r="X52" s="113" t="str">
        <f>IF(AND('Mapa final'!$AB$147="Muy Alta",'Mapa final'!$AD$147="Catastrófico"),CONCATENATE("R47C",'Mapa final'!$R$147),"")</f>
        <v/>
      </c>
      <c r="Y52" s="58"/>
      <c r="Z52" s="405"/>
      <c r="AA52" s="406"/>
      <c r="AB52" s="406"/>
      <c r="AC52" s="406"/>
      <c r="AD52" s="406"/>
      <c r="AE52" s="407"/>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row>
    <row r="53" spans="1:61" ht="15" customHeight="1" x14ac:dyDescent="0.25">
      <c r="A53" s="58"/>
      <c r="B53" s="291"/>
      <c r="C53" s="291"/>
      <c r="D53" s="292"/>
      <c r="E53" s="388"/>
      <c r="F53" s="401"/>
      <c r="G53" s="401"/>
      <c r="H53" s="401"/>
      <c r="I53" s="383"/>
      <c r="J53" s="118" t="str">
        <f>IF(AND('Mapa final'!$AB$148="Muy Alta",'Mapa final'!$AD$148="Leve"),CONCATENATE("R48C",'Mapa final'!$R$148),"")</f>
        <v/>
      </c>
      <c r="K53" s="44" t="str">
        <f>IF(AND('Mapa final'!$AB$149="Muy Alta",'Mapa final'!$AD$149="Leve"),CONCATENATE("R48C",'Mapa final'!$R$149),"")</f>
        <v/>
      </c>
      <c r="L53" s="119" t="str">
        <f>IF(AND('Mapa final'!$AB$150="Muy Alta",'Mapa final'!$AD$150="Leve"),CONCATENATE("R48C",'Mapa final'!$R$150),"")</f>
        <v/>
      </c>
      <c r="M53" s="118" t="str">
        <f>IF(AND('Mapa final'!$AB$148="Muy Alta",'Mapa final'!$AD$148="Menor"),CONCATENATE("R48C",'Mapa final'!$R$148),"")</f>
        <v/>
      </c>
      <c r="N53" s="44" t="str">
        <f>IF(AND('Mapa final'!$AB$149="Muy Alta",'Mapa final'!$AD$149="Menor"),CONCATENATE("R48C",'Mapa final'!$R$149),"")</f>
        <v/>
      </c>
      <c r="O53" s="119" t="str">
        <f>IF(AND('Mapa final'!$AB$150="Muy Alta",'Mapa final'!$AD$150="Menor"),CONCATENATE("R48C",'Mapa final'!$R$150),"")</f>
        <v/>
      </c>
      <c r="P53" s="118" t="str">
        <f>IF(AND('Mapa final'!$AB$148="Muy Alta",'Mapa final'!$AD$148="Moderado"),CONCATENATE("R48C",'Mapa final'!$R$148),"")</f>
        <v/>
      </c>
      <c r="Q53" s="44" t="str">
        <f>IF(AND('Mapa final'!$AB$149="Muy Alta",'Mapa final'!$AD$149="Moderado"),CONCATENATE("R48C",'Mapa final'!$R$149),"")</f>
        <v/>
      </c>
      <c r="R53" s="119" t="str">
        <f>IF(AND('Mapa final'!$AB$150="Muy Alta",'Mapa final'!$AD$150="Moderado"),CONCATENATE("R48C",'Mapa final'!$R$150),"")</f>
        <v/>
      </c>
      <c r="S53" s="118" t="str">
        <f>IF(AND('Mapa final'!$AB$148="Muy Alta",'Mapa final'!$AD$148="Mayor"),CONCATENATE("R48C",'Mapa final'!$R$148),"")</f>
        <v/>
      </c>
      <c r="T53" s="44" t="str">
        <f>IF(AND('Mapa final'!$AB$149="Muy Alta",'Mapa final'!$AD$149="Mayor"),CONCATENATE("R48C",'Mapa final'!$R$149),"")</f>
        <v/>
      </c>
      <c r="U53" s="119" t="str">
        <f>IF(AND('Mapa final'!$AB$150="Muy Alta",'Mapa final'!$AD$150="Mayor"),CONCATENATE("R48C",'Mapa final'!$R$150),"")</f>
        <v/>
      </c>
      <c r="V53" s="45" t="str">
        <f>IF(AND('Mapa final'!$AB$148="Muy Alta",'Mapa final'!$AD$148="Catastrófico"),CONCATENATE("R48C",'Mapa final'!$R$148),"")</f>
        <v/>
      </c>
      <c r="W53" s="46" t="str">
        <f>IF(AND('Mapa final'!$AB$149="Muy Alta",'Mapa final'!$AD$149="Catastrófico"),CONCATENATE("R48C",'Mapa final'!$R$149),"")</f>
        <v/>
      </c>
      <c r="X53" s="113" t="str">
        <f>IF(AND('Mapa final'!$AB$150="Muy Alta",'Mapa final'!$AD$150="Catastrófico"),CONCATENATE("R48C",'Mapa final'!$R$150),"")</f>
        <v/>
      </c>
      <c r="Y53" s="58"/>
      <c r="Z53" s="405"/>
      <c r="AA53" s="406"/>
      <c r="AB53" s="406"/>
      <c r="AC53" s="406"/>
      <c r="AD53" s="406"/>
      <c r="AE53" s="407"/>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row>
    <row r="54" spans="1:61" ht="15" customHeight="1" x14ac:dyDescent="0.25">
      <c r="A54" s="58"/>
      <c r="B54" s="291"/>
      <c r="C54" s="291"/>
      <c r="D54" s="292"/>
      <c r="E54" s="388"/>
      <c r="F54" s="401"/>
      <c r="G54" s="401"/>
      <c r="H54" s="401"/>
      <c r="I54" s="383"/>
      <c r="J54" s="118" t="str">
        <f>IF(AND('Mapa final'!$AB$151="Muy Alta",'Mapa final'!$AD$151="Leve"),CONCATENATE("R49C",'Mapa final'!$R$151),"")</f>
        <v/>
      </c>
      <c r="K54" s="44" t="str">
        <f>IF(AND('Mapa final'!$AB$152="Muy Alta",'Mapa final'!$AD$152="Leve"),CONCATENATE("R49C",'Mapa final'!$R$152),"")</f>
        <v/>
      </c>
      <c r="L54" s="119" t="str">
        <f>IF(AND('Mapa final'!$AB$153="Muy Alta",'Mapa final'!$AD$153="Leve"),CONCATENATE("R49C",'Mapa final'!$R$153),"")</f>
        <v/>
      </c>
      <c r="M54" s="118" t="str">
        <f>IF(AND('Mapa final'!$AB$151="Muy Alta",'Mapa final'!$AD$151="Menor"),CONCATENATE("R49C",'Mapa final'!$R$151),"")</f>
        <v/>
      </c>
      <c r="N54" s="44" t="str">
        <f>IF(AND('Mapa final'!$AB$152="Muy Alta",'Mapa final'!$AD$152="Menor"),CONCATENATE("R49C",'Mapa final'!$R$152),"")</f>
        <v/>
      </c>
      <c r="O54" s="119" t="str">
        <f>IF(AND('Mapa final'!$AB$153="Muy Alta",'Mapa final'!$AD$153="Menor"),CONCATENATE("R49C",'Mapa final'!$R$153),"")</f>
        <v/>
      </c>
      <c r="P54" s="118" t="str">
        <f>IF(AND('Mapa final'!$AB$151="Muy Alta",'Mapa final'!$AD$151="Moderado"),CONCATENATE("R49C",'Mapa final'!$R$151),"")</f>
        <v/>
      </c>
      <c r="Q54" s="44" t="str">
        <f>IF(AND('Mapa final'!$AB$152="Muy Alta",'Mapa final'!$AD$152="Moderado"),CONCATENATE("R49C",'Mapa final'!$R$152),"")</f>
        <v/>
      </c>
      <c r="R54" s="119" t="str">
        <f>IF(AND('Mapa final'!$AB$153="Muy Alta",'Mapa final'!$AD$153="Moderado"),CONCATENATE("R49C",'Mapa final'!$R$153),"")</f>
        <v/>
      </c>
      <c r="S54" s="118" t="str">
        <f>IF(AND('Mapa final'!$AB$151="Muy Alta",'Mapa final'!$AD$151="Mayor"),CONCATENATE("R49C",'Mapa final'!$R$151),"")</f>
        <v/>
      </c>
      <c r="T54" s="44" t="str">
        <f>IF(AND('Mapa final'!$AB$152="Muy Alta",'Mapa final'!$AD$152="Mayor"),CONCATENATE("R49C",'Mapa final'!$R$152),"")</f>
        <v/>
      </c>
      <c r="U54" s="119" t="str">
        <f>IF(AND('Mapa final'!$AB$153="Muy Alta",'Mapa final'!$AD$153="Mayor"),CONCATENATE("R49C",'Mapa final'!$R$153),"")</f>
        <v/>
      </c>
      <c r="V54" s="45" t="str">
        <f>IF(AND('Mapa final'!$AB$151="Muy Alta",'Mapa final'!$AD$151="Catastrófico"),CONCATENATE("R49C",'Mapa final'!$R$151),"")</f>
        <v/>
      </c>
      <c r="W54" s="46" t="str">
        <f>IF(AND('Mapa final'!$AB$152="Muy Alta",'Mapa final'!$AD$152="Catastrófico"),CONCATENATE("R49C",'Mapa final'!$R$152),"")</f>
        <v/>
      </c>
      <c r="X54" s="113" t="str">
        <f>IF(AND('Mapa final'!$AB$153="Muy Alta",'Mapa final'!$AD$153="Catastrófico"),CONCATENATE("R49C",'Mapa final'!$R$153),"")</f>
        <v/>
      </c>
      <c r="Y54" s="58"/>
      <c r="Z54" s="405"/>
      <c r="AA54" s="406"/>
      <c r="AB54" s="406"/>
      <c r="AC54" s="406"/>
      <c r="AD54" s="406"/>
      <c r="AE54" s="407"/>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row>
    <row r="55" spans="1:61" ht="15" customHeight="1" thickBot="1" x14ac:dyDescent="0.3">
      <c r="A55" s="58"/>
      <c r="B55" s="291"/>
      <c r="C55" s="291"/>
      <c r="D55" s="292"/>
      <c r="E55" s="388"/>
      <c r="F55" s="401"/>
      <c r="G55" s="401"/>
      <c r="H55" s="401"/>
      <c r="I55" s="383"/>
      <c r="J55" s="120" t="str">
        <f>IF(AND('Mapa final'!$AB$154="Muy Alta",'Mapa final'!$AD$154="Leve"),CONCATENATE("R50C",'Mapa final'!$R$154),"")</f>
        <v/>
      </c>
      <c r="K55" s="121" t="str">
        <f>IF(AND('Mapa final'!$AB$155="Muy Alta",'Mapa final'!$AD$155="Leve"),CONCATENATE("R50C",'Mapa final'!$R$155),"")</f>
        <v/>
      </c>
      <c r="L55" s="122" t="str">
        <f>IF(AND('Mapa final'!$AB$156="Muy Alta",'Mapa final'!$AD$156="Leve"),CONCATENATE("R50C",'Mapa final'!$R$156),"")</f>
        <v/>
      </c>
      <c r="M55" s="118" t="str">
        <f>IF(AND('Mapa final'!$AB$154="Muy Alta",'Mapa final'!$AD$154="Menor"),CONCATENATE("R50C",'Mapa final'!$R$154),"")</f>
        <v/>
      </c>
      <c r="N55" s="44" t="str">
        <f>IF(AND('Mapa final'!$AB$155="Muy Alta",'Mapa final'!$AD$155="Menor"),CONCATENATE("R50C",'Mapa final'!$R$15),"")</f>
        <v/>
      </c>
      <c r="O55" s="119" t="str">
        <f>IF(AND('Mapa final'!$AB$156="Muy Alta",'Mapa final'!$AD$156="Menor"),CONCATENATE("R50C",'Mapa final'!$R$156),"")</f>
        <v/>
      </c>
      <c r="P55" s="118" t="str">
        <f>IF(AND('Mapa final'!$AB$154="Muy Alta",'Mapa final'!$AD$154="Moderado"),CONCATENATE("R50C",'Mapa final'!$R$154),"")</f>
        <v/>
      </c>
      <c r="Q55" s="44" t="str">
        <f>IF(AND('Mapa final'!$AB$155="Muy Alta",'Mapa final'!$AD$155="Moderado"),CONCATENATE("R50C",'Mapa final'!$R$155),"")</f>
        <v/>
      </c>
      <c r="R55" s="119" t="str">
        <f>IF(AND('Mapa final'!$AB$156="Muy Alta",'Mapa final'!$AD$156="Moderado"),CONCATENATE("R50C",'Mapa final'!$R$156),"")</f>
        <v/>
      </c>
      <c r="S55" s="118" t="str">
        <f>IF(AND('Mapa final'!$AB$154="Muy Alta",'Mapa final'!$AD$154="Mayor"),CONCATENATE("R50C",'Mapa final'!$R$154),"")</f>
        <v/>
      </c>
      <c r="T55" s="44" t="str">
        <f>IF(AND('Mapa final'!$AB$155="Muy Alta",'Mapa final'!$AD$155="Mayor"),CONCATENATE("R50C",'Mapa final'!$R$155),"")</f>
        <v/>
      </c>
      <c r="U55" s="119" t="str">
        <f>IF(AND('Mapa final'!$AB$156="Muy Alta",'Mapa final'!$AD$156="Mayor"),CONCATENATE("R50C",'Mapa final'!$R$156),"")</f>
        <v/>
      </c>
      <c r="V55" s="45" t="str">
        <f>IF(AND('Mapa final'!$AB$154="Muy Alta",'Mapa final'!$AD$154="Catastrófico"),CONCATENATE("R50C",'Mapa final'!$R$154),"")</f>
        <v/>
      </c>
      <c r="W55" s="46" t="str">
        <f>IF(AND('Mapa final'!$AB$155="Muy Alta",'Mapa final'!$AD$155="Catastrófico"),CONCATENATE("R50C",'Mapa final'!$R$155),"")</f>
        <v/>
      </c>
      <c r="X55" s="113" t="str">
        <f>IF(AND('Mapa final'!$AB$156="Muy Alta",'Mapa final'!$AD$156="Catastrófico"),CONCATENATE("R50C",'Mapa final'!$R$156),"")</f>
        <v/>
      </c>
      <c r="Y55" s="58"/>
      <c r="Z55" s="405"/>
      <c r="AA55" s="406"/>
      <c r="AB55" s="406"/>
      <c r="AC55" s="406"/>
      <c r="AD55" s="406"/>
      <c r="AE55" s="407"/>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row>
    <row r="56" spans="1:61" ht="15" customHeight="1" x14ac:dyDescent="0.25">
      <c r="A56" s="58"/>
      <c r="B56" s="291"/>
      <c r="C56" s="291"/>
      <c r="D56" s="292"/>
      <c r="E56" s="399" t="s">
        <v>106</v>
      </c>
      <c r="F56" s="400"/>
      <c r="G56" s="400"/>
      <c r="H56" s="400"/>
      <c r="I56" s="400"/>
      <c r="J56" s="51" t="str">
        <f>IF(AND('Mapa final'!$AB$7="Alta",'Mapa final'!$AD$7="Leve"),CONCATENATE("R1C",'Mapa final'!$R$7),"")</f>
        <v/>
      </c>
      <c r="K56" s="52" t="str">
        <f>IF(AND('Mapa final'!$AB$8="Alta",'Mapa final'!$AD$8="Leve"),CONCATENATE("R1C",'Mapa final'!$R$8),"")</f>
        <v/>
      </c>
      <c r="L56" s="124" t="str">
        <f>IF(AND('Mapa final'!$AB$9="Alta",'Mapa final'!$AD$9="Leve"),CONCATENATE("R1C",'Mapa final'!$R$9),"")</f>
        <v/>
      </c>
      <c r="M56" s="49" t="str">
        <f>IF(AND('Mapa final'!$AB$7="Alta",'Mapa final'!$AD$7="Menor"),CONCATENATE("R1C",'Mapa final'!$R$7),"")</f>
        <v/>
      </c>
      <c r="N56" s="50" t="str">
        <f>IF(AND('Mapa final'!$AB$8="Alta",'Mapa final'!$AD$8="Menor"),CONCATENATE("R1C",'Mapa final'!$R$8),"")</f>
        <v/>
      </c>
      <c r="O56" s="123" t="str">
        <f>IF(AND('Mapa final'!$AB$9="Alta",'Mapa final'!$AD$9="Menor"),CONCATENATE("R1C",'Mapa final'!$R$9),"")</f>
        <v/>
      </c>
      <c r="P56" s="115" t="str">
        <f>IF(AND('Mapa final'!$AB$7="Alta",'Mapa final'!$AD$7="Moderado"),CONCATENATE("R1C",'Mapa final'!$R$7),"")</f>
        <v/>
      </c>
      <c r="Q56" s="116" t="str">
        <f>IF(AND('Mapa final'!$AB$8="Alta",'Mapa final'!$AD$8="Moderado"),CONCATENATE("R1C",'Mapa final'!$R$8),"")</f>
        <v/>
      </c>
      <c r="R56" s="117" t="str">
        <f>IF(AND('Mapa final'!$AB$9="Alta",'Mapa final'!$AD$9="Moderado"),CONCATENATE("R1C",'Mapa final'!$R$9),"")</f>
        <v/>
      </c>
      <c r="S56" s="115" t="str">
        <f>IF(AND('Mapa final'!$AB$7="Alta",'Mapa final'!$AD$7="Mayor"),CONCATENATE("R1C",'Mapa final'!$R$7),"")</f>
        <v/>
      </c>
      <c r="T56" s="116" t="str">
        <f>IF(AND('Mapa final'!$AB$8="Alta",'Mapa final'!$AD$8="Mayor"),CONCATENATE("R1C",'Mapa final'!$R$8),"")</f>
        <v/>
      </c>
      <c r="U56" s="117" t="str">
        <f>IF(AND('Mapa final'!$AB$9="Alta",'Mapa final'!$AD$9="Mayor"),CONCATENATE("R1C",'Mapa final'!$R$9),"")</f>
        <v/>
      </c>
      <c r="V56" s="42" t="str">
        <f>IF(AND('Mapa final'!$AB$7="Alta",'Mapa final'!$AD$7="Catastrófico"),CONCATENATE("R1C",'Mapa final'!$R$7),"")</f>
        <v/>
      </c>
      <c r="W56" s="43" t="str">
        <f>IF(AND('Mapa final'!$AB$8="Alta",'Mapa final'!$AD$8="Catastrófico"),CONCATENATE("R1C",'Mapa final'!$R$8),"")</f>
        <v/>
      </c>
      <c r="X56" s="112" t="str">
        <f>IF(AND('Mapa final'!$AB$9="Alta",'Mapa final'!$AD$9="Catastrófico"),CONCATENATE("R1C",'Mapa final'!$R$9),"")</f>
        <v/>
      </c>
      <c r="Y56" s="58"/>
      <c r="Z56" s="393" t="s">
        <v>74</v>
      </c>
      <c r="AA56" s="394"/>
      <c r="AB56" s="394"/>
      <c r="AC56" s="394"/>
      <c r="AD56" s="394"/>
      <c r="AE56" s="395"/>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row>
    <row r="57" spans="1:61" ht="15" customHeight="1" x14ac:dyDescent="0.25">
      <c r="A57" s="58"/>
      <c r="B57" s="291"/>
      <c r="C57" s="291"/>
      <c r="D57" s="292"/>
      <c r="E57" s="387"/>
      <c r="F57" s="383"/>
      <c r="G57" s="383"/>
      <c r="H57" s="383"/>
      <c r="I57" s="383"/>
      <c r="J57" s="51" t="str">
        <f>IF(AND('Mapa final'!$AB$10="Alta",'Mapa final'!$AD$10="Leve"),CONCATENATE("R2C",'Mapa final'!$R$10),"")</f>
        <v/>
      </c>
      <c r="K57" s="52" t="str">
        <f>IF(AND('Mapa final'!$AB$11="Alta",'Mapa final'!$AD$11="Leve"),CONCATENATE("R2C",'Mapa final'!$R$11),"")</f>
        <v/>
      </c>
      <c r="L57" s="124" t="str">
        <f>IF(AND('Mapa final'!$AB$12="Alta",'Mapa final'!$AD$12="Leve"),CONCATENATE("R2C",'Mapa final'!$R$12),"")</f>
        <v/>
      </c>
      <c r="M57" s="51" t="str">
        <f>IF(AND('Mapa final'!$AB$10="Alta",'Mapa final'!$AD$10="Menor"),CONCATENATE("R2C",'Mapa final'!$R$10),"")</f>
        <v/>
      </c>
      <c r="N57" s="52" t="str">
        <f>IF(AND('Mapa final'!$AB$11="Alta",'Mapa final'!$AD$11="Menor"),CONCATENATE("R2C",'Mapa final'!$R$11),"")</f>
        <v/>
      </c>
      <c r="O57" s="124" t="str">
        <f>IF(AND('Mapa final'!$AB$12="Alta",'Mapa final'!$AD$12="Menor"),CONCATENATE("R2C",'Mapa final'!$R$12),"")</f>
        <v/>
      </c>
      <c r="P57" s="118" t="str">
        <f>IF(AND('Mapa final'!$AB$10="Alta",'Mapa final'!$AD$10="Moderado"),CONCATENATE("R2C",'Mapa final'!$R$10),"")</f>
        <v/>
      </c>
      <c r="Q57" s="44" t="str">
        <f>IF(AND('Mapa final'!$AB$11="Alta",'Mapa final'!$AD$11="Moderado"),CONCATENATE("R2C",'Mapa final'!$R$11),"")</f>
        <v/>
      </c>
      <c r="R57" s="119" t="str">
        <f>IF(AND('Mapa final'!$AB$12="Alta",'Mapa final'!$AD$12="Moderado"),CONCATENATE("R2C",'Mapa final'!$R$12),"")</f>
        <v/>
      </c>
      <c r="S57" s="118" t="str">
        <f>IF(AND('Mapa final'!$AB$10="Alta",'Mapa final'!$AD$10="Mayor"),CONCATENATE("R2C",'Mapa final'!$R$10),"")</f>
        <v/>
      </c>
      <c r="T57" s="44" t="str">
        <f>IF(AND('Mapa final'!$AB$11="Alta",'Mapa final'!$AD$11="Mayor"),CONCATENATE("R2C",'Mapa final'!$R$11),"")</f>
        <v/>
      </c>
      <c r="U57" s="119" t="str">
        <f>IF(AND('Mapa final'!$AB$12="Alta",'Mapa final'!$AD$12="Mayor"),CONCATENATE("R2C",'Mapa final'!$R$12),"")</f>
        <v/>
      </c>
      <c r="V57" s="45" t="str">
        <f>IF(AND('Mapa final'!$AB$10="Alta",'Mapa final'!$AD$10="Catastrófico"),CONCATENATE("R2C",'Mapa final'!$R$10),"")</f>
        <v/>
      </c>
      <c r="W57" s="46" t="str">
        <f>IF(AND('Mapa final'!$AB$11="Alta",'Mapa final'!$AD$11="Catastrófico"),CONCATENATE("R2C",'Mapa final'!$R$11),"")</f>
        <v/>
      </c>
      <c r="X57" s="113" t="str">
        <f>IF(AND('Mapa final'!$AB$12="Alta",'Mapa final'!$AD$12="Catastrófico"),CONCATENATE("R2C",'Mapa final'!$R$12),"")</f>
        <v/>
      </c>
      <c r="Y57" s="58"/>
      <c r="Z57" s="396"/>
      <c r="AA57" s="397"/>
      <c r="AB57" s="397"/>
      <c r="AC57" s="397"/>
      <c r="AD57" s="397"/>
      <c r="AE57" s="39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row>
    <row r="58" spans="1:61" ht="15" customHeight="1" x14ac:dyDescent="0.25">
      <c r="A58" s="58"/>
      <c r="B58" s="291"/>
      <c r="C58" s="291"/>
      <c r="D58" s="292"/>
      <c r="E58" s="388"/>
      <c r="F58" s="401"/>
      <c r="G58" s="401"/>
      <c r="H58" s="401"/>
      <c r="I58" s="383"/>
      <c r="J58" s="51" t="str">
        <f>IF(AND('Mapa final'!$AB$13="Alta",'Mapa final'!$AD$13="Leve"),CONCATENATE("R3C",'Mapa final'!$R$13),"")</f>
        <v/>
      </c>
      <c r="K58" s="52" t="str">
        <f>IF(AND('Mapa final'!$AB$14="Alta",'Mapa final'!$AD$14="Leve"),CONCATENATE("R3C",'Mapa final'!$R$14),"")</f>
        <v/>
      </c>
      <c r="L58" s="124" t="str">
        <f>IF(AND('Mapa final'!$AB$15="Alta",'Mapa final'!$AD$15="Leve"),CONCATENATE("R3C",'Mapa final'!$R$15),"")</f>
        <v/>
      </c>
      <c r="M58" s="51" t="str">
        <f>IF(AND('Mapa final'!$AB$13="Alta",'Mapa final'!$AD$13="Menor"),CONCATENATE("R3C",'Mapa final'!$R$13),"")</f>
        <v/>
      </c>
      <c r="N58" s="52" t="str">
        <f>IF(AND('Mapa final'!$AB$14="Alta",'Mapa final'!$AD$14="Menor"),CONCATENATE("R3C",'Mapa final'!$R$14),"")</f>
        <v/>
      </c>
      <c r="O58" s="124" t="str">
        <f>IF(AND('Mapa final'!$AB$15="Alta",'Mapa final'!$AD$15="Menor"),CONCATENATE("R3C",'Mapa final'!$R$15),"")</f>
        <v/>
      </c>
      <c r="P58" s="118" t="str">
        <f>IF(AND('Mapa final'!$AB$13="Alta",'Mapa final'!$AD$13="Moderado"),CONCATENATE("R3C",'Mapa final'!$R$13),"")</f>
        <v/>
      </c>
      <c r="Q58" s="44" t="str">
        <f>IF(AND('Mapa final'!$AB$14="Alta",'Mapa final'!$AD$14="Moderado"),CONCATENATE("R3C",'Mapa final'!$R$14),"")</f>
        <v/>
      </c>
      <c r="R58" s="119" t="str">
        <f>IF(AND('Mapa final'!$AB$15="Alta",'Mapa final'!$AD$15="Moderado"),CONCATENATE("R3C",'Mapa final'!$R$15),"")</f>
        <v/>
      </c>
      <c r="S58" s="118" t="str">
        <f>IF(AND('Mapa final'!$AB$13="Alta",'Mapa final'!$AD$13="Mayor"),CONCATENATE("R3C",'Mapa final'!$R$13),"")</f>
        <v/>
      </c>
      <c r="T58" s="44" t="str">
        <f>IF(AND('Mapa final'!$AB$14="Alta",'Mapa final'!$AD$14="Mayor"),CONCATENATE("R3C",'Mapa final'!$R$14),"")</f>
        <v/>
      </c>
      <c r="U58" s="119" t="str">
        <f>IF(AND('Mapa final'!$AB$15="Alta",'Mapa final'!$AD$15="Mayor"),CONCATENATE("R3C",'Mapa final'!$R$15),"")</f>
        <v/>
      </c>
      <c r="V58" s="45" t="str">
        <f>IF(AND('Mapa final'!$AB$13="Alta",'Mapa final'!$AD$13="Catastrófico"),CONCATENATE("R3C",'Mapa final'!$R$13),"")</f>
        <v/>
      </c>
      <c r="W58" s="46" t="str">
        <f>IF(AND('Mapa final'!$AB$14="Alta",'Mapa final'!$AD$14="Catastrófico"),CONCATENATE("R3C",'Mapa final'!$R$14),"")</f>
        <v/>
      </c>
      <c r="X58" s="113" t="str">
        <f>IF(AND('Mapa final'!$AB$15="Alta",'Mapa final'!$AD$15="Catastrófico"),CONCATENATE("R3C",'Mapa final'!$R$15),"")</f>
        <v/>
      </c>
      <c r="Y58" s="58"/>
      <c r="Z58" s="396"/>
      <c r="AA58" s="397"/>
      <c r="AB58" s="397"/>
      <c r="AC58" s="397"/>
      <c r="AD58" s="397"/>
      <c r="AE58" s="39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row>
    <row r="59" spans="1:61" ht="15" customHeight="1" x14ac:dyDescent="0.25">
      <c r="A59" s="58"/>
      <c r="B59" s="291"/>
      <c r="C59" s="291"/>
      <c r="D59" s="292"/>
      <c r="E59" s="388"/>
      <c r="F59" s="401"/>
      <c r="G59" s="401"/>
      <c r="H59" s="401"/>
      <c r="I59" s="383"/>
      <c r="J59" s="51" t="str">
        <f>IF(AND('Mapa final'!$AB$16="Alta",'Mapa final'!$AD$16="Leve"),CONCATENATE("R4C",'Mapa final'!$R$16),"")</f>
        <v/>
      </c>
      <c r="K59" s="52" t="str">
        <f>IF(AND('Mapa final'!$AB$17="Alta",'Mapa final'!$AD$17="Leve"),CONCATENATE("R4C",'Mapa final'!$R$17),"")</f>
        <v/>
      </c>
      <c r="L59" s="124" t="str">
        <f>IF(AND('Mapa final'!$AB$18="Alta",'Mapa final'!$AD$18="Leve"),CONCATENATE("R4C",'Mapa final'!$R$18),"")</f>
        <v/>
      </c>
      <c r="M59" s="51" t="str">
        <f>IF(AND('Mapa final'!$AB$16="Alta",'Mapa final'!$AD$16="Menor"),CONCATENATE("R4C",'Mapa final'!$R$16),"")</f>
        <v/>
      </c>
      <c r="N59" s="52" t="str">
        <f>IF(AND('Mapa final'!$AB$17="Alta",'Mapa final'!$AD$17="Menor"),CONCATENATE("R4C",'Mapa final'!$R$17),"")</f>
        <v/>
      </c>
      <c r="O59" s="124" t="str">
        <f>IF(AND('Mapa final'!$AB$18="Alta",'Mapa final'!$AD$18="Menor"),CONCATENATE("R4C",'Mapa final'!$R$18),"")</f>
        <v/>
      </c>
      <c r="P59" s="118" t="str">
        <f>IF(AND('Mapa final'!$AB$16="Alta",'Mapa final'!$AD$16="Moderado"),CONCATENATE("R4C",'Mapa final'!$R$16),"")</f>
        <v/>
      </c>
      <c r="Q59" s="44" t="str">
        <f>IF(AND('Mapa final'!$AB$17="Alta",'Mapa final'!$AD$17="Moderado"),CONCATENATE("R4C",'Mapa final'!$R$17),"")</f>
        <v/>
      </c>
      <c r="R59" s="119" t="str">
        <f>IF(AND('Mapa final'!$AB$18="Alta",'Mapa final'!$AD$18="Moderado"),CONCATENATE("R4C",'Mapa final'!$R$18),"")</f>
        <v/>
      </c>
      <c r="S59" s="118" t="str">
        <f>IF(AND('Mapa final'!$AB$16="Alta",'Mapa final'!$AD$16="Mayor"),CONCATENATE("R4C",'Mapa final'!$R$16),"")</f>
        <v/>
      </c>
      <c r="T59" s="44" t="str">
        <f>IF(AND('Mapa final'!$AB$17="Alta",'Mapa final'!$AD$17="Mayor"),CONCATENATE("R4C",'Mapa final'!$R$17),"")</f>
        <v/>
      </c>
      <c r="U59" s="119" t="str">
        <f>IF(AND('Mapa final'!$AB$18="Alta",'Mapa final'!$AD$18="Mayor"),CONCATENATE("R4C",'Mapa final'!$R$18),"")</f>
        <v/>
      </c>
      <c r="V59" s="45" t="str">
        <f>IF(AND('Mapa final'!$AB$16="Alta",'Mapa final'!$AD$16="Catastrófico"),CONCATENATE("R4C",'Mapa final'!$R$16),"")</f>
        <v/>
      </c>
      <c r="W59" s="46" t="str">
        <f>IF(AND('Mapa final'!$AB$17="Alta",'Mapa final'!$AD$17="Catastrófico"),CONCATENATE("R4C",'Mapa final'!$R$17),"")</f>
        <v/>
      </c>
      <c r="X59" s="113" t="str">
        <f>IF(AND('Mapa final'!$AB$18="Alta",'Mapa final'!$AD$18="Catastrófico"),CONCATENATE("R4C",'Mapa final'!$R$18),"")</f>
        <v/>
      </c>
      <c r="Y59" s="58"/>
      <c r="Z59" s="396"/>
      <c r="AA59" s="397"/>
      <c r="AB59" s="397"/>
      <c r="AC59" s="397"/>
      <c r="AD59" s="397"/>
      <c r="AE59" s="39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row>
    <row r="60" spans="1:61" ht="12" customHeight="1" x14ac:dyDescent="0.25">
      <c r="A60" s="58"/>
      <c r="B60" s="291"/>
      <c r="C60" s="291"/>
      <c r="D60" s="292"/>
      <c r="E60" s="388"/>
      <c r="F60" s="401"/>
      <c r="G60" s="401"/>
      <c r="H60" s="401"/>
      <c r="I60" s="383"/>
      <c r="J60" s="51" t="str">
        <f>IF(AND('Mapa final'!$AB$19="Alta",'Mapa final'!$AD$19="Leve"),CONCATENATE("R5C",'Mapa final'!$R$19),"")</f>
        <v/>
      </c>
      <c r="K60" s="52" t="str">
        <f>IF(AND('Mapa final'!$AB$20="Alta",'Mapa final'!$AD$20="Leve"),CONCATENATE("R5C",'Mapa final'!$R$20),"")</f>
        <v/>
      </c>
      <c r="L60" s="124" t="str">
        <f>IF(AND('Mapa final'!$AB$21="Alta",'Mapa final'!$AD$21="Leve"),CONCATENATE("R5C",'Mapa final'!$R$21),"")</f>
        <v/>
      </c>
      <c r="M60" s="51" t="str">
        <f>IF(AND('Mapa final'!$AB$19="Alta",'Mapa final'!$AD$19="Menor"),CONCATENATE("R5C",'Mapa final'!$R$19),"")</f>
        <v/>
      </c>
      <c r="N60" s="52" t="str">
        <f>IF(AND('Mapa final'!$AB$20="Alta",'Mapa final'!$AD$20="Menor"),CONCATENATE("R5C",'Mapa final'!$R$20),"")</f>
        <v/>
      </c>
      <c r="O60" s="124" t="str">
        <f>IF(AND('Mapa final'!$AB$21="Alta",'Mapa final'!$AD$21="Menor"),CONCATENATE("R5C",'Mapa final'!$R$21),"")</f>
        <v/>
      </c>
      <c r="P60" s="118" t="str">
        <f>IF(AND('Mapa final'!$AB$19="Alta",'Mapa final'!$AD$19="Moderado"),CONCATENATE("R5C",'Mapa final'!$R$19),"")</f>
        <v/>
      </c>
      <c r="Q60" s="44" t="str">
        <f>IF(AND('Mapa final'!$AB$20="Alta",'Mapa final'!$AD$20="Moderado"),CONCATENATE("R5C",'Mapa final'!$R$20),"")</f>
        <v/>
      </c>
      <c r="R60" s="119" t="str">
        <f>IF(AND('Mapa final'!$AB$21="Alta",'Mapa final'!$AD$21="Moderado"),CONCATENATE("R5C",'Mapa final'!$R$21),"")</f>
        <v/>
      </c>
      <c r="S60" s="118" t="str">
        <f>IF(AND('Mapa final'!$AB$19="Alta",'Mapa final'!$AD$19="Mayor"),CONCATENATE("R5C",'Mapa final'!$R$19),"")</f>
        <v/>
      </c>
      <c r="T60" s="44" t="str">
        <f>IF(AND('Mapa final'!$AB$20="Alta",'Mapa final'!$AD$20="Mayor"),CONCATENATE("R5C",'Mapa final'!$R$20),"")</f>
        <v/>
      </c>
      <c r="U60" s="119" t="str">
        <f>IF(AND('Mapa final'!$AB$21="Alta",'Mapa final'!$AD$21="Mayor"),CONCATENATE("R5C",'Mapa final'!$R$21),"")</f>
        <v/>
      </c>
      <c r="V60" s="45" t="str">
        <f>IF(AND('Mapa final'!$AB$19="Alta",'Mapa final'!$AD$19="Catastrófico"),CONCATENATE("R5C",'Mapa final'!$R$19),"")</f>
        <v/>
      </c>
      <c r="W60" s="46" t="str">
        <f>IF(AND('Mapa final'!$AB$20="Alta",'Mapa final'!$AD$20="Catastrófico"),CONCATENATE("R5C",'Mapa final'!$R$20),"")</f>
        <v/>
      </c>
      <c r="X60" s="113" t="str">
        <f>IF(AND('Mapa final'!$AB$21="Alta",'Mapa final'!$AD$21="Catastrófico"),CONCATENATE("R5C",'Mapa final'!$R$21),"")</f>
        <v/>
      </c>
      <c r="Y60" s="58"/>
      <c r="Z60" s="396"/>
      <c r="AA60" s="397"/>
      <c r="AB60" s="397"/>
      <c r="AC60" s="397"/>
      <c r="AD60" s="397"/>
      <c r="AE60" s="39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row>
    <row r="61" spans="1:61" ht="12" customHeight="1" x14ac:dyDescent="0.25">
      <c r="A61" s="58"/>
      <c r="B61" s="291"/>
      <c r="C61" s="291"/>
      <c r="D61" s="292"/>
      <c r="E61" s="388"/>
      <c r="F61" s="401"/>
      <c r="G61" s="401"/>
      <c r="H61" s="401"/>
      <c r="I61" s="383"/>
      <c r="J61" s="51" t="str">
        <f>IF(AND('Mapa final'!$AB$22="Alta",'Mapa final'!$AD$22="Leve"),CONCATENATE("R6C",'Mapa final'!$R$22),"")</f>
        <v/>
      </c>
      <c r="K61" s="52" t="str">
        <f>IF(AND('Mapa final'!$AB$23="Alta",'Mapa final'!$AD$23="Leve"),CONCATENATE("R6C",'Mapa final'!$R$23),"")</f>
        <v/>
      </c>
      <c r="L61" s="124" t="str">
        <f>IF(AND('Mapa final'!$AB$24="Alta",'Mapa final'!$AD$24="Leve"),CONCATENATE("R6C",'Mapa final'!$R$24),"")</f>
        <v/>
      </c>
      <c r="M61" s="51" t="str">
        <f>IF(AND('Mapa final'!$AB$22="Alta",'Mapa final'!$AD$22="Menor"),CONCATENATE("R6C",'Mapa final'!$R$22),"")</f>
        <v/>
      </c>
      <c r="N61" s="52" t="str">
        <f>IF(AND('Mapa final'!$AB$23="Alta",'Mapa final'!$AD$23="Menor"),CONCATENATE("R6C",'Mapa final'!$R$23),"")</f>
        <v/>
      </c>
      <c r="O61" s="124" t="str">
        <f>IF(AND('Mapa final'!$AB$24="Alta",'Mapa final'!$AD$24="Menor"),CONCATENATE("R6C",'Mapa final'!$R$24),"")</f>
        <v/>
      </c>
      <c r="P61" s="118" t="str">
        <f>IF(AND('Mapa final'!$AB$22="Alta",'Mapa final'!$AD$22="Moderado"),CONCATENATE("R6C",'Mapa final'!$R$22),"")</f>
        <v/>
      </c>
      <c r="Q61" s="44" t="str">
        <f>IF(AND('Mapa final'!$AB$23="Alta",'Mapa final'!$AD$23="Moderado"),CONCATENATE("R6C",'Mapa final'!$R$23),"")</f>
        <v/>
      </c>
      <c r="R61" s="119" t="str">
        <f>IF(AND('Mapa final'!$AB$24="Alta",'Mapa final'!$AD$24="Moderado"),CONCATENATE("R6C",'Mapa final'!$R$24),"")</f>
        <v/>
      </c>
      <c r="S61" s="118" t="str">
        <f>IF(AND('Mapa final'!$AB$22="Alta",'Mapa final'!$AD$22="Mayor"),CONCATENATE("R6C",'Mapa final'!$R$22),"")</f>
        <v/>
      </c>
      <c r="T61" s="44" t="str">
        <f>IF(AND('Mapa final'!$AB$23="Alta",'Mapa final'!$AD$23="Mayor"),CONCATENATE("R6C",'Mapa final'!$R$23),"")</f>
        <v/>
      </c>
      <c r="U61" s="119" t="str">
        <f>IF(AND('Mapa final'!$AB$24="Alta",'Mapa final'!$AD$24="Mayor"),CONCATENATE("R6C",'Mapa final'!$R$24),"")</f>
        <v/>
      </c>
      <c r="V61" s="45" t="str">
        <f>IF(AND('Mapa final'!$AB$22="Alta",'Mapa final'!$AD$22="Catastrófico"),CONCATENATE("R6C",'Mapa final'!$R$22),"")</f>
        <v/>
      </c>
      <c r="W61" s="46" t="str">
        <f>IF(AND('Mapa final'!$AB$23="Alta",'Mapa final'!$AD$23="Catastrófico"),CONCATENATE("R6C",'Mapa final'!$R$23),"")</f>
        <v/>
      </c>
      <c r="X61" s="113" t="str">
        <f>IF(AND('Mapa final'!$AB$24="Alta",'Mapa final'!$AD$24="Catastrófico"),CONCATENATE("R6C",'Mapa final'!$R$24),"")</f>
        <v/>
      </c>
      <c r="Y61" s="58"/>
      <c r="Z61" s="396"/>
      <c r="AA61" s="397"/>
      <c r="AB61" s="397"/>
      <c r="AC61" s="397"/>
      <c r="AD61" s="397"/>
      <c r="AE61" s="39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row>
    <row r="62" spans="1:61" ht="12" customHeight="1" x14ac:dyDescent="0.25">
      <c r="A62" s="58"/>
      <c r="B62" s="291"/>
      <c r="C62" s="291"/>
      <c r="D62" s="292"/>
      <c r="E62" s="388"/>
      <c r="F62" s="401"/>
      <c r="G62" s="401"/>
      <c r="H62" s="401"/>
      <c r="I62" s="383"/>
      <c r="J62" s="51" t="str">
        <f>IF(AND('Mapa final'!$AB$25="Alta",'Mapa final'!$AD$25="Leve"),CONCATENATE("R7C",'Mapa final'!$R$25),"")</f>
        <v/>
      </c>
      <c r="K62" s="52" t="str">
        <f>IF(AND('Mapa final'!$AB$26="Alta",'Mapa final'!$AD$26="Leve"),CONCATENATE("R7C",'Mapa final'!$R$26),"")</f>
        <v/>
      </c>
      <c r="L62" s="124" t="str">
        <f>IF(AND('Mapa final'!$AB$27="Alta",'Mapa final'!$AD$27="Leve"),CONCATENATE("R7C",'Mapa final'!$R$27),"")</f>
        <v/>
      </c>
      <c r="M62" s="51" t="str">
        <f>IF(AND('Mapa final'!$AB$25="Alta",'Mapa final'!$AD$25="Menor"),CONCATENATE("R7C",'Mapa final'!$R$25),"")</f>
        <v/>
      </c>
      <c r="N62" s="52" t="str">
        <f>IF(AND('Mapa final'!$AB$26="Alta",'Mapa final'!$AD$26="Menor"),CONCATENATE("R7C",'Mapa final'!$R$26),"")</f>
        <v/>
      </c>
      <c r="O62" s="124" t="str">
        <f>IF(AND('Mapa final'!$AB$27="Alta",'Mapa final'!$AD$27="Menor"),CONCATENATE("R7C",'Mapa final'!$R$27),"")</f>
        <v/>
      </c>
      <c r="P62" s="118" t="str">
        <f>IF(AND('Mapa final'!$AB$25="Alta",'Mapa final'!$AD$25="Moderado"),CONCATENATE("R7C",'Mapa final'!$R$25),"")</f>
        <v/>
      </c>
      <c r="Q62" s="44" t="str">
        <f>IF(AND('Mapa final'!$AB$26="Alta",'Mapa final'!$AD$26="Moderado"),CONCATENATE("R7C",'Mapa final'!$R$26),"")</f>
        <v/>
      </c>
      <c r="R62" s="119" t="str">
        <f>IF(AND('Mapa final'!$AB$27="Alta",'Mapa final'!$AD$27="Moderado"),CONCATENATE("R7C",'Mapa final'!$R$27),"")</f>
        <v/>
      </c>
      <c r="S62" s="118" t="str">
        <f>IF(AND('Mapa final'!$AB$25="Alta",'Mapa final'!$AD$25="Mayor"),CONCATENATE("R7C",'Mapa final'!$R$25),"")</f>
        <v/>
      </c>
      <c r="T62" s="44" t="str">
        <f>IF(AND('Mapa final'!$AB$26="Alta",'Mapa final'!$AD$26="Mayor"),CONCATENATE("R7C",'Mapa final'!$R$26),"")</f>
        <v/>
      </c>
      <c r="U62" s="119" t="str">
        <f>IF(AND('Mapa final'!$AB$27="Alta",'Mapa final'!$AD$27="Mayor"),CONCATENATE("R7C",'Mapa final'!$R$27),"")</f>
        <v/>
      </c>
      <c r="V62" s="45" t="str">
        <f>IF(AND('Mapa final'!$AB$25="Alta",'Mapa final'!$AD$25="Catastrófico"),CONCATENATE("R7C",'Mapa final'!$R$25),"")</f>
        <v/>
      </c>
      <c r="W62" s="46" t="str">
        <f>IF(AND('Mapa final'!$AB$26="Alta",'Mapa final'!$AD$26="Catastrófico"),CONCATENATE("R7C",'Mapa final'!$R$26),"")</f>
        <v/>
      </c>
      <c r="X62" s="113" t="str">
        <f>IF(AND('Mapa final'!$AB$27="Alta",'Mapa final'!$AD$27="Catastrófico"),CONCATENATE("R7C",'Mapa final'!$R$27),"")</f>
        <v/>
      </c>
      <c r="Y62" s="58"/>
      <c r="Z62" s="396"/>
      <c r="AA62" s="397"/>
      <c r="AB62" s="397"/>
      <c r="AC62" s="397"/>
      <c r="AD62" s="397"/>
      <c r="AE62" s="39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row>
    <row r="63" spans="1:61" ht="12" customHeight="1" x14ac:dyDescent="0.25">
      <c r="A63" s="58"/>
      <c r="B63" s="291"/>
      <c r="C63" s="291"/>
      <c r="D63" s="292"/>
      <c r="E63" s="388"/>
      <c r="F63" s="401"/>
      <c r="G63" s="401"/>
      <c r="H63" s="401"/>
      <c r="I63" s="383"/>
      <c r="J63" s="51" t="str">
        <f>IF(AND('Mapa final'!$AB$28="Alta",'Mapa final'!$AD$28="Leve"),CONCATENATE("R8C",'Mapa final'!$R$28),"")</f>
        <v/>
      </c>
      <c r="K63" s="52" t="str">
        <f>IF(AND('Mapa final'!$AB$29="Alta",'Mapa final'!$AD$29="Leve"),CONCATENATE("R8C",'Mapa final'!$R$29),"")</f>
        <v/>
      </c>
      <c r="L63" s="124" t="str">
        <f>IF(AND('Mapa final'!$AB$30="Alta",'Mapa final'!$AD$30="Leve"),CONCATENATE("R8C",'Mapa final'!$R$30),"")</f>
        <v/>
      </c>
      <c r="M63" s="51" t="str">
        <f>IF(AND('Mapa final'!$AB$28="Alta",'Mapa final'!$AD$28="Menor"),CONCATENATE("R8C",'Mapa final'!$R$28),"")</f>
        <v/>
      </c>
      <c r="N63" s="52" t="str">
        <f>IF(AND('Mapa final'!$AB$29="Alta",'Mapa final'!$AD$29="Menor"),CONCATENATE("R8C",'Mapa final'!$R$29),"")</f>
        <v/>
      </c>
      <c r="O63" s="124" t="str">
        <f>IF(AND('Mapa final'!$AB$30="Alta",'Mapa final'!$AD$30="Menor"),CONCATENATE("R8C",'Mapa final'!$R$30),"")</f>
        <v/>
      </c>
      <c r="P63" s="118" t="str">
        <f>IF(AND('Mapa final'!$AB$28="Alta",'Mapa final'!$AD$28="Moderado"),CONCATENATE("R8C",'Mapa final'!$R$28),"")</f>
        <v/>
      </c>
      <c r="Q63" s="44" t="str">
        <f>IF(AND('Mapa final'!$AB$29="Alta",'Mapa final'!$AD$29="Moderado"),CONCATENATE("R8C",'Mapa final'!$R$29),"")</f>
        <v/>
      </c>
      <c r="R63" s="119" t="str">
        <f>IF(AND('Mapa final'!$AB$30="Alta",'Mapa final'!$AD$30="Moderado"),CONCATENATE("R8C",'Mapa final'!$R$30),"")</f>
        <v/>
      </c>
      <c r="S63" s="118" t="str">
        <f>IF(AND('Mapa final'!$AB$28="Alta",'Mapa final'!$AD$28="Mayor"),CONCATENATE("R8C",'Mapa final'!$R$28),"")</f>
        <v/>
      </c>
      <c r="T63" s="44" t="str">
        <f>IF(AND('Mapa final'!$AB$29="Alta",'Mapa final'!$AD$29="Mayor"),CONCATENATE("R8C",'Mapa final'!$R$29),"")</f>
        <v/>
      </c>
      <c r="U63" s="119" t="str">
        <f>IF(AND('Mapa final'!$AB$30="Alta",'Mapa final'!$AD$30="Mayor"),CONCATENATE("R8C",'Mapa final'!$R$30),"")</f>
        <v/>
      </c>
      <c r="V63" s="45" t="str">
        <f>IF(AND('Mapa final'!$AB$28="Alta",'Mapa final'!$AD$28="Catastrófico"),CONCATENATE("R8C",'Mapa final'!$R$28),"")</f>
        <v/>
      </c>
      <c r="W63" s="46" t="str">
        <f>IF(AND('Mapa final'!$AB$29="Alta",'Mapa final'!$AD$29="Catastrófico"),CONCATENATE("R8C",'Mapa final'!$R$29),"")</f>
        <v/>
      </c>
      <c r="X63" s="113" t="str">
        <f>IF(AND('Mapa final'!$AB$30="Alta",'Mapa final'!$AD$30="Catastrófico"),CONCATENATE("R8C",'Mapa final'!$R$30),"")</f>
        <v/>
      </c>
      <c r="Y63" s="58"/>
      <c r="Z63" s="396"/>
      <c r="AA63" s="397"/>
      <c r="AB63" s="397"/>
      <c r="AC63" s="397"/>
      <c r="AD63" s="397"/>
      <c r="AE63" s="39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row>
    <row r="64" spans="1:61" ht="12" customHeight="1" x14ac:dyDescent="0.25">
      <c r="A64" s="58"/>
      <c r="B64" s="291"/>
      <c r="C64" s="291"/>
      <c r="D64" s="292"/>
      <c r="E64" s="388"/>
      <c r="F64" s="401"/>
      <c r="G64" s="401"/>
      <c r="H64" s="401"/>
      <c r="I64" s="383"/>
      <c r="J64" s="51" t="str">
        <f>IF(AND('Mapa final'!$AB$31="Alta",'Mapa final'!$AD$31="Leve"),CONCATENATE("R9C",'Mapa final'!$R$31),"")</f>
        <v/>
      </c>
      <c r="K64" s="52" t="str">
        <f>IF(AND('Mapa final'!$AB$32="Alta",'Mapa final'!$AD$32="Leve"),CONCATENATE("R9C",'Mapa final'!$R$32),"")</f>
        <v/>
      </c>
      <c r="L64" s="124" t="str">
        <f>IF(AND('Mapa final'!$AB$33="Alta",'Mapa final'!$AD$33="Leve"),CONCATENATE("R9C",'Mapa final'!$R$33),"")</f>
        <v/>
      </c>
      <c r="M64" s="51" t="str">
        <f>IF(AND('Mapa final'!$AB$31="Alta",'Mapa final'!$AD$31="Menor"),CONCATENATE("R9C",'Mapa final'!$R$31),"")</f>
        <v/>
      </c>
      <c r="N64" s="52" t="str">
        <f>IF(AND('Mapa final'!$AB$32="Alta",'Mapa final'!$AD$32="Menor"),CONCATENATE("R9C",'Mapa final'!$R$32),"")</f>
        <v/>
      </c>
      <c r="O64" s="124" t="str">
        <f>IF(AND('Mapa final'!$AB$33="Alta",'Mapa final'!$AD$33="Menor"),CONCATENATE("R9C",'Mapa final'!$R$33),"")</f>
        <v/>
      </c>
      <c r="P64" s="118" t="str">
        <f>IF(AND('Mapa final'!$AB$31="Alta",'Mapa final'!$AD$31="Moderado"),CONCATENATE("R9C",'Mapa final'!$R$31),"")</f>
        <v/>
      </c>
      <c r="Q64" s="44" t="str">
        <f>IF(AND('Mapa final'!$AB$32="Alta",'Mapa final'!$AD$32="Moderado"),CONCATENATE("R9C",'Mapa final'!$R$32),"")</f>
        <v/>
      </c>
      <c r="R64" s="119" t="str">
        <f>IF(AND('Mapa final'!$AB$33="Alta",'Mapa final'!$AD$33="Moderado"),CONCATENATE("R9C",'Mapa final'!$R$33),"")</f>
        <v/>
      </c>
      <c r="S64" s="118" t="str">
        <f>IF(AND('Mapa final'!$AB$31="Alta",'Mapa final'!$AD$31="Mayor"),CONCATENATE("R9C",'Mapa final'!$R$31),"")</f>
        <v/>
      </c>
      <c r="T64" s="44" t="str">
        <f>IF(AND('Mapa final'!$AB$32="Alta",'Mapa final'!$AD$32="Mayor"),CONCATENATE("R9C",'Mapa final'!$R$32),"")</f>
        <v/>
      </c>
      <c r="U64" s="119" t="str">
        <f>IF(AND('Mapa final'!$AB$33="Alta",'Mapa final'!$AD$33="Mayor"),CONCATENATE("R9C",'Mapa final'!$R$33),"")</f>
        <v/>
      </c>
      <c r="V64" s="45" t="str">
        <f>IF(AND('Mapa final'!$AB$31="Alta",'Mapa final'!$AD$31="Catastrófico"),CONCATENATE("R9C",'Mapa final'!$R$31),"")</f>
        <v/>
      </c>
      <c r="W64" s="46" t="str">
        <f>IF(AND('Mapa final'!$AB$32="Alta",'Mapa final'!$AD$32="Catastrófico"),CONCATENATE("R9C",'Mapa final'!$R$32),"")</f>
        <v/>
      </c>
      <c r="X64" s="113" t="str">
        <f>IF(AND('Mapa final'!$AB$33="Alta",'Mapa final'!$AD$33="Catastrófico"),CONCATENATE("R9C",'Mapa final'!$R$33),"")</f>
        <v/>
      </c>
      <c r="Y64" s="58"/>
      <c r="Z64" s="396"/>
      <c r="AA64" s="397"/>
      <c r="AB64" s="397"/>
      <c r="AC64" s="397"/>
      <c r="AD64" s="397"/>
      <c r="AE64" s="39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row>
    <row r="65" spans="1:61" ht="12" customHeight="1" x14ac:dyDescent="0.25">
      <c r="A65" s="58"/>
      <c r="B65" s="291"/>
      <c r="C65" s="291"/>
      <c r="D65" s="292"/>
      <c r="E65" s="388"/>
      <c r="F65" s="401"/>
      <c r="G65" s="401"/>
      <c r="H65" s="401"/>
      <c r="I65" s="383"/>
      <c r="J65" s="51" t="str">
        <f>IF(AND('Mapa final'!$AB$34="Alta",'Mapa final'!$AD$34="Leve"),CONCATENATE("R10C",'Mapa final'!$R$34),"")</f>
        <v/>
      </c>
      <c r="K65" s="52" t="str">
        <f>IF(AND('Mapa final'!$AB$35="Alta",'Mapa final'!$AD$35="Leve"),CONCATENATE("R10C",'Mapa final'!$R$35),"")</f>
        <v/>
      </c>
      <c r="L65" s="124" t="str">
        <f>IF(AND('Mapa final'!$AB$36="Alta",'Mapa final'!$AD$36="Leve"),CONCATENATE("R10C",'Mapa final'!$R$36),"")</f>
        <v/>
      </c>
      <c r="M65" s="51" t="str">
        <f>IF(AND('Mapa final'!$AB$34="Alta",'Mapa final'!$AD$34="Menor"),CONCATENATE("R10C",'Mapa final'!$R$34),"")</f>
        <v/>
      </c>
      <c r="N65" s="52" t="str">
        <f>IF(AND('Mapa final'!$AB$35="Alta",'Mapa final'!$AD$35="Menor"),CONCATENATE("R10C",'Mapa final'!$R$35),"")</f>
        <v/>
      </c>
      <c r="O65" s="124" t="str">
        <f>IF(AND('Mapa final'!$AB$36="Alta",'Mapa final'!$AD$36="Menor"),CONCATENATE("R10C",'Mapa final'!$R$36),"")</f>
        <v/>
      </c>
      <c r="P65" s="118" t="str">
        <f>IF(AND('Mapa final'!$AB$34="Alta",'Mapa final'!$AD$34="Moderado"),CONCATENATE("R10C",'Mapa final'!$R$34),"")</f>
        <v/>
      </c>
      <c r="Q65" s="44" t="str">
        <f>IF(AND('Mapa final'!$AB$35="Alta",'Mapa final'!$AD$35="Moderado"),CONCATENATE("R10C",'Mapa final'!$R$35),"")</f>
        <v/>
      </c>
      <c r="R65" s="119" t="str">
        <f>IF(AND('Mapa final'!$AB$36="Alta",'Mapa final'!$AD$36="Moderado"),CONCATENATE("R10C",'Mapa final'!$R$36),"")</f>
        <v/>
      </c>
      <c r="S65" s="118" t="str">
        <f>IF(AND('Mapa final'!$AB$34="Alta",'Mapa final'!$AD$34="Mayor"),CONCATENATE("R10C",'Mapa final'!$R$34),"")</f>
        <v/>
      </c>
      <c r="T65" s="44" t="str">
        <f>IF(AND('Mapa final'!$AB$35="Alta",'Mapa final'!$AD$35="Mayor"),CONCATENATE("R10C",'Mapa final'!$R$35),"")</f>
        <v/>
      </c>
      <c r="U65" s="119" t="str">
        <f>IF(AND('Mapa final'!$AB$36="Alta",'Mapa final'!$AD$36="Mayor"),CONCATENATE("R10C",'Mapa final'!$R$36),"")</f>
        <v/>
      </c>
      <c r="V65" s="45" t="str">
        <f>IF(AND('Mapa final'!$AB$34="Alta",'Mapa final'!$AD$34="Catastrófico"),CONCATENATE("R10C",'Mapa final'!$R$34),"")</f>
        <v/>
      </c>
      <c r="W65" s="46" t="str">
        <f>IF(AND('Mapa final'!$AB$35="Alta",'Mapa final'!$AD$35="Catastrófico"),CONCATENATE("R10C",'Mapa final'!$R$35),"")</f>
        <v/>
      </c>
      <c r="X65" s="113" t="str">
        <f>IF(AND('Mapa final'!$AB$36="Alta",'Mapa final'!$AD$36="Catastrófico"),CONCATENATE("R10C",'Mapa final'!$R$36),"")</f>
        <v/>
      </c>
      <c r="Y65" s="58"/>
      <c r="Z65" s="396"/>
      <c r="AA65" s="397"/>
      <c r="AB65" s="397"/>
      <c r="AC65" s="397"/>
      <c r="AD65" s="397"/>
      <c r="AE65" s="39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row>
    <row r="66" spans="1:61" ht="12" customHeight="1" x14ac:dyDescent="0.25">
      <c r="A66" s="58"/>
      <c r="B66" s="291"/>
      <c r="C66" s="291"/>
      <c r="D66" s="292"/>
      <c r="E66" s="388"/>
      <c r="F66" s="401"/>
      <c r="G66" s="401"/>
      <c r="H66" s="401"/>
      <c r="I66" s="383"/>
      <c r="J66" s="51" t="str">
        <f>IF(AND('Mapa final'!$AB$37="Alta",'Mapa final'!$AD$37="Leve"),CONCATENATE("R11C",'Mapa final'!$R$37),"")</f>
        <v/>
      </c>
      <c r="K66" s="52" t="str">
        <f>IF(AND('Mapa final'!$AB$38="Alta",'Mapa final'!$AD$38="Leve"),CONCATENATE("R11C",'Mapa final'!$R$38),"")</f>
        <v/>
      </c>
      <c r="L66" s="124" t="str">
        <f>IF(AND('Mapa final'!$AB$39="Alta",'Mapa final'!$AD$39="Leve"),CONCATENATE("R11C",'Mapa final'!$R$39),"")</f>
        <v/>
      </c>
      <c r="M66" s="51" t="str">
        <f>IF(AND('Mapa final'!$AB$37="Alta",'Mapa final'!$AD$37="Menor"),CONCATENATE("R11C",'Mapa final'!$R$37),"")</f>
        <v/>
      </c>
      <c r="N66" s="52" t="str">
        <f>IF(AND('Mapa final'!$AB$38="Alta",'Mapa final'!$AD$38="Menor"),CONCATENATE("R11C",'Mapa final'!$R$38),"")</f>
        <v/>
      </c>
      <c r="O66" s="124" t="str">
        <f>IF(AND('Mapa final'!$AB$39="Alta",'Mapa final'!$AD$39="Menor"),CONCATENATE("R11C",'Mapa final'!$R$39),"")</f>
        <v/>
      </c>
      <c r="P66" s="118" t="str">
        <f>IF(AND('Mapa final'!$AB$37="Alta",'Mapa final'!$AD$37="Moderado"),CONCATENATE("R11C",'Mapa final'!$R$37),"")</f>
        <v/>
      </c>
      <c r="Q66" s="44" t="str">
        <f>IF(AND('Mapa final'!$AB$38="Alta",'Mapa final'!$AD$38="Moderado"),CONCATENATE("R11C",'Mapa final'!$R$38),"")</f>
        <v/>
      </c>
      <c r="R66" s="119" t="str">
        <f>IF(AND('Mapa final'!$AB$39="Alta",'Mapa final'!$AD$39="Moderado"),CONCATENATE("R11C",'Mapa final'!$R$39),"")</f>
        <v/>
      </c>
      <c r="S66" s="118" t="str">
        <f>IF(AND('Mapa final'!$AB$37="Alta",'Mapa final'!$AD$37="Mayor"),CONCATENATE("R11C",'Mapa final'!$R$37),"")</f>
        <v/>
      </c>
      <c r="T66" s="44" t="str">
        <f>IF(AND('Mapa final'!$AB$38="Alta",'Mapa final'!$AD$38="Mayor"),CONCATENATE("R11C",'Mapa final'!$R$38),"")</f>
        <v/>
      </c>
      <c r="U66" s="119" t="str">
        <f>IF(AND('Mapa final'!$AB$39="Alta",'Mapa final'!$AD$39="Mayor"),CONCATENATE("R11C",'Mapa final'!$R$39),"")</f>
        <v/>
      </c>
      <c r="V66" s="45" t="str">
        <f>IF(AND('Mapa final'!$AB$37="Alta",'Mapa final'!$AD$37="Catastrófico"),CONCATENATE("R11C",'Mapa final'!$R$37),"")</f>
        <v/>
      </c>
      <c r="W66" s="46" t="str">
        <f>IF(AND('Mapa final'!$AB$38="Alta",'Mapa final'!$AD$38="Catastrófico"),CONCATENATE("R11C",'Mapa final'!$R$38),"")</f>
        <v/>
      </c>
      <c r="X66" s="113" t="str">
        <f>IF(AND('Mapa final'!$AB$39="Alta",'Mapa final'!$AD$39="Catastrófico"),CONCATENATE("R11C",'Mapa final'!$R$39),"")</f>
        <v/>
      </c>
      <c r="Y66" s="58"/>
      <c r="Z66" s="396"/>
      <c r="AA66" s="397"/>
      <c r="AB66" s="397"/>
      <c r="AC66" s="397"/>
      <c r="AD66" s="397"/>
      <c r="AE66" s="39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row>
    <row r="67" spans="1:61" ht="12" customHeight="1" x14ac:dyDescent="0.25">
      <c r="A67" s="58"/>
      <c r="B67" s="291"/>
      <c r="C67" s="291"/>
      <c r="D67" s="292"/>
      <c r="E67" s="388"/>
      <c r="F67" s="401"/>
      <c r="G67" s="401"/>
      <c r="H67" s="401"/>
      <c r="I67" s="383"/>
      <c r="J67" s="51" t="str">
        <f>IF(AND('Mapa final'!$AB$40="Alta",'Mapa final'!$AD$40="Leve"),CONCATENATE("R12C",'Mapa final'!$R$40),"")</f>
        <v/>
      </c>
      <c r="K67" s="52" t="str">
        <f>IF(AND('Mapa final'!$AB$41="Alta",'Mapa final'!$AD$41="Leve"),CONCATENATE("R12C",'Mapa final'!$R$41),"")</f>
        <v/>
      </c>
      <c r="L67" s="124" t="str">
        <f>IF(AND('Mapa final'!$AB$42="Alta",'Mapa final'!$AD$42="Leve"),CONCATENATE("R12C",'Mapa final'!$R$42),"")</f>
        <v/>
      </c>
      <c r="M67" s="51" t="str">
        <f>IF(AND('Mapa final'!$AB$40="Alta",'Mapa final'!$AD$40="Menor"),CONCATENATE("R12C",'Mapa final'!$R$40),"")</f>
        <v/>
      </c>
      <c r="N67" s="52" t="str">
        <f>IF(AND('Mapa final'!$AB$41="Alta",'Mapa final'!$AD$41="Menor"),CONCATENATE("R12C",'Mapa final'!$R$41),"")</f>
        <v/>
      </c>
      <c r="O67" s="124" t="str">
        <f>IF(AND('Mapa final'!$AB$42="Alta",'Mapa final'!$AD$42="Menor"),CONCATENATE("R12C",'Mapa final'!$R$42),"")</f>
        <v/>
      </c>
      <c r="P67" s="118" t="str">
        <f>IF(AND('Mapa final'!$AB$40="Alta",'Mapa final'!$AD$40="Moderado"),CONCATENATE("R12C",'Mapa final'!$R$40),"")</f>
        <v/>
      </c>
      <c r="Q67" s="44" t="str">
        <f>IF(AND('Mapa final'!$AB$41="Alta",'Mapa final'!$AD$41="Moderado"),CONCATENATE("R12C",'Mapa final'!$R$41),"")</f>
        <v/>
      </c>
      <c r="R67" s="119" t="str">
        <f>IF(AND('Mapa final'!$AB$42="Alta",'Mapa final'!$AD$42="Moderado"),CONCATENATE("R12C",'Mapa final'!$R$42),"")</f>
        <v/>
      </c>
      <c r="S67" s="118" t="str">
        <f>IF(AND('Mapa final'!$AB$40="Alta",'Mapa final'!$AD$40="Mayor"),CONCATENATE("R12C",'Mapa final'!$R$40),"")</f>
        <v/>
      </c>
      <c r="T67" s="44" t="str">
        <f>IF(AND('Mapa final'!$AB$41="Alta",'Mapa final'!$AD$41="Mayor"),CONCATENATE("R12C",'Mapa final'!$R$41),"")</f>
        <v/>
      </c>
      <c r="U67" s="119" t="str">
        <f>IF(AND('Mapa final'!$AB$42="Alta",'Mapa final'!$AD$42="Mayor"),CONCATENATE("R12C",'Mapa final'!$R$42),"")</f>
        <v/>
      </c>
      <c r="V67" s="45" t="str">
        <f>IF(AND('Mapa final'!$AB$40="Alta",'Mapa final'!$AD$40="Catastrófico"),CONCATENATE("R12C",'Mapa final'!$R$40),"")</f>
        <v/>
      </c>
      <c r="W67" s="46" t="str">
        <f>IF(AND('Mapa final'!$AB$41="Alta",'Mapa final'!$AD$41="Catastrófico"),CONCATENATE("R12C",'Mapa final'!$R$41),"")</f>
        <v/>
      </c>
      <c r="X67" s="113" t="str">
        <f>IF(AND('Mapa final'!$AB$42="Alta",'Mapa final'!$AD$42="Catastrófico"),CONCATENATE("R12C",'Mapa final'!$R$42),"")</f>
        <v/>
      </c>
      <c r="Y67" s="58"/>
      <c r="Z67" s="396"/>
      <c r="AA67" s="397"/>
      <c r="AB67" s="397"/>
      <c r="AC67" s="397"/>
      <c r="AD67" s="397"/>
      <c r="AE67" s="39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row>
    <row r="68" spans="1:61" ht="12" customHeight="1" x14ac:dyDescent="0.25">
      <c r="A68" s="58"/>
      <c r="B68" s="291"/>
      <c r="C68" s="291"/>
      <c r="D68" s="292"/>
      <c r="E68" s="388"/>
      <c r="F68" s="401"/>
      <c r="G68" s="401"/>
      <c r="H68" s="401"/>
      <c r="I68" s="383"/>
      <c r="J68" s="51" t="str">
        <f>IF(AND('Mapa final'!$AB$43="Alta",'Mapa final'!$AD$43="Leve"),CONCATENATE("R13C",'Mapa final'!$R$43),"")</f>
        <v/>
      </c>
      <c r="K68" s="52" t="str">
        <f>IF(AND('Mapa final'!$AB$44="Alta",'Mapa final'!$AD$44="Leve"),CONCATENATE("R13C",'Mapa final'!$R$44),"")</f>
        <v/>
      </c>
      <c r="L68" s="124" t="str">
        <f>IF(AND('Mapa final'!$AB$45="Alta",'Mapa final'!$AD$45="Leve"),CONCATENATE("R13C",'Mapa final'!$R$45),"")</f>
        <v/>
      </c>
      <c r="M68" s="51" t="str">
        <f>IF(AND('Mapa final'!$AB$43="Alta",'Mapa final'!$AD$43="Menor"),CONCATENATE("R13C",'Mapa final'!$R$43),"")</f>
        <v/>
      </c>
      <c r="N68" s="52" t="str">
        <f>IF(AND('Mapa final'!$AB$44="Alta",'Mapa final'!$AD$44="Menor"),CONCATENATE("R13C",'Mapa final'!$R$44),"")</f>
        <v/>
      </c>
      <c r="O68" s="124" t="str">
        <f>IF(AND('Mapa final'!$AB$45="Alta",'Mapa final'!$AD$45="Menor"),CONCATENATE("R13C",'Mapa final'!$R$45),"")</f>
        <v/>
      </c>
      <c r="P68" s="118" t="str">
        <f>IF(AND('Mapa final'!$AB$43="Alta",'Mapa final'!$AD$43="Moderado"),CONCATENATE("R13C",'Mapa final'!$R$43),"")</f>
        <v/>
      </c>
      <c r="Q68" s="44" t="str">
        <f>IF(AND('Mapa final'!$AB$44="Alta",'Mapa final'!$AD$44="Moderado"),CONCATENATE("R13C",'Mapa final'!$R$44),"")</f>
        <v/>
      </c>
      <c r="R68" s="119" t="str">
        <f>IF(AND('Mapa final'!$AB$45="Alta",'Mapa final'!$AD$45="Moderado"),CONCATENATE("R13C",'Mapa final'!$R$45),"")</f>
        <v/>
      </c>
      <c r="S68" s="118" t="str">
        <f>IF(AND('Mapa final'!$AB$43="Alta",'Mapa final'!$AD$43="Mayor"),CONCATENATE("R13C",'Mapa final'!$R$43),"")</f>
        <v/>
      </c>
      <c r="T68" s="44" t="str">
        <f>IF(AND('Mapa final'!$AB$44="Alta",'Mapa final'!$AD$44="Mayor"),CONCATENATE("R13C",'Mapa final'!$R$44),"")</f>
        <v/>
      </c>
      <c r="U68" s="119" t="str">
        <f>IF(AND('Mapa final'!$AB$45="Alta",'Mapa final'!$AD$45="Mayor"),CONCATENATE("R13C",'Mapa final'!$R$45),"")</f>
        <v/>
      </c>
      <c r="V68" s="45" t="str">
        <f>IF(AND('Mapa final'!$AB$43="Alta",'Mapa final'!$AD$43="Catastrófico"),CONCATENATE("R13C",'Mapa final'!$R$43),"")</f>
        <v/>
      </c>
      <c r="W68" s="46" t="str">
        <f>IF(AND('Mapa final'!$AB$44="Alta",'Mapa final'!$AD$44="Catastrófico"),CONCATENATE("R13C",'Mapa final'!$R$44),"")</f>
        <v/>
      </c>
      <c r="X68" s="113" t="str">
        <f>IF(AND('Mapa final'!$AB$45="Alta",'Mapa final'!$AD$45="Catastrófico"),CONCATENATE("R13C",'Mapa final'!$R$45),"")</f>
        <v/>
      </c>
      <c r="Y68" s="58"/>
      <c r="Z68" s="396"/>
      <c r="AA68" s="397"/>
      <c r="AB68" s="397"/>
      <c r="AC68" s="397"/>
      <c r="AD68" s="397"/>
      <c r="AE68" s="39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row>
    <row r="69" spans="1:61" ht="12" customHeight="1" x14ac:dyDescent="0.25">
      <c r="A69" s="58"/>
      <c r="B69" s="291"/>
      <c r="C69" s="291"/>
      <c r="D69" s="292"/>
      <c r="E69" s="388"/>
      <c r="F69" s="401"/>
      <c r="G69" s="401"/>
      <c r="H69" s="401"/>
      <c r="I69" s="383"/>
      <c r="J69" s="51" t="str">
        <f>IF(AND('Mapa final'!$AB$46="Alta",'Mapa final'!$AD$46="Leve"),CONCATENATE("R14C",'Mapa final'!$R$46),"")</f>
        <v/>
      </c>
      <c r="K69" s="52" t="str">
        <f>IF(AND('Mapa final'!$AB$47="Alta",'Mapa final'!$AD$47="Leve"),CONCATENATE("R14C",'Mapa final'!$R$47),"")</f>
        <v/>
      </c>
      <c r="L69" s="124" t="str">
        <f>IF(AND('Mapa final'!$AB$48="Alta",'Mapa final'!$AD$48="Leve"),CONCATENATE("R14C",'Mapa final'!$R$48),"")</f>
        <v/>
      </c>
      <c r="M69" s="51" t="str">
        <f>IF(AND('Mapa final'!$AB$46="Alta",'Mapa final'!$AD$46="Menor"),CONCATENATE("R14C",'Mapa final'!$R$46),"")</f>
        <v/>
      </c>
      <c r="N69" s="52" t="str">
        <f>IF(AND('Mapa final'!$AB$47="Alta",'Mapa final'!$AD$47="Menor"),CONCATENATE("R14C",'Mapa final'!$R$47),"")</f>
        <v/>
      </c>
      <c r="O69" s="124" t="str">
        <f>IF(AND('Mapa final'!$AB$48="Alta",'Mapa final'!$AD$48="Menor"),CONCATENATE("R14C",'Mapa final'!$R$48),"")</f>
        <v/>
      </c>
      <c r="P69" s="118" t="str">
        <f>IF(AND('Mapa final'!$AB$46="Alta",'Mapa final'!$AD$46="Moderado"),CONCATENATE("R14C",'Mapa final'!$R$46),"")</f>
        <v/>
      </c>
      <c r="Q69" s="44" t="str">
        <f>IF(AND('Mapa final'!$AB$47="Alta",'Mapa final'!$AD$47="Moderado"),CONCATENATE("R14C",'Mapa final'!$R$47),"")</f>
        <v/>
      </c>
      <c r="R69" s="119" t="str">
        <f>IF(AND('Mapa final'!$AB$48="Alta",'Mapa final'!$AD$48="Moderado"),CONCATENATE("R14C",'Mapa final'!$R$48),"")</f>
        <v/>
      </c>
      <c r="S69" s="118" t="str">
        <f>IF(AND('Mapa final'!$AB$46="Alta",'Mapa final'!$AD$46="Mayor"),CONCATENATE("R14C",'Mapa final'!$R$46),"")</f>
        <v/>
      </c>
      <c r="T69" s="44" t="str">
        <f>IF(AND('Mapa final'!$AB$47="Alta",'Mapa final'!$AD$47="Mayor"),CONCATENATE("R14C",'Mapa final'!$R$47),"")</f>
        <v/>
      </c>
      <c r="U69" s="119" t="str">
        <f>IF(AND('Mapa final'!$AB$48="Alta",'Mapa final'!$AD$48="Mayor"),CONCATENATE("R14C",'Mapa final'!$R$48),"")</f>
        <v/>
      </c>
      <c r="V69" s="45" t="str">
        <f>IF(AND('Mapa final'!$AB$46="Alta",'Mapa final'!$AD$46="Catastrófico"),CONCATENATE("R14C",'Mapa final'!$R$46),"")</f>
        <v/>
      </c>
      <c r="W69" s="46" t="str">
        <f>IF(AND('Mapa final'!$AB$47="Alta",'Mapa final'!$AD$47="Catastrófico"),CONCATENATE("R14C",'Mapa final'!$R$47),"")</f>
        <v/>
      </c>
      <c r="X69" s="113" t="str">
        <f>IF(AND('Mapa final'!$AB$48="Alta",'Mapa final'!$AD$48="Catastrófico"),CONCATENATE("R14C",'Mapa final'!$R$48),"")</f>
        <v/>
      </c>
      <c r="Y69" s="58"/>
      <c r="Z69" s="396"/>
      <c r="AA69" s="397"/>
      <c r="AB69" s="397"/>
      <c r="AC69" s="397"/>
      <c r="AD69" s="397"/>
      <c r="AE69" s="39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c r="BI69" s="58"/>
    </row>
    <row r="70" spans="1:61" ht="15" customHeight="1" x14ac:dyDescent="0.25">
      <c r="A70" s="58"/>
      <c r="B70" s="291"/>
      <c r="C70" s="291"/>
      <c r="D70" s="292"/>
      <c r="E70" s="388"/>
      <c r="F70" s="401"/>
      <c r="G70" s="401"/>
      <c r="H70" s="401"/>
      <c r="I70" s="383"/>
      <c r="J70" s="51" t="str">
        <f>IF(AND('Mapa final'!$AB$49="Alta",'Mapa final'!$AD$49="Leve"),CONCATENATE("R15C",'Mapa final'!$R$49),"")</f>
        <v/>
      </c>
      <c r="K70" s="52" t="str">
        <f>IF(AND('Mapa final'!$AB$50="Alta",'Mapa final'!$AD$50="Leve"),CONCATENATE("R15C",'Mapa final'!$R$50),"")</f>
        <v/>
      </c>
      <c r="L70" s="124" t="str">
        <f>IF(AND('Mapa final'!$AB$51="Alta",'Mapa final'!$AD$51="Leve"),CONCATENATE("R15C",'Mapa final'!$R$51),"")</f>
        <v/>
      </c>
      <c r="M70" s="51" t="str">
        <f>IF(AND('Mapa final'!$AB$49="Alta",'Mapa final'!$AD$49="Menor"),CONCATENATE("R15C",'Mapa final'!$R$49),"")</f>
        <v/>
      </c>
      <c r="N70" s="52" t="str">
        <f>IF(AND('Mapa final'!$AB$50="Alta",'Mapa final'!$AD$50="Menor"),CONCATENATE("R15C",'Mapa final'!$R$50),"")</f>
        <v/>
      </c>
      <c r="O70" s="124" t="str">
        <f>IF(AND('Mapa final'!$AB$51="Alta",'Mapa final'!$AD$51="Menor"),CONCATENATE("R15C",'Mapa final'!$R$51),"")</f>
        <v/>
      </c>
      <c r="P70" s="118" t="str">
        <f>IF(AND('Mapa final'!$AB$49="Alta",'Mapa final'!$AD$49="Moderado"),CONCATENATE("R15C",'Mapa final'!$R$49),"")</f>
        <v/>
      </c>
      <c r="Q70" s="44" t="str">
        <f>IF(AND('Mapa final'!$AB$50="Alta",'Mapa final'!$AD$50="Moderado"),CONCATENATE("R15C",'Mapa final'!$R$50),"")</f>
        <v/>
      </c>
      <c r="R70" s="119" t="str">
        <f>IF(AND('Mapa final'!$AB$51="Alta",'Mapa final'!$AD$51="Moderado"),CONCATENATE("R15C",'Mapa final'!$R$51),"")</f>
        <v/>
      </c>
      <c r="S70" s="118" t="str">
        <f>IF(AND('Mapa final'!$AB$49="Alta",'Mapa final'!$AD$49="Mayor"),CONCATENATE("R15C",'Mapa final'!$R$49),"")</f>
        <v/>
      </c>
      <c r="T70" s="44" t="str">
        <f>IF(AND('Mapa final'!$AB$50="Alta",'Mapa final'!$AD$50="Mayor"),CONCATENATE("R15C",'Mapa final'!$R$50),"")</f>
        <v/>
      </c>
      <c r="U70" s="119" t="str">
        <f>IF(AND('Mapa final'!$AB$51="Alta",'Mapa final'!$AD$51="Mayor"),CONCATENATE("R15C",'Mapa final'!$R$51),"")</f>
        <v/>
      </c>
      <c r="V70" s="45" t="str">
        <f>IF(AND('Mapa final'!$AB$49="Alta",'Mapa final'!$AD$49="Catastrófico"),CONCATENATE("R15C",'Mapa final'!$R$49),"")</f>
        <v/>
      </c>
      <c r="W70" s="46" t="str">
        <f>IF(AND('Mapa final'!$AB$50="Alta",'Mapa final'!$AD$50="Catastrófico"),CONCATENATE("R15C",'Mapa final'!$R$50),"")</f>
        <v/>
      </c>
      <c r="X70" s="113" t="str">
        <f>IF(AND('Mapa final'!$AB$51="Alta",'Mapa final'!$AD$51="Catastrófico"),CONCATENATE("R15C",'Mapa final'!$R$51),"")</f>
        <v/>
      </c>
      <c r="Y70" s="58"/>
      <c r="Z70" s="396"/>
      <c r="AA70" s="397"/>
      <c r="AB70" s="397"/>
      <c r="AC70" s="397"/>
      <c r="AD70" s="397"/>
      <c r="AE70" s="39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row>
    <row r="71" spans="1:61" ht="15" customHeight="1" x14ac:dyDescent="0.25">
      <c r="A71" s="58"/>
      <c r="B71" s="291"/>
      <c r="C71" s="291"/>
      <c r="D71" s="292"/>
      <c r="E71" s="388"/>
      <c r="F71" s="401"/>
      <c r="G71" s="401"/>
      <c r="H71" s="401"/>
      <c r="I71" s="383"/>
      <c r="J71" s="51" t="str">
        <f>IF(AND('Mapa final'!$AB$52="Alta",'Mapa final'!$AD$52="Leve"),CONCATENATE("R16C",'Mapa final'!$R$52),"")</f>
        <v/>
      </c>
      <c r="K71" s="52" t="str">
        <f>IF(AND('Mapa final'!$AB$53="Alta",'Mapa final'!$AD$53="Leve"),CONCATENATE("R16C",'Mapa final'!$R$53),"")</f>
        <v/>
      </c>
      <c r="L71" s="124" t="str">
        <f>IF(AND('Mapa final'!$AB$54="Alta",'Mapa final'!$AD$54="Leve"),CONCATENATE("R16C",'Mapa final'!$R$54),"")</f>
        <v/>
      </c>
      <c r="M71" s="51" t="str">
        <f>IF(AND('Mapa final'!$AB$52="Alta",'Mapa final'!$AD$52="Menor"),CONCATENATE("R16C",'Mapa final'!$R$52),"")</f>
        <v/>
      </c>
      <c r="N71" s="52" t="str">
        <f>IF(AND('Mapa final'!$AB$53="Alta",'Mapa final'!$AD$53="Menor"),CONCATENATE("R16C",'Mapa final'!$R$53),"")</f>
        <v/>
      </c>
      <c r="O71" s="124" t="str">
        <f>IF(AND('Mapa final'!$AB$54="Alta",'Mapa final'!$AD$54="Menor"),CONCATENATE("R16C",'Mapa final'!$R$54),"")</f>
        <v/>
      </c>
      <c r="P71" s="118" t="str">
        <f>IF(AND('Mapa final'!$AB$52="Alta",'Mapa final'!$AD$52="Moderado"),CONCATENATE("R16C",'Mapa final'!$R$52),"")</f>
        <v/>
      </c>
      <c r="Q71" s="44" t="str">
        <f>IF(AND('Mapa final'!$AB$53="Alta",'Mapa final'!$AD$53="Moderado"),CONCATENATE("R16C",'Mapa final'!$R$53),"")</f>
        <v/>
      </c>
      <c r="R71" s="119" t="str">
        <f>IF(AND('Mapa final'!$AB$54="Alta",'Mapa final'!$AD$54="Moderado"),CONCATENATE("R16C",'Mapa final'!$R$54),"")</f>
        <v/>
      </c>
      <c r="S71" s="118" t="str">
        <f>IF(AND('Mapa final'!$AB$52="Alta",'Mapa final'!$AD$52="Mayor"),CONCATENATE("R16C",'Mapa final'!$R$52),"")</f>
        <v/>
      </c>
      <c r="T71" s="44" t="str">
        <f>IF(AND('Mapa final'!$AB$53="Alta",'Mapa final'!$AD$53="Mayor"),CONCATENATE("R16C",'Mapa final'!$R$53),"")</f>
        <v/>
      </c>
      <c r="U71" s="119" t="str">
        <f>IF(AND('Mapa final'!$AB$54="Alta",'Mapa final'!$AD$54="Mayor"),CONCATENATE("R16C",'Mapa final'!$R$54),"")</f>
        <v/>
      </c>
      <c r="V71" s="45" t="str">
        <f>IF(AND('Mapa final'!$AB$52="Alta",'Mapa final'!$AD$52="Catastrófico"),CONCATENATE("R16C",'Mapa final'!$R$52),"")</f>
        <v/>
      </c>
      <c r="W71" s="46" t="str">
        <f>IF(AND('Mapa final'!$AB$53="Alta",'Mapa final'!$AD$53="Catastrófico"),CONCATENATE("R16C",'Mapa final'!$R$53),"")</f>
        <v/>
      </c>
      <c r="X71" s="113" t="str">
        <f>IF(AND('Mapa final'!$AB$54="Alta",'Mapa final'!$AD$54="Catastrófico"),CONCATENATE("R16C",'Mapa final'!$R$54),"")</f>
        <v/>
      </c>
      <c r="Y71" s="58"/>
      <c r="Z71" s="396"/>
      <c r="AA71" s="397"/>
      <c r="AB71" s="397"/>
      <c r="AC71" s="397"/>
      <c r="AD71" s="397"/>
      <c r="AE71" s="39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c r="BI71" s="58"/>
    </row>
    <row r="72" spans="1:61" ht="15" customHeight="1" x14ac:dyDescent="0.25">
      <c r="A72" s="58"/>
      <c r="B72" s="291"/>
      <c r="C72" s="291"/>
      <c r="D72" s="292"/>
      <c r="E72" s="388"/>
      <c r="F72" s="401"/>
      <c r="G72" s="401"/>
      <c r="H72" s="401"/>
      <c r="I72" s="383"/>
      <c r="J72" s="51" t="str">
        <f>IF(AND('Mapa final'!$AB$55="Alta",'Mapa final'!$AD$55="Leve"),CONCATENATE("R17C",'Mapa final'!$R$55),"")</f>
        <v/>
      </c>
      <c r="K72" s="52" t="str">
        <f>IF(AND('Mapa final'!$AB$56="Alta",'Mapa final'!$AD$56="Leve"),CONCATENATE("R17C",'Mapa final'!$R$56),"")</f>
        <v/>
      </c>
      <c r="L72" s="124" t="str">
        <f>IF(AND('Mapa final'!$AB$57="Alta",'Mapa final'!$AD$57="Leve"),CONCATENATE("R17C",'Mapa final'!$R$57),"")</f>
        <v/>
      </c>
      <c r="M72" s="51" t="str">
        <f>IF(AND('Mapa final'!$AB$55="Alta",'Mapa final'!$AD$55="Menor"),CONCATENATE("R17C",'Mapa final'!$R$55),"")</f>
        <v/>
      </c>
      <c r="N72" s="52" t="str">
        <f>IF(AND('Mapa final'!$AB$56="Alta",'Mapa final'!$AD$56="Menor"),CONCATENATE("R17C",'Mapa final'!$R$56),"")</f>
        <v/>
      </c>
      <c r="O72" s="124" t="str">
        <f>IF(AND('Mapa final'!$AB$57="Alta",'Mapa final'!$AD$57="Menor"),CONCATENATE("R17C",'Mapa final'!$R$57),"")</f>
        <v/>
      </c>
      <c r="P72" s="118" t="str">
        <f>IF(AND('Mapa final'!$AB$55="Alta",'Mapa final'!$AD$55="Moderado"),CONCATENATE("R17C",'Mapa final'!$R$55),"")</f>
        <v/>
      </c>
      <c r="Q72" s="44" t="str">
        <f>IF(AND('Mapa final'!$AB$56="Alta",'Mapa final'!$AD$56="Moderado"),CONCATENATE("R17C",'Mapa final'!$R$56),"")</f>
        <v/>
      </c>
      <c r="R72" s="119" t="str">
        <f>IF(AND('Mapa final'!$AB$57="Alta",'Mapa final'!$AD$57="Moderado"),CONCATENATE("R17C",'Mapa final'!$R$57),"")</f>
        <v/>
      </c>
      <c r="S72" s="118" t="str">
        <f>IF(AND('Mapa final'!$AB$55="Alta",'Mapa final'!$AD$55="Mayor"),CONCATENATE("R17C",'Mapa final'!$R$55),"")</f>
        <v/>
      </c>
      <c r="T72" s="44" t="str">
        <f>IF(AND('Mapa final'!$AB$56="Alta",'Mapa final'!$AD$56="Mayor"),CONCATENATE("R17C",'Mapa final'!$R$56),"")</f>
        <v/>
      </c>
      <c r="U72" s="119" t="str">
        <f>IF(AND('Mapa final'!$AB$57="Alta",'Mapa final'!$AD$57="Mayor"),CONCATENATE("R17C",'Mapa final'!$R$57),"")</f>
        <v/>
      </c>
      <c r="V72" s="45" t="str">
        <f>IF(AND('Mapa final'!$AB$55="Alta",'Mapa final'!$AD$55="Catastrófico"),CONCATENATE("R17C",'Mapa final'!$R$55),"")</f>
        <v/>
      </c>
      <c r="W72" s="46" t="str">
        <f>IF(AND('Mapa final'!$AB$56="Alta",'Mapa final'!$AD$56="Catastrófico"),CONCATENATE("R17C",'Mapa final'!$R$56),"")</f>
        <v/>
      </c>
      <c r="X72" s="113" t="str">
        <f>IF(AND('Mapa final'!$AB$57="Alta",'Mapa final'!$AD$57="Catastrófico"),CONCATENATE("R17C",'Mapa final'!$R$57),"")</f>
        <v/>
      </c>
      <c r="Y72" s="58"/>
      <c r="Z72" s="396"/>
      <c r="AA72" s="397"/>
      <c r="AB72" s="397"/>
      <c r="AC72" s="397"/>
      <c r="AD72" s="397"/>
      <c r="AE72" s="39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row>
    <row r="73" spans="1:61" ht="15" customHeight="1" x14ac:dyDescent="0.25">
      <c r="A73" s="58"/>
      <c r="B73" s="291"/>
      <c r="C73" s="291"/>
      <c r="D73" s="292"/>
      <c r="E73" s="388"/>
      <c r="F73" s="401"/>
      <c r="G73" s="401"/>
      <c r="H73" s="401"/>
      <c r="I73" s="383"/>
      <c r="J73" s="51" t="str">
        <f>IF(AND('Mapa final'!$AB$58="Alta",'Mapa final'!$AD$58="Leve"),CONCATENATE("R18C",'Mapa final'!$R$58),"")</f>
        <v/>
      </c>
      <c r="K73" s="52" t="str">
        <f>IF(AND('Mapa final'!$AB$59="Alta",'Mapa final'!$AD$59="Leve"),CONCATENATE("R18C",'Mapa final'!$R$59),"")</f>
        <v/>
      </c>
      <c r="L73" s="124" t="str">
        <f>IF(AND('Mapa final'!$AB$60="Alta",'Mapa final'!$AD$60="Leve"),CONCATENATE("R18C",'Mapa final'!$R$60),"")</f>
        <v/>
      </c>
      <c r="M73" s="51" t="str">
        <f>IF(AND('Mapa final'!$AB$58="Alta",'Mapa final'!$AD$58="Menor"),CONCATENATE("R18C",'Mapa final'!$R$58),"")</f>
        <v/>
      </c>
      <c r="N73" s="52" t="str">
        <f>IF(AND('Mapa final'!$AB$59="Alta",'Mapa final'!$AD$59="Menor"),CONCATENATE("R18C",'Mapa final'!$R$59),"")</f>
        <v/>
      </c>
      <c r="O73" s="124" t="str">
        <f>IF(AND('Mapa final'!$AB$60="Alta",'Mapa final'!$AD$60="Menor"),CONCATENATE("R18C",'Mapa final'!$R$60),"")</f>
        <v/>
      </c>
      <c r="P73" s="118" t="str">
        <f>IF(AND('Mapa final'!$AB$58="Alta",'Mapa final'!$AD$58="Moderado"),CONCATENATE("R18C",'Mapa final'!$R$58),"")</f>
        <v/>
      </c>
      <c r="Q73" s="44" t="str">
        <f>IF(AND('Mapa final'!$AB$59="Alta",'Mapa final'!$AD$59="Moderado"),CONCATENATE("R18C",'Mapa final'!$R$59),"")</f>
        <v/>
      </c>
      <c r="R73" s="119" t="str">
        <f>IF(AND('Mapa final'!$AB$60="Alta",'Mapa final'!$AD$60="Moderado"),CONCATENATE("R18C",'Mapa final'!$R$60),"")</f>
        <v/>
      </c>
      <c r="S73" s="118" t="str">
        <f>IF(AND('Mapa final'!$AB$58="Alta",'Mapa final'!$AD$58="Mayor"),CONCATENATE("R18C",'Mapa final'!$R$58),"")</f>
        <v/>
      </c>
      <c r="T73" s="44" t="str">
        <f>IF(AND('Mapa final'!$AB$59="Alta",'Mapa final'!$AD$59="Mayor"),CONCATENATE("R18C",'Mapa final'!$R$59),"")</f>
        <v/>
      </c>
      <c r="U73" s="119" t="str">
        <f>IF(AND('Mapa final'!$AB$60="Alta",'Mapa final'!$AD$60="Mayor"),CONCATENATE("R18C",'Mapa final'!$R$60),"")</f>
        <v/>
      </c>
      <c r="V73" s="45" t="str">
        <f>IF(AND('Mapa final'!$AB$58="Alta",'Mapa final'!$AD$58="Catastrófico"),CONCATENATE("R18C",'Mapa final'!$R$58),"")</f>
        <v/>
      </c>
      <c r="W73" s="46" t="str">
        <f>IF(AND('Mapa final'!$AB$59="Alta",'Mapa final'!$AD$59="Catastrófico"),CONCATENATE("R18C",'Mapa final'!$R$59),"")</f>
        <v/>
      </c>
      <c r="X73" s="113" t="str">
        <f>IF(AND('Mapa final'!$AB$60="Alta",'Mapa final'!$AD$60="Catastrófico"),CONCATENATE("R18C",'Mapa final'!$R$60),"")</f>
        <v/>
      </c>
      <c r="Y73" s="58"/>
      <c r="Z73" s="396"/>
      <c r="AA73" s="397"/>
      <c r="AB73" s="397"/>
      <c r="AC73" s="397"/>
      <c r="AD73" s="397"/>
      <c r="AE73" s="39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row>
    <row r="74" spans="1:61" ht="15" customHeight="1" x14ac:dyDescent="0.25">
      <c r="A74" s="58"/>
      <c r="B74" s="291"/>
      <c r="C74" s="291"/>
      <c r="D74" s="292"/>
      <c r="E74" s="388"/>
      <c r="F74" s="401"/>
      <c r="G74" s="401"/>
      <c r="H74" s="401"/>
      <c r="I74" s="383"/>
      <c r="J74" s="51" t="str">
        <f>IF(AND('Mapa final'!$AB$61="Alta",'Mapa final'!$AD$61="Leve"),CONCATENATE("R19C",'Mapa final'!$R$61),"")</f>
        <v/>
      </c>
      <c r="K74" s="52" t="str">
        <f>IF(AND('Mapa final'!$AB$62="Alta",'Mapa final'!$AD$62="Leve"),CONCATENATE("R19C",'Mapa final'!$R$62),"")</f>
        <v/>
      </c>
      <c r="L74" s="124" t="str">
        <f>IF(AND('Mapa final'!$AB$63="Alta",'Mapa final'!$AD$63="Leve"),CONCATENATE("R19C",'Mapa final'!$R$63),"")</f>
        <v/>
      </c>
      <c r="M74" s="51" t="str">
        <f>IF(AND('Mapa final'!$AB$61="Alta",'Mapa final'!$AD$61="Menor"),CONCATENATE("R19C",'Mapa final'!$R$61),"")</f>
        <v/>
      </c>
      <c r="N74" s="52" t="str">
        <f>IF(AND('Mapa final'!$AB$62="Alta",'Mapa final'!$AD$62="Menor"),CONCATENATE("R19C",'Mapa final'!$R$62),"")</f>
        <v/>
      </c>
      <c r="O74" s="124" t="str">
        <f>IF(AND('Mapa final'!$AB$63="Alta",'Mapa final'!$AD$63="Menor"),CONCATENATE("R19C",'Mapa final'!$R$63),"")</f>
        <v/>
      </c>
      <c r="P74" s="118" t="str">
        <f>IF(AND('Mapa final'!$AB$61="Alta",'Mapa final'!$AD$61="Moderado"),CONCATENATE("R19C",'Mapa final'!$R$61),"")</f>
        <v/>
      </c>
      <c r="Q74" s="44" t="str">
        <f>IF(AND('Mapa final'!$AB$62="Alta",'Mapa final'!$AD$62="Moderado"),CONCATENATE("R19C",'Mapa final'!$R$62),"")</f>
        <v/>
      </c>
      <c r="R74" s="119" t="str">
        <f>IF(AND('Mapa final'!$AB$63="Alta",'Mapa final'!$AD$63="Moderado"),CONCATENATE("R19C",'Mapa final'!$R$63),"")</f>
        <v/>
      </c>
      <c r="S74" s="118" t="str">
        <f>IF(AND('Mapa final'!$AB$61="Alta",'Mapa final'!$AD$61="Mayor"),CONCATENATE("R19C",'Mapa final'!$R$61),"")</f>
        <v/>
      </c>
      <c r="T74" s="44" t="str">
        <f>IF(AND('Mapa final'!$AB$62="Alta",'Mapa final'!$AD$62="Mayor"),CONCATENATE("R19C",'Mapa final'!$R$62),"")</f>
        <v/>
      </c>
      <c r="U74" s="119" t="str">
        <f>IF(AND('Mapa final'!$AB$63="Alta",'Mapa final'!$AD$63="Mayor"),CONCATENATE("R19C",'Mapa final'!$R$63),"")</f>
        <v/>
      </c>
      <c r="V74" s="45" t="str">
        <f>IF(AND('Mapa final'!$AB$61="Alta",'Mapa final'!$AD$61="Catastrófico"),CONCATENATE("R19C",'Mapa final'!$R$61),"")</f>
        <v/>
      </c>
      <c r="W74" s="46" t="str">
        <f>IF(AND('Mapa final'!$AB$62="Alta",'Mapa final'!$AD$62="Catastrófico"),CONCATENATE("R19C",'Mapa final'!$R$62),"")</f>
        <v/>
      </c>
      <c r="X74" s="113" t="str">
        <f>IF(AND('Mapa final'!$AB$63="Alta",'Mapa final'!$AD$63="Catastrófico"),CONCATENATE("R19C",'Mapa final'!$R$63),"")</f>
        <v/>
      </c>
      <c r="Y74" s="58"/>
      <c r="Z74" s="396"/>
      <c r="AA74" s="397"/>
      <c r="AB74" s="397"/>
      <c r="AC74" s="397"/>
      <c r="AD74" s="397"/>
      <c r="AE74" s="39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row>
    <row r="75" spans="1:61" ht="15" customHeight="1" x14ac:dyDescent="0.25">
      <c r="A75" s="58"/>
      <c r="B75" s="291"/>
      <c r="C75" s="291"/>
      <c r="D75" s="292"/>
      <c r="E75" s="388"/>
      <c r="F75" s="401"/>
      <c r="G75" s="401"/>
      <c r="H75" s="401"/>
      <c r="I75" s="383"/>
      <c r="J75" s="51" t="str">
        <f>IF(AND('Mapa final'!$AB$64="Alta",'Mapa final'!$AD$64="Leve"),CONCATENATE("R20C",'Mapa final'!$R$64),"")</f>
        <v/>
      </c>
      <c r="K75" s="52" t="str">
        <f>IF(AND('Mapa final'!$AB$65="Alta",'Mapa final'!$AD$65="Leve"),CONCATENATE("R20C",'Mapa final'!$R$65),"")</f>
        <v/>
      </c>
      <c r="L75" s="124" t="str">
        <f>IF(AND('Mapa final'!$AB$66="Alta",'Mapa final'!$AD$66="Leve"),CONCATENATE("R20C",'Mapa final'!$R$66),"")</f>
        <v/>
      </c>
      <c r="M75" s="51" t="str">
        <f>IF(AND('Mapa final'!$AB$64="Alta",'Mapa final'!$AD$64="Menor"),CONCATENATE("R20C",'Mapa final'!$R$64),"")</f>
        <v/>
      </c>
      <c r="N75" s="52" t="str">
        <f>IF(AND('Mapa final'!$AB$65="Alta",'Mapa final'!$AD$65="Menor"),CONCATENATE("R20C",'Mapa final'!$R$65),"")</f>
        <v/>
      </c>
      <c r="O75" s="124" t="str">
        <f>IF(AND('Mapa final'!$AB$66="Alta",'Mapa final'!$AD$66="Menor"),CONCATENATE("R20C",'Mapa final'!$R$66),"")</f>
        <v/>
      </c>
      <c r="P75" s="118" t="str">
        <f>IF(AND('Mapa final'!$AB$64="Alta",'Mapa final'!$AD$64="Moderado"),CONCATENATE("R20C",'Mapa final'!$R$64),"")</f>
        <v/>
      </c>
      <c r="Q75" s="44" t="str">
        <f>IF(AND('Mapa final'!$AB$65="Alta",'Mapa final'!$AD$65="Moderado"),CONCATENATE("R20C",'Mapa final'!$R$65),"")</f>
        <v/>
      </c>
      <c r="R75" s="119" t="str">
        <f>IF(AND('Mapa final'!$AB$66="Alta",'Mapa final'!$AD$66="Moderado"),CONCATENATE("R20C",'Mapa final'!$R$66),"")</f>
        <v/>
      </c>
      <c r="S75" s="118" t="str">
        <f>IF(AND('Mapa final'!$AB$64="Alta",'Mapa final'!$AD$64="Mayor"),CONCATENATE("R20C",'Mapa final'!$R$64),"")</f>
        <v/>
      </c>
      <c r="T75" s="44" t="str">
        <f>IF(AND('Mapa final'!$AB$65="Alta",'Mapa final'!$AD$65="Mayor"),CONCATENATE("R20C",'Mapa final'!$R$65),"")</f>
        <v/>
      </c>
      <c r="U75" s="119" t="str">
        <f>IF(AND('Mapa final'!$AB$66="Alta",'Mapa final'!$AD$66="Mayor"),CONCATENATE("R20C",'Mapa final'!$R$66),"")</f>
        <v/>
      </c>
      <c r="V75" s="45" t="str">
        <f>IF(AND('Mapa final'!$AB$64="Alta",'Mapa final'!$AD$64="Catastrófico"),CONCATENATE("R20C",'Mapa final'!$R$64),"")</f>
        <v/>
      </c>
      <c r="W75" s="46" t="str">
        <f>IF(AND('Mapa final'!$AB$65="Alta",'Mapa final'!$AD$65="Catastrófico"),CONCATENATE("R20C",'Mapa final'!$R$65),"")</f>
        <v/>
      </c>
      <c r="X75" s="113" t="str">
        <f>IF(AND('Mapa final'!$AB$66="Alta",'Mapa final'!$AD$66="Catastrófico"),CONCATENATE("R20C",'Mapa final'!$R$66),"")</f>
        <v/>
      </c>
      <c r="Y75" s="58"/>
      <c r="Z75" s="396"/>
      <c r="AA75" s="397"/>
      <c r="AB75" s="397"/>
      <c r="AC75" s="397"/>
      <c r="AD75" s="397"/>
      <c r="AE75" s="39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row>
    <row r="76" spans="1:61" ht="15" customHeight="1" x14ac:dyDescent="0.25">
      <c r="A76" s="58"/>
      <c r="B76" s="291"/>
      <c r="C76" s="291"/>
      <c r="D76" s="292"/>
      <c r="E76" s="388"/>
      <c r="F76" s="401"/>
      <c r="G76" s="401"/>
      <c r="H76" s="401"/>
      <c r="I76" s="383"/>
      <c r="J76" s="51" t="str">
        <f>IF(AND('Mapa final'!$AB$67="Alta",'Mapa final'!$AD$67="Leve"),CONCATENATE("R21C",'Mapa final'!$R$67),"")</f>
        <v/>
      </c>
      <c r="K76" s="52" t="str">
        <f>IF(AND('Mapa final'!$AB$68="Alta",'Mapa final'!$AD$68="Leve"),CONCATENATE("R21C",'Mapa final'!$R$68),"")</f>
        <v/>
      </c>
      <c r="L76" s="124" t="str">
        <f>IF(AND('Mapa final'!$AB$69="Alta",'Mapa final'!$AD$69="Leve"),CONCATENATE("R21C",'Mapa final'!$R$69),"")</f>
        <v/>
      </c>
      <c r="M76" s="51" t="str">
        <f>IF(AND('Mapa final'!$AB$67="Alta",'Mapa final'!$AD$67="Menor"),CONCATENATE("R21C",'Mapa final'!$R$67),"")</f>
        <v/>
      </c>
      <c r="N76" s="52" t="str">
        <f>IF(AND('Mapa final'!$AB$68="Alta",'Mapa final'!$AD$68="Menor"),CONCATENATE("R21C",'Mapa final'!$R$68),"")</f>
        <v/>
      </c>
      <c r="O76" s="124" t="str">
        <f>IF(AND('Mapa final'!$AB$69="Alta",'Mapa final'!$AD$69="Menor"),CONCATENATE("R21C",'Mapa final'!$R$69),"")</f>
        <v/>
      </c>
      <c r="P76" s="118" t="str">
        <f>IF(AND('Mapa final'!$AB$67="Alta",'Mapa final'!$AD$67="Moderado"),CONCATENATE("R21C",'Mapa final'!$R$67),"")</f>
        <v/>
      </c>
      <c r="Q76" s="44" t="str">
        <f>IF(AND('Mapa final'!$AB$68="Alta",'Mapa final'!$AD$68="Moderado"),CONCATENATE("R21C",'Mapa final'!$R$68),"")</f>
        <v/>
      </c>
      <c r="R76" s="119" t="str">
        <f>IF(AND('Mapa final'!$AB$69="Alta",'Mapa final'!$AD$69="Moderado"),CONCATENATE("R21C",'Mapa final'!$R$69),"")</f>
        <v/>
      </c>
      <c r="S76" s="118" t="str">
        <f>IF(AND('Mapa final'!$AB$67="Alta",'Mapa final'!$AD$67="Mayor"),CONCATENATE("R21C",'Mapa final'!$R$67),"")</f>
        <v/>
      </c>
      <c r="T76" s="44" t="str">
        <f>IF(AND('Mapa final'!$AB$68="Alta",'Mapa final'!$AD$68="Mayor"),CONCATENATE("R21C",'Mapa final'!$R$68),"")</f>
        <v/>
      </c>
      <c r="U76" s="119" t="str">
        <f>IF(AND('Mapa final'!$AB$69="Alta",'Mapa final'!$AD$69="Mayor"),CONCATENATE("R21C",'Mapa final'!$R$69),"")</f>
        <v/>
      </c>
      <c r="V76" s="45" t="str">
        <f>IF(AND('Mapa final'!$AB$67="Alta",'Mapa final'!$AD$67="Catastrófico"),CONCATENATE("R21C",'Mapa final'!$R$67),"")</f>
        <v/>
      </c>
      <c r="W76" s="46" t="str">
        <f>IF(AND('Mapa final'!$AB$68="Alta",'Mapa final'!$AD$68="Catastrófico"),CONCATENATE("R21C",'Mapa final'!$R$68),"")</f>
        <v/>
      </c>
      <c r="X76" s="113" t="str">
        <f>IF(AND('Mapa final'!$AB$69="Alta",'Mapa final'!$AD$69="Catastrófico"),CONCATENATE("R21C",'Mapa final'!$R$69),"")</f>
        <v/>
      </c>
      <c r="Y76" s="58"/>
      <c r="Z76" s="396"/>
      <c r="AA76" s="397"/>
      <c r="AB76" s="397"/>
      <c r="AC76" s="397"/>
      <c r="AD76" s="397"/>
      <c r="AE76" s="39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row>
    <row r="77" spans="1:61" ht="15" customHeight="1" x14ac:dyDescent="0.25">
      <c r="A77" s="58"/>
      <c r="B77" s="291"/>
      <c r="C77" s="291"/>
      <c r="D77" s="292"/>
      <c r="E77" s="388"/>
      <c r="F77" s="401"/>
      <c r="G77" s="401"/>
      <c r="H77" s="401"/>
      <c r="I77" s="383"/>
      <c r="J77" s="51" t="str">
        <f>IF(AND('Mapa final'!$AB$70="Alta",'Mapa final'!$AD$70="Leve"),CONCATENATE("R22C",'Mapa final'!$R$70),"")</f>
        <v/>
      </c>
      <c r="K77" s="52" t="str">
        <f>IF(AND('Mapa final'!$AB$71="Alta",'Mapa final'!$AD$71="Leve"),CONCATENATE("R22C",'Mapa final'!$R$71),"")</f>
        <v/>
      </c>
      <c r="L77" s="124" t="str">
        <f>IF(AND('Mapa final'!$AB$72="Alta",'Mapa final'!$AD$72="Leve"),CONCATENATE("R22C",'Mapa final'!$R$72),"")</f>
        <v/>
      </c>
      <c r="M77" s="51" t="str">
        <f>IF(AND('Mapa final'!$AB$70="Alta",'Mapa final'!$AD$70="Menor"),CONCATENATE("R22C",'Mapa final'!$R$70),"")</f>
        <v/>
      </c>
      <c r="N77" s="52" t="str">
        <f>IF(AND('Mapa final'!$AB$71="Alta",'Mapa final'!$AD$71="Menor"),CONCATENATE("R22C",'Mapa final'!$R$71),"")</f>
        <v/>
      </c>
      <c r="O77" s="124" t="str">
        <f>IF(AND('Mapa final'!$AB$72="Alta",'Mapa final'!$AD$72="Menor"),CONCATENATE("R22C",'Mapa final'!$R$72),"")</f>
        <v/>
      </c>
      <c r="P77" s="118" t="str">
        <f>IF(AND('Mapa final'!$AB$70="Alta",'Mapa final'!$AD$70="Moderado"),CONCATENATE("R22C",'Mapa final'!$R$70),"")</f>
        <v/>
      </c>
      <c r="Q77" s="44" t="str">
        <f>IF(AND('Mapa final'!$AB$71="Alta",'Mapa final'!$AD$71="Moderado"),CONCATENATE("R22C",'Mapa final'!$R$71),"")</f>
        <v/>
      </c>
      <c r="R77" s="119" t="str">
        <f>IF(AND('Mapa final'!$AB$72="Alta",'Mapa final'!$AD$72="Moderado"),CONCATENATE("R22C",'Mapa final'!$R$72),"")</f>
        <v/>
      </c>
      <c r="S77" s="118" t="str">
        <f>IF(AND('Mapa final'!$AB$70="Alta",'Mapa final'!$AD$70="Mayor"),CONCATENATE("R22C",'Mapa final'!$R$70),"")</f>
        <v/>
      </c>
      <c r="T77" s="44" t="str">
        <f>IF(AND('Mapa final'!$AB$71="Alta",'Mapa final'!$AD$71="Mayor"),CONCATENATE("R22C",'Mapa final'!$R$71),"")</f>
        <v/>
      </c>
      <c r="U77" s="119" t="str">
        <f>IF(AND('Mapa final'!$AB$72="Alta",'Mapa final'!$AD$72="Mayor"),CONCATENATE("R22C",'Mapa final'!$R$72),"")</f>
        <v/>
      </c>
      <c r="V77" s="45" t="str">
        <f>IF(AND('Mapa final'!$AB$70="Alta",'Mapa final'!$AD$70="Catastrófico"),CONCATENATE("R22C",'Mapa final'!$R$70),"")</f>
        <v/>
      </c>
      <c r="W77" s="46" t="str">
        <f>IF(AND('Mapa final'!$AB$71="Alta",'Mapa final'!$AD$71="Catastrófico"),CONCATENATE("R22C",'Mapa final'!$R$71),"")</f>
        <v/>
      </c>
      <c r="X77" s="113" t="str">
        <f>IF(AND('Mapa final'!$AB$72="Alta",'Mapa final'!$AD$72="Catastrófico"),CONCATENATE("R22C",'Mapa final'!$R$72),"")</f>
        <v/>
      </c>
      <c r="Y77" s="58"/>
      <c r="Z77" s="396"/>
      <c r="AA77" s="397"/>
      <c r="AB77" s="397"/>
      <c r="AC77" s="397"/>
      <c r="AD77" s="397"/>
      <c r="AE77" s="39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row>
    <row r="78" spans="1:61" ht="15" customHeight="1" x14ac:dyDescent="0.25">
      <c r="A78" s="58"/>
      <c r="B78" s="291"/>
      <c r="C78" s="291"/>
      <c r="D78" s="292"/>
      <c r="E78" s="388"/>
      <c r="F78" s="401"/>
      <c r="G78" s="401"/>
      <c r="H78" s="401"/>
      <c r="I78" s="383"/>
      <c r="J78" s="51" t="str">
        <f>IF(AND('Mapa final'!$AB$73="Alta",'Mapa final'!$AD$73="Leve"),CONCATENATE("R23C",'Mapa final'!$R$73),"")</f>
        <v/>
      </c>
      <c r="K78" s="52" t="str">
        <f>IF(AND('Mapa final'!$AB$74="Alta",'Mapa final'!$AD$74="Leve"),CONCATENATE("R23C",'Mapa final'!$R$74),"")</f>
        <v/>
      </c>
      <c r="L78" s="124" t="str">
        <f>IF(AND('Mapa final'!$AB$75="Alta",'Mapa final'!$AD$75="Leve"),CONCATENATE("R23C",'Mapa final'!$R$75),"")</f>
        <v/>
      </c>
      <c r="M78" s="51" t="str">
        <f>IF(AND('Mapa final'!$AB$73="Alta",'Mapa final'!$AD$73="Menor"),CONCATENATE("R23C",'Mapa final'!$R$73),"")</f>
        <v/>
      </c>
      <c r="N78" s="52" t="str">
        <f>IF(AND('Mapa final'!$AB$74="Alta",'Mapa final'!$AD$74="Menor"),CONCATENATE("R23C",'Mapa final'!$R$74),"")</f>
        <v/>
      </c>
      <c r="O78" s="124" t="str">
        <f>IF(AND('Mapa final'!$AB$75="Alta",'Mapa final'!$AD$75="Menor"),CONCATENATE("R23C",'Mapa final'!$R$75),"")</f>
        <v/>
      </c>
      <c r="P78" s="118" t="str">
        <f>IF(AND('Mapa final'!$AB$73="Alta",'Mapa final'!$AD$73="Moderado"),CONCATENATE("R23C",'Mapa final'!$R$73),"")</f>
        <v/>
      </c>
      <c r="Q78" s="44" t="str">
        <f>IF(AND('Mapa final'!$AB$74="Alta",'Mapa final'!$AD$74="Moderado"),CONCATENATE("R23C",'Mapa final'!$R$74),"")</f>
        <v/>
      </c>
      <c r="R78" s="119" t="str">
        <f>IF(AND('Mapa final'!$AB$75="Alta",'Mapa final'!$AD$75="Moderado"),CONCATENATE("R23C",'Mapa final'!$R$75),"")</f>
        <v/>
      </c>
      <c r="S78" s="118" t="str">
        <f>IF(AND('Mapa final'!$AB$73="Alta",'Mapa final'!$AD$73="Mayor"),CONCATENATE("R23C",'Mapa final'!$R$73),"")</f>
        <v/>
      </c>
      <c r="T78" s="44" t="str">
        <f>IF(AND('Mapa final'!$AB$74="Alta",'Mapa final'!$AD$74="Mayor"),CONCATENATE("R23C",'Mapa final'!$R$74),"")</f>
        <v/>
      </c>
      <c r="U78" s="119" t="str">
        <f>IF(AND('Mapa final'!$AB$75="Alta",'Mapa final'!$AD$75="Mayor"),CONCATENATE("R23C",'Mapa final'!$R$75),"")</f>
        <v/>
      </c>
      <c r="V78" s="45" t="str">
        <f>IF(AND('Mapa final'!$AB$73="Alta",'Mapa final'!$AD$73="Catastrófico"),CONCATENATE("R23C",'Mapa final'!$R$73),"")</f>
        <v/>
      </c>
      <c r="W78" s="46" t="str">
        <f>IF(AND('Mapa final'!$AB$74="Alta",'Mapa final'!$AD$74="Catastrófico"),CONCATENATE("R23C",'Mapa final'!$R$74),"")</f>
        <v/>
      </c>
      <c r="X78" s="113" t="str">
        <f>IF(AND('Mapa final'!$AB$75="Alta",'Mapa final'!$AD$75="Catastrófico"),CONCATENATE("R23C",'Mapa final'!$R$75),"")</f>
        <v/>
      </c>
      <c r="Y78" s="58"/>
      <c r="Z78" s="396"/>
      <c r="AA78" s="397"/>
      <c r="AB78" s="397"/>
      <c r="AC78" s="397"/>
      <c r="AD78" s="397"/>
      <c r="AE78" s="39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row>
    <row r="79" spans="1:61" ht="15" customHeight="1" x14ac:dyDescent="0.25">
      <c r="A79" s="58"/>
      <c r="B79" s="291"/>
      <c r="C79" s="291"/>
      <c r="D79" s="292"/>
      <c r="E79" s="388"/>
      <c r="F79" s="401"/>
      <c r="G79" s="401"/>
      <c r="H79" s="401"/>
      <c r="I79" s="383"/>
      <c r="J79" s="51" t="str">
        <f>IF(AND('Mapa final'!$AB$76="Alta",'Mapa final'!$AD$76="Leve"),CONCATENATE("R24C",'Mapa final'!$R$76),"")</f>
        <v/>
      </c>
      <c r="K79" s="52" t="str">
        <f>IF(AND('Mapa final'!$AB$77="Alta",'Mapa final'!$AD$77="Leve"),CONCATENATE("R24C",'Mapa final'!$R$77),"")</f>
        <v/>
      </c>
      <c r="L79" s="124" t="str">
        <f>IF(AND('Mapa final'!$AB$78="Alta",'Mapa final'!$AD$78="Leve"),CONCATENATE("R24C",'Mapa final'!$R$78),"")</f>
        <v/>
      </c>
      <c r="M79" s="51" t="str">
        <f>IF(AND('Mapa final'!$AB$76="Alta",'Mapa final'!$AD$76="Menor"),CONCATENATE("R24C",'Mapa final'!$R$76),"")</f>
        <v/>
      </c>
      <c r="N79" s="52" t="str">
        <f>IF(AND('Mapa final'!$AB$77="Alta",'Mapa final'!$AD$77="Menor"),CONCATENATE("R24C",'Mapa final'!$R$77),"")</f>
        <v/>
      </c>
      <c r="O79" s="124" t="str">
        <f>IF(AND('Mapa final'!$AB$78="Alta",'Mapa final'!$AD$78="Menor"),CONCATENATE("R24C",'Mapa final'!$R$78),"")</f>
        <v/>
      </c>
      <c r="P79" s="118" t="str">
        <f>IF(AND('Mapa final'!$AB$76="Alta",'Mapa final'!$AD$76="Moderado"),CONCATENATE("R24C",'Mapa final'!$R$76),"")</f>
        <v/>
      </c>
      <c r="Q79" s="44" t="str">
        <f>IF(AND('Mapa final'!$AB$77="Alta",'Mapa final'!$AD$77="Moderado"),CONCATENATE("R24C",'Mapa final'!$R$77),"")</f>
        <v/>
      </c>
      <c r="R79" s="119" t="str">
        <f>IF(AND('Mapa final'!$AB$78="Alta",'Mapa final'!$AD$78="Moderado"),CONCATENATE("R24C",'Mapa final'!$R$78),"")</f>
        <v/>
      </c>
      <c r="S79" s="118" t="str">
        <f>IF(AND('Mapa final'!$AB$76="Alta",'Mapa final'!$AD$76="Mayor"),CONCATENATE("R24C",'Mapa final'!$R$76),"")</f>
        <v/>
      </c>
      <c r="T79" s="44" t="str">
        <f>IF(AND('Mapa final'!$AB$77="Alta",'Mapa final'!$AD$77="Mayor"),CONCATENATE("R24C",'Mapa final'!$R$77),"")</f>
        <v/>
      </c>
      <c r="U79" s="119" t="str">
        <f>IF(AND('Mapa final'!$AB$78="Alta",'Mapa final'!$AD$78="Mayor"),CONCATENATE("R24C",'Mapa final'!$R$78),"")</f>
        <v/>
      </c>
      <c r="V79" s="45" t="str">
        <f>IF(AND('Mapa final'!$AB$76="Alta",'Mapa final'!$AD$76="Catastrófico"),CONCATENATE("R24C",'Mapa final'!$R$76),"")</f>
        <v/>
      </c>
      <c r="W79" s="46" t="str">
        <f>IF(AND('Mapa final'!$AB$77="Alta",'Mapa final'!$AD$77="Catastrófico"),CONCATENATE("R24C",'Mapa final'!$R$77),"")</f>
        <v/>
      </c>
      <c r="X79" s="113" t="str">
        <f>IF(AND('Mapa final'!$AB$78="Alta",'Mapa final'!$AD$78="Catastrófico"),CONCATENATE("R24C",'Mapa final'!$R$78),"")</f>
        <v/>
      </c>
      <c r="Y79" s="58"/>
      <c r="Z79" s="396"/>
      <c r="AA79" s="397"/>
      <c r="AB79" s="397"/>
      <c r="AC79" s="397"/>
      <c r="AD79" s="397"/>
      <c r="AE79" s="39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row>
    <row r="80" spans="1:61" ht="15" customHeight="1" x14ac:dyDescent="0.25">
      <c r="A80" s="58"/>
      <c r="B80" s="291"/>
      <c r="C80" s="291"/>
      <c r="D80" s="292"/>
      <c r="E80" s="388"/>
      <c r="F80" s="401"/>
      <c r="G80" s="401"/>
      <c r="H80" s="401"/>
      <c r="I80" s="383"/>
      <c r="J80" s="51" t="str">
        <f>IF(AND('Mapa final'!$AB$79="Alta",'Mapa final'!$AD$79="Leve"),CONCATENATE("R25C",'Mapa final'!$R$79),"")</f>
        <v/>
      </c>
      <c r="K80" s="52" t="str">
        <f>IF(AND('Mapa final'!$AB$80="Alta",'Mapa final'!$AD$80="Leve"),CONCATENATE("R25C",'Mapa final'!$R$80),"")</f>
        <v/>
      </c>
      <c r="L80" s="124" t="str">
        <f>IF(AND('Mapa final'!$AB$81="Alta",'Mapa final'!$AD$81="Leve"),CONCATENATE("R25C",'Mapa final'!$R$81),"")</f>
        <v/>
      </c>
      <c r="M80" s="51" t="str">
        <f>IF(AND('Mapa final'!$AB$79="Alta",'Mapa final'!$AD$79="Menor"),CONCATENATE("R25C",'Mapa final'!$R$79),"")</f>
        <v/>
      </c>
      <c r="N80" s="52" t="str">
        <f>IF(AND('Mapa final'!$AB$80="Alta",'Mapa final'!$AD$80="Menor"),CONCATENATE("R25C",'Mapa final'!$R$80),"")</f>
        <v/>
      </c>
      <c r="O80" s="124" t="str">
        <f>IF(AND('Mapa final'!$AB$81="Alta",'Mapa final'!$AD$81="Menor"),CONCATENATE("R25C",'Mapa final'!$R$81),"")</f>
        <v/>
      </c>
      <c r="P80" s="118" t="str">
        <f>IF(AND('Mapa final'!$AB$79="Alta",'Mapa final'!$AD$79="Moderado"),CONCATENATE("R25C",'Mapa final'!$R$79),"")</f>
        <v/>
      </c>
      <c r="Q80" s="44" t="str">
        <f>IF(AND('Mapa final'!$AB$80="Alta",'Mapa final'!$AD$80="Moderado"),CONCATENATE("R25C",'Mapa final'!$R$80),"")</f>
        <v/>
      </c>
      <c r="R80" s="119" t="str">
        <f>IF(AND('Mapa final'!$AB$81="Alta",'Mapa final'!$AD$81="Moderado"),CONCATENATE("R25C",'Mapa final'!$R$81),"")</f>
        <v/>
      </c>
      <c r="S80" s="118" t="str">
        <f>IF(AND('Mapa final'!$AB$79="Alta",'Mapa final'!$AD$79="Mayor"),CONCATENATE("R25C",'Mapa final'!$R$79),"")</f>
        <v/>
      </c>
      <c r="T80" s="44" t="str">
        <f>IF(AND('Mapa final'!$AB$80="Alta",'Mapa final'!$AD$80="Mayor"),CONCATENATE("R25C",'Mapa final'!$R$80),"")</f>
        <v/>
      </c>
      <c r="U80" s="119" t="str">
        <f>IF(AND('Mapa final'!$AB$81="Alta",'Mapa final'!$AD$81="Mayor"),CONCATENATE("R25C",'Mapa final'!$R$81),"")</f>
        <v/>
      </c>
      <c r="V80" s="45" t="str">
        <f>IF(AND('Mapa final'!$AB$79="Alta",'Mapa final'!$AD$79="Catastrófico"),CONCATENATE("R25C",'Mapa final'!$R$79),"")</f>
        <v/>
      </c>
      <c r="W80" s="46" t="str">
        <f>IF(AND('Mapa final'!$AB$80="Alta",'Mapa final'!$AD$80="Catastrófico"),CONCATENATE("R25C",'Mapa final'!$R$80),"")</f>
        <v/>
      </c>
      <c r="X80" s="113" t="str">
        <f>IF(AND('Mapa final'!$AB$81="Alta",'Mapa final'!$AD$81="Catastrófico"),CONCATENATE("R25C",'Mapa final'!$R$81),"")</f>
        <v/>
      </c>
      <c r="Y80" s="58"/>
      <c r="Z80" s="396"/>
      <c r="AA80" s="397"/>
      <c r="AB80" s="397"/>
      <c r="AC80" s="397"/>
      <c r="AD80" s="397"/>
      <c r="AE80" s="39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row>
    <row r="81" spans="1:61" ht="15" customHeight="1" x14ac:dyDescent="0.25">
      <c r="A81" s="58"/>
      <c r="B81" s="291"/>
      <c r="C81" s="291"/>
      <c r="D81" s="292"/>
      <c r="E81" s="388"/>
      <c r="F81" s="401"/>
      <c r="G81" s="401"/>
      <c r="H81" s="401"/>
      <c r="I81" s="383"/>
      <c r="J81" s="51" t="str">
        <f>IF(AND('Mapa final'!$AB$82="Alta",'Mapa final'!$AD$82="Leve"),CONCATENATE("R26C",'Mapa final'!$R$82),"")</f>
        <v/>
      </c>
      <c r="K81" s="52" t="str">
        <f>IF(AND('Mapa final'!$AB$83="Alta",'Mapa final'!$AD$83="Leve"),CONCATENATE("R26C",'Mapa final'!$R$83),"")</f>
        <v/>
      </c>
      <c r="L81" s="124" t="str">
        <f>IF(AND('Mapa final'!$AB$84="Alta",'Mapa final'!$AD$84="Leve"),CONCATENATE("R26C",'Mapa final'!$R$84),"")</f>
        <v/>
      </c>
      <c r="M81" s="51" t="str">
        <f>IF(AND('Mapa final'!$AB$82="Alta",'Mapa final'!$AD$82="Menor"),CONCATENATE("R26C",'Mapa final'!$R$82),"")</f>
        <v/>
      </c>
      <c r="N81" s="52" t="str">
        <f>IF(AND('Mapa final'!$AB$83="Alta",'Mapa final'!$AD$83="Menor"),CONCATENATE("R26C",'Mapa final'!$R$83),"")</f>
        <v/>
      </c>
      <c r="O81" s="124" t="str">
        <f>IF(AND('Mapa final'!$AB$84="Alta",'Mapa final'!$AD$84="Menor"),CONCATENATE("R26C",'Mapa final'!$R$84),"")</f>
        <v/>
      </c>
      <c r="P81" s="118" t="str">
        <f>IF(AND('Mapa final'!$AB$82="Alta",'Mapa final'!$AD$82="Moderado"),CONCATENATE("R26C",'Mapa final'!$R$82),"")</f>
        <v/>
      </c>
      <c r="Q81" s="44" t="str">
        <f>IF(AND('Mapa final'!$AB$83="Alta",'Mapa final'!$AD$83="Moderado"),CONCATENATE("R26C",'Mapa final'!$R$83),"")</f>
        <v/>
      </c>
      <c r="R81" s="119" t="str">
        <f>IF(AND('Mapa final'!$AB$84="Alta",'Mapa final'!$AD$84="Moderado"),CONCATENATE("R26C",'Mapa final'!$R$84),"")</f>
        <v/>
      </c>
      <c r="S81" s="118" t="str">
        <f>IF(AND('Mapa final'!$AB$82="Alta",'Mapa final'!$AD$82="Mayor"),CONCATENATE("R26C",'Mapa final'!$R$82),"")</f>
        <v/>
      </c>
      <c r="T81" s="44" t="str">
        <f>IF(AND('Mapa final'!$AB$83="Alta",'Mapa final'!$AD$83="Mayor"),CONCATENATE("R26C",'Mapa final'!$R$83),"")</f>
        <v/>
      </c>
      <c r="U81" s="119" t="str">
        <f>IF(AND('Mapa final'!$AB$84="Alta",'Mapa final'!$AD$84="Mayor"),CONCATENATE("R26C",'Mapa final'!$R$84),"")</f>
        <v/>
      </c>
      <c r="V81" s="45" t="str">
        <f>IF(AND('Mapa final'!$AB$82="Alta",'Mapa final'!$AD$82="Catastrófico"),CONCATENATE("R26C",'Mapa final'!$R$82),"")</f>
        <v/>
      </c>
      <c r="W81" s="46" t="str">
        <f>IF(AND('Mapa final'!$AB$83="Alta",'Mapa final'!$AD$83="Catastrófico"),CONCATENATE("R26C",'Mapa final'!$R$83),"")</f>
        <v/>
      </c>
      <c r="X81" s="113" t="str">
        <f>IF(AND('Mapa final'!$AB$84="Alta",'Mapa final'!$AD$84="Catastrófico"),CONCATENATE("R26C",'Mapa final'!$R$84),"")</f>
        <v/>
      </c>
      <c r="Y81" s="58"/>
      <c r="Z81" s="396"/>
      <c r="AA81" s="397"/>
      <c r="AB81" s="397"/>
      <c r="AC81" s="397"/>
      <c r="AD81" s="397"/>
      <c r="AE81" s="39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row>
    <row r="82" spans="1:61" ht="15" customHeight="1" x14ac:dyDescent="0.25">
      <c r="A82" s="58"/>
      <c r="B82" s="291"/>
      <c r="C82" s="291"/>
      <c r="D82" s="292"/>
      <c r="E82" s="388"/>
      <c r="F82" s="401"/>
      <c r="G82" s="401"/>
      <c r="H82" s="401"/>
      <c r="I82" s="383"/>
      <c r="J82" s="51" t="str">
        <f>IF(AND('Mapa final'!$AB$85="Alta",'Mapa final'!$AD$85="Leve"),CONCATENATE("R27C",'Mapa final'!$R$85),"")</f>
        <v/>
      </c>
      <c r="K82" s="52" t="str">
        <f>IF(AND('Mapa final'!$AB$86="Alta",'Mapa final'!$AD$86="Leve"),CONCATENATE("R27C",'Mapa final'!$R$86),"")</f>
        <v/>
      </c>
      <c r="L82" s="124" t="str">
        <f>IF(AND('Mapa final'!$AB$87="Alta",'Mapa final'!$AD$87="Leve"),CONCATENATE("R27C",'Mapa final'!$R$87),"")</f>
        <v/>
      </c>
      <c r="M82" s="51" t="str">
        <f>IF(AND('Mapa final'!$AB$85="Alta",'Mapa final'!$AD$85="Menor"),CONCATENATE("R27C",'Mapa final'!$R$85),"")</f>
        <v/>
      </c>
      <c r="N82" s="52" t="str">
        <f>IF(AND('Mapa final'!$AB$86="Alta",'Mapa final'!$AD$86="Menor"),CONCATENATE("R27C",'Mapa final'!$R$86),"")</f>
        <v/>
      </c>
      <c r="O82" s="124" t="str">
        <f>IF(AND('Mapa final'!$AB$87="Alta",'Mapa final'!$AD$87="Menor"),CONCATENATE("R27C",'Mapa final'!$R$87),"")</f>
        <v/>
      </c>
      <c r="P82" s="118" t="str">
        <f>IF(AND('Mapa final'!$AB$85="Alta",'Mapa final'!$AD$85="Moderado"),CONCATENATE("R27C",'Mapa final'!$R$85),"")</f>
        <v/>
      </c>
      <c r="Q82" s="44" t="str">
        <f>IF(AND('Mapa final'!$AB$86="Alta",'Mapa final'!$AD$86="Moderado"),CONCATENATE("R27C",'Mapa final'!$R$86),"")</f>
        <v/>
      </c>
      <c r="R82" s="119" t="str">
        <f>IF(AND('Mapa final'!$AB$87="Alta",'Mapa final'!$AD$87="Moderado"),CONCATENATE("R27C",'Mapa final'!$R$87),"")</f>
        <v/>
      </c>
      <c r="S82" s="118" t="str">
        <f>IF(AND('Mapa final'!$AB$85="Alta",'Mapa final'!$AD$85="Mayor"),CONCATENATE("R27C",'Mapa final'!$R$85),"")</f>
        <v/>
      </c>
      <c r="T82" s="44" t="str">
        <f>IF(AND('Mapa final'!$AB$86="Alta",'Mapa final'!$AD$86="Mayor"),CONCATENATE("R27C",'Mapa final'!$R$8),"")</f>
        <v/>
      </c>
      <c r="U82" s="119" t="str">
        <f>IF(AND('Mapa final'!$AB$87="Alta",'Mapa final'!$AD$87="Mayor"),CONCATENATE("R27C",'Mapa final'!$R$87),"")</f>
        <v/>
      </c>
      <c r="V82" s="45" t="str">
        <f>IF(AND('Mapa final'!$AB$85="Alta",'Mapa final'!$AD$85="Catastrófico"),CONCATENATE("R27C",'Mapa final'!$R$85),"")</f>
        <v/>
      </c>
      <c r="W82" s="46" t="str">
        <f>IF(AND('Mapa final'!$AB$86="Alta",'Mapa final'!$AD$86="Catastrófico"),CONCATENATE("R27C",'Mapa final'!$R$86),"")</f>
        <v/>
      </c>
      <c r="X82" s="113" t="str">
        <f>IF(AND('Mapa final'!$AB$87="Alta",'Mapa final'!$AD$87="Catastrófico"),CONCATENATE("R27C",'Mapa final'!$R$87),"")</f>
        <v/>
      </c>
      <c r="Y82" s="58"/>
      <c r="Z82" s="396"/>
      <c r="AA82" s="397"/>
      <c r="AB82" s="397"/>
      <c r="AC82" s="397"/>
      <c r="AD82" s="397"/>
      <c r="AE82" s="39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row>
    <row r="83" spans="1:61" ht="15" customHeight="1" x14ac:dyDescent="0.25">
      <c r="A83" s="58"/>
      <c r="B83" s="291"/>
      <c r="C83" s="291"/>
      <c r="D83" s="292"/>
      <c r="E83" s="388"/>
      <c r="F83" s="401"/>
      <c r="G83" s="401"/>
      <c r="H83" s="401"/>
      <c r="I83" s="383"/>
      <c r="J83" s="51" t="str">
        <f>IF(AND('Mapa final'!$AB$88="Alta",'Mapa final'!$AD$88="Leve"),CONCATENATE("R28C",'Mapa final'!$R$88),"")</f>
        <v/>
      </c>
      <c r="K83" s="52" t="str">
        <f>IF(AND('Mapa final'!$AB$89="Alta",'Mapa final'!$AD$89="Leve"),CONCATENATE("R28C",'Mapa final'!$R$89),"")</f>
        <v/>
      </c>
      <c r="L83" s="124" t="str">
        <f>IF(AND('Mapa final'!$AB$90="Alta",'Mapa final'!$AD$90="Leve"),CONCATENATE("R28C",'Mapa final'!$R$90),"")</f>
        <v/>
      </c>
      <c r="M83" s="51" t="str">
        <f>IF(AND('Mapa final'!$AB$88="Alta",'Mapa final'!$AD$88="Menor"),CONCATENATE("R28C",'Mapa final'!$R$88),"")</f>
        <v/>
      </c>
      <c r="N83" s="52" t="str">
        <f>IF(AND('Mapa final'!$AB$89="Alta",'Mapa final'!$AD$89="Menor"),CONCATENATE("R28C",'Mapa final'!$R$89),"")</f>
        <v/>
      </c>
      <c r="O83" s="124" t="str">
        <f>IF(AND('Mapa final'!$AB$90="Alta",'Mapa final'!$AD$90="Menor"),CONCATENATE("R28C",'Mapa final'!$R$90),"")</f>
        <v/>
      </c>
      <c r="P83" s="118" t="str">
        <f>IF(AND('Mapa final'!$AB$88="Alta",'Mapa final'!$AD$88="Moderado"),CONCATENATE("R28C",'Mapa final'!$R$88),"")</f>
        <v/>
      </c>
      <c r="Q83" s="44" t="str">
        <f>IF(AND('Mapa final'!$AB$89="Alta",'Mapa final'!$AD$89="Moderado"),CONCATENATE("R28C",'Mapa final'!$R$89),"")</f>
        <v/>
      </c>
      <c r="R83" s="119" t="str">
        <f>IF(AND('Mapa final'!$AB$90="Alta",'Mapa final'!$AD$90="Moderado"),CONCATENATE("R28C",'Mapa final'!$R$90),"")</f>
        <v/>
      </c>
      <c r="S83" s="118" t="str">
        <f>IF(AND('Mapa final'!$AB$88="Alta",'Mapa final'!$AD$88="Mayor"),CONCATENATE("R28C",'Mapa final'!$R$88),"")</f>
        <v/>
      </c>
      <c r="T83" s="44" t="str">
        <f>IF(AND('Mapa final'!$AB$89="Alta",'Mapa final'!$AD$89="Mayor"),CONCATENATE("R28C",'Mapa final'!$R$89),"")</f>
        <v/>
      </c>
      <c r="U83" s="119" t="str">
        <f>IF(AND('Mapa final'!$AB$90="Alta",'Mapa final'!$AD$90="Mayor"),CONCATENATE("R28C",'Mapa final'!$R$90),"")</f>
        <v/>
      </c>
      <c r="V83" s="45" t="str">
        <f>IF(AND('Mapa final'!$AB$88="Alta",'Mapa final'!$AD$88="Catastrófico"),CONCATENATE("R28C",'Mapa final'!$R$88),"")</f>
        <v/>
      </c>
      <c r="W83" s="46" t="str">
        <f>IF(AND('Mapa final'!$AB$89="Alta",'Mapa final'!$AD$89="Catastrófico"),CONCATENATE("R28C",'Mapa final'!$R$89),"")</f>
        <v/>
      </c>
      <c r="X83" s="113" t="str">
        <f>IF(AND('Mapa final'!$AB$90="Alta",'Mapa final'!$AD$90="Catastrófico"),CONCATENATE("R28C",'Mapa final'!$R$90),"")</f>
        <v/>
      </c>
      <c r="Y83" s="58"/>
      <c r="Z83" s="396"/>
      <c r="AA83" s="397"/>
      <c r="AB83" s="397"/>
      <c r="AC83" s="397"/>
      <c r="AD83" s="397"/>
      <c r="AE83" s="39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row>
    <row r="84" spans="1:61" ht="15" customHeight="1" x14ac:dyDescent="0.25">
      <c r="A84" s="58"/>
      <c r="B84" s="291"/>
      <c r="C84" s="291"/>
      <c r="D84" s="292"/>
      <c r="E84" s="388"/>
      <c r="F84" s="401"/>
      <c r="G84" s="401"/>
      <c r="H84" s="401"/>
      <c r="I84" s="383"/>
      <c r="J84" s="51" t="str">
        <f>IF(AND('Mapa final'!$AB$91="Alta",'Mapa final'!$AD$91="Leve"),CONCATENATE("R29C",'Mapa final'!$R$91),"")</f>
        <v/>
      </c>
      <c r="K84" s="52" t="str">
        <f>IF(AND('Mapa final'!$AB$92="Alta",'Mapa final'!$AD$92="Leve"),CONCATENATE("R29C",'Mapa final'!$R$92),"")</f>
        <v/>
      </c>
      <c r="L84" s="124" t="str">
        <f>IF(AND('Mapa final'!$AB$93="Alta",'Mapa final'!$AD$93="Leve"),CONCATENATE("R29C",'Mapa final'!$R$93),"")</f>
        <v/>
      </c>
      <c r="M84" s="51" t="str">
        <f>IF(AND('Mapa final'!$AB$91="Alta",'Mapa final'!$AD$91="Menor"),CONCATENATE("R29C",'Mapa final'!$R$91),"")</f>
        <v/>
      </c>
      <c r="N84" s="52" t="str">
        <f>IF(AND('Mapa final'!$AB$92="Alta",'Mapa final'!$AD$92="Menor"),CONCATENATE("R29C",'Mapa final'!$R$92),"")</f>
        <v/>
      </c>
      <c r="O84" s="124" t="str">
        <f>IF(AND('Mapa final'!$AB$93="Alta",'Mapa final'!$AD$93="Menor"),CONCATENATE("R29C",'Mapa final'!$R$93),"")</f>
        <v/>
      </c>
      <c r="P84" s="118" t="str">
        <f>IF(AND('Mapa final'!$AB$91="Alta",'Mapa final'!$AD$91="Moderado"),CONCATENATE("R29C",'Mapa final'!$R$91),"")</f>
        <v/>
      </c>
      <c r="Q84" s="44" t="str">
        <f>IF(AND('Mapa final'!$AB$92="Alta",'Mapa final'!$AD$92="Moderado"),CONCATENATE("R29C",'Mapa final'!$R$92),"")</f>
        <v/>
      </c>
      <c r="R84" s="119" t="str">
        <f>IF(AND('Mapa final'!$AB$93="Alta",'Mapa final'!$AD$93="Moderado"),CONCATENATE("R29C",'Mapa final'!$R$93),"")</f>
        <v/>
      </c>
      <c r="S84" s="118" t="str">
        <f>IF(AND('Mapa final'!$AB$91="Alta",'Mapa final'!$AD$91="Mayor"),CONCATENATE("R29C",'Mapa final'!$R$91),"")</f>
        <v/>
      </c>
      <c r="T84" s="44" t="str">
        <f>IF(AND('Mapa final'!$AB$92="Alta",'Mapa final'!$AD$92="Mayor"),CONCATENATE("R29C",'Mapa final'!$R$92),"")</f>
        <v/>
      </c>
      <c r="U84" s="119" t="str">
        <f>IF(AND('Mapa final'!$AB$93="Alta",'Mapa final'!$AD$93="Mayor"),CONCATENATE("R29C",'Mapa final'!$R$93),"")</f>
        <v/>
      </c>
      <c r="V84" s="45" t="str">
        <f>IF(AND('Mapa final'!$AB$91="Alta",'Mapa final'!$AD$91="Catastrófico"),CONCATENATE("R29C",'Mapa final'!$R$91),"")</f>
        <v/>
      </c>
      <c r="W84" s="46" t="str">
        <f>IF(AND('Mapa final'!$AB$92="Alta",'Mapa final'!$AD$92="Catastrófico"),CONCATENATE("R29C",'Mapa final'!$R$92),"")</f>
        <v/>
      </c>
      <c r="X84" s="113" t="str">
        <f>IF(AND('Mapa final'!$AB$93="Alta",'Mapa final'!$AD$93="Catastrófico"),CONCATENATE("R29C",'Mapa final'!$R$93),"")</f>
        <v/>
      </c>
      <c r="Y84" s="58"/>
      <c r="Z84" s="396"/>
      <c r="AA84" s="397"/>
      <c r="AB84" s="397"/>
      <c r="AC84" s="397"/>
      <c r="AD84" s="397"/>
      <c r="AE84" s="39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row>
    <row r="85" spans="1:61" ht="15" customHeight="1" x14ac:dyDescent="0.25">
      <c r="A85" s="58"/>
      <c r="B85" s="291"/>
      <c r="C85" s="291"/>
      <c r="D85" s="292"/>
      <c r="E85" s="388"/>
      <c r="F85" s="401"/>
      <c r="G85" s="401"/>
      <c r="H85" s="401"/>
      <c r="I85" s="383"/>
      <c r="J85" s="51" t="str">
        <f>IF(AND('Mapa final'!$AB$94="Alta",'Mapa final'!$AD$94="Leve"),CONCATENATE("R30C",'Mapa final'!$R$94),"")</f>
        <v/>
      </c>
      <c r="K85" s="52" t="str">
        <f>IF(AND('Mapa final'!$AB$95="Alta",'Mapa final'!$AD$95="Leve"),CONCATENATE("R30C",'Mapa final'!$R$95),"")</f>
        <v/>
      </c>
      <c r="L85" s="124" t="str">
        <f>IF(AND('Mapa final'!$AB$96="Alta",'Mapa final'!$AD$96="Leve"),CONCATENATE("R30C",'Mapa final'!$R$96),"")</f>
        <v/>
      </c>
      <c r="M85" s="51" t="str">
        <f>IF(AND('Mapa final'!$AB$94="Alta",'Mapa final'!$AD$94="Menor"),CONCATENATE("R30C",'Mapa final'!$R$94),"")</f>
        <v/>
      </c>
      <c r="N85" s="52" t="str">
        <f>IF(AND('Mapa final'!$AB$95="Alta",'Mapa final'!$AD$95="Menor"),CONCATENATE("R30C",'Mapa final'!$R$95),"")</f>
        <v/>
      </c>
      <c r="O85" s="124" t="str">
        <f>IF(AND('Mapa final'!$AB$96="Alta",'Mapa final'!$AD$96="Menor"),CONCATENATE("R30C",'Mapa final'!$R$96),"")</f>
        <v/>
      </c>
      <c r="P85" s="118" t="str">
        <f>IF(AND('Mapa final'!$AB$94="Alta",'Mapa final'!$AD$94="Moderado"),CONCATENATE("R30C",'Mapa final'!$R$94),"")</f>
        <v/>
      </c>
      <c r="Q85" s="44" t="str">
        <f>IF(AND('Mapa final'!$AB$95="Alta",'Mapa final'!$AD$95="Moderado"),CONCATENATE("R30C",'Mapa final'!$R$95),"")</f>
        <v/>
      </c>
      <c r="R85" s="119" t="str">
        <f>IF(AND('Mapa final'!$AB$96="Alta",'Mapa final'!$AD$96="Moderado"),CONCATENATE("R30C",'Mapa final'!$R$96),"")</f>
        <v/>
      </c>
      <c r="S85" s="118" t="str">
        <f>IF(AND('Mapa final'!$AB$94="Alta",'Mapa final'!$AD$94="Mayor"),CONCATENATE("R30C",'Mapa final'!$R$94),"")</f>
        <v/>
      </c>
      <c r="T85" s="44" t="str">
        <f>IF(AND('Mapa final'!$AB$95="Alta",'Mapa final'!$AD$95="Mayor"),CONCATENATE("R30C",'Mapa final'!$R$95),"")</f>
        <v/>
      </c>
      <c r="U85" s="119" t="str">
        <f>IF(AND('Mapa final'!$AB$96="Alta",'Mapa final'!$AD$96="Mayor"),CONCATENATE("R30C",'Mapa final'!$R$96),"")</f>
        <v/>
      </c>
      <c r="V85" s="45" t="str">
        <f>IF(AND('Mapa final'!$AB$94="Alta",'Mapa final'!$AD$94="Catastrófico"),CONCATENATE("R30C",'Mapa final'!$R$94),"")</f>
        <v/>
      </c>
      <c r="W85" s="46" t="str">
        <f>IF(AND('Mapa final'!$AB$95="Alta",'Mapa final'!$AD$95="Catastrófico"),CONCATENATE("R30C",'Mapa final'!$R$95),"")</f>
        <v/>
      </c>
      <c r="X85" s="113" t="str">
        <f>IF(AND('Mapa final'!$AB$96="Alta",'Mapa final'!$AD$96="Catastrófico"),CONCATENATE("R30C",'Mapa final'!$R$96),"")</f>
        <v/>
      </c>
      <c r="Y85" s="58"/>
      <c r="Z85" s="396"/>
      <c r="AA85" s="397"/>
      <c r="AB85" s="397"/>
      <c r="AC85" s="397"/>
      <c r="AD85" s="397"/>
      <c r="AE85" s="39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row>
    <row r="86" spans="1:61" ht="15" customHeight="1" x14ac:dyDescent="0.25">
      <c r="A86" s="58"/>
      <c r="B86" s="291"/>
      <c r="C86" s="291"/>
      <c r="D86" s="292"/>
      <c r="E86" s="388"/>
      <c r="F86" s="401"/>
      <c r="G86" s="401"/>
      <c r="H86" s="401"/>
      <c r="I86" s="383"/>
      <c r="J86" s="51" t="str">
        <f>IF(AND('Mapa final'!$AB$97="Alta",'Mapa final'!$AD$97="Leve"),CONCATENATE("R31C",'Mapa final'!$R$97),"")</f>
        <v/>
      </c>
      <c r="K86" s="52" t="str">
        <f>IF(AND('Mapa final'!$AB$98="Alta",'Mapa final'!$AD$98="Leve"),CONCATENATE("R31C",'Mapa final'!$R$98),"")</f>
        <v/>
      </c>
      <c r="L86" s="124" t="str">
        <f>IF(AND('Mapa final'!$AB$99="Alta",'Mapa final'!$AD$99="Leve"),CONCATENATE("R31C",'Mapa final'!$R$99),"")</f>
        <v/>
      </c>
      <c r="M86" s="51" t="str">
        <f>IF(AND('Mapa final'!$AB$97="Alta",'Mapa final'!$AD$97="Menor"),CONCATENATE("R31C",'Mapa final'!$R$97),"")</f>
        <v/>
      </c>
      <c r="N86" s="52" t="str">
        <f>IF(AND('Mapa final'!$AB$98="Alta",'Mapa final'!$AD$98="Menor"),CONCATENATE("R31C",'Mapa final'!$R$98),"")</f>
        <v/>
      </c>
      <c r="O86" s="124" t="str">
        <f>IF(AND('Mapa final'!$AB$99="Alta",'Mapa final'!$AD$99="Menor"),CONCATENATE("R31C",'Mapa final'!$R$99),"")</f>
        <v/>
      </c>
      <c r="P86" s="118" t="str">
        <f>IF(AND('Mapa final'!$AB$97="Alta",'Mapa final'!$AD$97="Moderado"),CONCATENATE("R31C",'Mapa final'!$R$97),"")</f>
        <v/>
      </c>
      <c r="Q86" s="44" t="str">
        <f>IF(AND('Mapa final'!$AB$98="Alta",'Mapa final'!$AD$98="Moderado"),CONCATENATE("R31C",'Mapa final'!$R$98),"")</f>
        <v/>
      </c>
      <c r="R86" s="119" t="str">
        <f>IF(AND('Mapa final'!$AB$99="Alta",'Mapa final'!$AD$99="Moderado"),CONCATENATE("R31C",'Mapa final'!$R$99),"")</f>
        <v/>
      </c>
      <c r="S86" s="118" t="str">
        <f>IF(AND('Mapa final'!$AB$97="Alta",'Mapa final'!$AD$97="Mayor"),CONCATENATE("R31C",'Mapa final'!$R$97),"")</f>
        <v/>
      </c>
      <c r="T86" s="44" t="str">
        <f>IF(AND('Mapa final'!$AB$98="Alta",'Mapa final'!$AD$98="Mayor"),CONCATENATE("R31C",'Mapa final'!$R$98),"")</f>
        <v/>
      </c>
      <c r="U86" s="119" t="str">
        <f>IF(AND('Mapa final'!$AB$99="Alta",'Mapa final'!$AD$99="Mayor"),CONCATENATE("R31C",'Mapa final'!$R$99),"")</f>
        <v/>
      </c>
      <c r="V86" s="45" t="str">
        <f>IF(AND('Mapa final'!$AB$97="Alta",'Mapa final'!$AD$97="Catastrófico"),CONCATENATE("R31C",'Mapa final'!$R$97),"")</f>
        <v/>
      </c>
      <c r="W86" s="46" t="str">
        <f>IF(AND('Mapa final'!$AB$98="Alta",'Mapa final'!$AD$98="Catastrófico"),CONCATENATE("R31C",'Mapa final'!$R$98),"")</f>
        <v/>
      </c>
      <c r="X86" s="113" t="str">
        <f>IF(AND('Mapa final'!$AB$99="Alta",'Mapa final'!$AD$99="Catastrófico"),CONCATENATE("R31C",'Mapa final'!$R$99),"")</f>
        <v/>
      </c>
      <c r="Y86" s="58"/>
      <c r="Z86" s="396"/>
      <c r="AA86" s="397"/>
      <c r="AB86" s="397"/>
      <c r="AC86" s="397"/>
      <c r="AD86" s="397"/>
      <c r="AE86" s="39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row>
    <row r="87" spans="1:61" ht="15" customHeight="1" x14ac:dyDescent="0.25">
      <c r="A87" s="58"/>
      <c r="B87" s="291"/>
      <c r="C87" s="291"/>
      <c r="D87" s="292"/>
      <c r="E87" s="388"/>
      <c r="F87" s="401"/>
      <c r="G87" s="401"/>
      <c r="H87" s="401"/>
      <c r="I87" s="383"/>
      <c r="J87" s="51" t="str">
        <f>IF(AND('Mapa final'!$AB$100="Alta",'Mapa final'!$AD$100="Leve"),CONCATENATE("R32C",'Mapa final'!$R$100),"")</f>
        <v/>
      </c>
      <c r="K87" s="52" t="str">
        <f>IF(AND('Mapa final'!$AB$101="Alta",'Mapa final'!$AD$101="Leve"),CONCATENATE("R32C",'Mapa final'!$R$101),"")</f>
        <v/>
      </c>
      <c r="L87" s="124" t="str">
        <f>IF(AND('Mapa final'!$AB$102="Alta",'Mapa final'!$AD$102="Leve"),CONCATENATE("R32C",'Mapa final'!$R$102),"")</f>
        <v/>
      </c>
      <c r="M87" s="51" t="str">
        <f>IF(AND('Mapa final'!$AB$100="Alta",'Mapa final'!$AD$100="Menor"),CONCATENATE("R32C",'Mapa final'!$R$100),"")</f>
        <v/>
      </c>
      <c r="N87" s="52" t="str">
        <f>IF(AND('Mapa final'!$AB$101="Alta",'Mapa final'!$AD$101="Menor"),CONCATENATE("R32C",'Mapa final'!$R$101),"")</f>
        <v/>
      </c>
      <c r="O87" s="124" t="str">
        <f>IF(AND('Mapa final'!$AB$102="Alta",'Mapa final'!$AD$102="Menor"),CONCATENATE("R32C",'Mapa final'!$R$102),"")</f>
        <v/>
      </c>
      <c r="P87" s="118" t="str">
        <f>IF(AND('Mapa final'!$AB$100="Alta",'Mapa final'!$AD$100="Moderado"),CONCATENATE("R32C",'Mapa final'!$R$100),"")</f>
        <v/>
      </c>
      <c r="Q87" s="44" t="str">
        <f>IF(AND('Mapa final'!$AB$101="Alta",'Mapa final'!$AD$101="Moderado"),CONCATENATE("R32C",'Mapa final'!$R$101),"")</f>
        <v/>
      </c>
      <c r="R87" s="119" t="str">
        <f>IF(AND('Mapa final'!$AB$102="Alta",'Mapa final'!$AD$102="Moderado"),CONCATENATE("R32C",'Mapa final'!$R$102),"")</f>
        <v/>
      </c>
      <c r="S87" s="118" t="str">
        <f>IF(AND('Mapa final'!$AB$100="Alta",'Mapa final'!$AD$100="Mayor"),CONCATENATE("R32C",'Mapa final'!$R$100),"")</f>
        <v/>
      </c>
      <c r="T87" s="44" t="str">
        <f>IF(AND('Mapa final'!$AB$101="Alta",'Mapa final'!$AD$101="Mayor"),CONCATENATE("R32C",'Mapa final'!$R$101),"")</f>
        <v/>
      </c>
      <c r="U87" s="119" t="str">
        <f>IF(AND('Mapa final'!$AB$102="Alta",'Mapa final'!$AD$102="Mayor"),CONCATENATE("R32C",'Mapa final'!$R$102),"")</f>
        <v/>
      </c>
      <c r="V87" s="45" t="str">
        <f>IF(AND('Mapa final'!$AB$100="Alta",'Mapa final'!$AD$100="Catastrófico"),CONCATENATE("R32C",'Mapa final'!$R$100),"")</f>
        <v/>
      </c>
      <c r="W87" s="46" t="str">
        <f>IF(AND('Mapa final'!$AB$101="Alta",'Mapa final'!$AD$101="Catastrófico"),CONCATENATE("R32C",'Mapa final'!$R$101),"")</f>
        <v/>
      </c>
      <c r="X87" s="113" t="str">
        <f>IF(AND('Mapa final'!$AB$102="Alta",'Mapa final'!$AD$102="Catastrófico"),CONCATENATE("R32C",'Mapa final'!$R$102),"")</f>
        <v/>
      </c>
      <c r="Y87" s="58"/>
      <c r="Z87" s="396"/>
      <c r="AA87" s="397"/>
      <c r="AB87" s="397"/>
      <c r="AC87" s="397"/>
      <c r="AD87" s="397"/>
      <c r="AE87" s="39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c r="BI87" s="58"/>
    </row>
    <row r="88" spans="1:61" ht="15" customHeight="1" x14ac:dyDescent="0.25">
      <c r="A88" s="58"/>
      <c r="B88" s="291"/>
      <c r="C88" s="291"/>
      <c r="D88" s="292"/>
      <c r="E88" s="388"/>
      <c r="F88" s="401"/>
      <c r="G88" s="401"/>
      <c r="H88" s="401"/>
      <c r="I88" s="383"/>
      <c r="J88" s="51" t="str">
        <f>IF(AND('Mapa final'!$AB$103="Alta",'Mapa final'!$AD$103="Leve"),CONCATENATE("R33C",'Mapa final'!$R$103),"")</f>
        <v/>
      </c>
      <c r="K88" s="52" t="str">
        <f>IF(AND('Mapa final'!$AB$104="Alta",'Mapa final'!$AD$104="Leve"),CONCATENATE("R33C",'Mapa final'!$R$104),"")</f>
        <v/>
      </c>
      <c r="L88" s="124" t="str">
        <f>IF(AND('Mapa final'!$AB$105="Alta",'Mapa final'!$AD$105="Leve"),CONCATENATE("R33C",'Mapa final'!$R$105),"")</f>
        <v/>
      </c>
      <c r="M88" s="51" t="str">
        <f>IF(AND('Mapa final'!$AB$103="Alta",'Mapa final'!$AD$103="Menor"),CONCATENATE("R33C",'Mapa final'!$R$103),"")</f>
        <v/>
      </c>
      <c r="N88" s="52" t="str">
        <f>IF(AND('Mapa final'!$AB$104="Alta",'Mapa final'!$AD$104="Menor"),CONCATENATE("R33C",'Mapa final'!$R$104),"")</f>
        <v/>
      </c>
      <c r="O88" s="124" t="str">
        <f>IF(AND('Mapa final'!$AB$105="Alta",'Mapa final'!$AD$105="Menor"),CONCATENATE("R33C",'Mapa final'!$R$105),"")</f>
        <v/>
      </c>
      <c r="P88" s="118" t="str">
        <f>IF(AND('Mapa final'!$AB$103="Alta",'Mapa final'!$AD$103="Moderado"),CONCATENATE("R33C",'Mapa final'!$R$103),"")</f>
        <v/>
      </c>
      <c r="Q88" s="44" t="str">
        <f>IF(AND('Mapa final'!$AB$104="Alta",'Mapa final'!$AD$104="Moderado"),CONCATENATE("R33C",'Mapa final'!$R$104),"")</f>
        <v/>
      </c>
      <c r="R88" s="119" t="str">
        <f>IF(AND('Mapa final'!$AB$105="Alta",'Mapa final'!$AD$105="Moderado"),CONCATENATE("R33C",'Mapa final'!$R$105),"")</f>
        <v/>
      </c>
      <c r="S88" s="118" t="str">
        <f>IF(AND('Mapa final'!$AB$103="Alta",'Mapa final'!$AD$103="Mayor"),CONCATENATE("R33C",'Mapa final'!$R$103),"")</f>
        <v/>
      </c>
      <c r="T88" s="44" t="str">
        <f>IF(AND('Mapa final'!$AB$104="Alta",'Mapa final'!$AD$104="Mayor"),CONCATENATE("R33C",'Mapa final'!$R$104),"")</f>
        <v/>
      </c>
      <c r="U88" s="119" t="str">
        <f>IF(AND('Mapa final'!$AB$105="Alta",'Mapa final'!$AD$105="Mayor"),CONCATENATE("R33C",'Mapa final'!$R$105),"")</f>
        <v/>
      </c>
      <c r="V88" s="45" t="str">
        <f>IF(AND('Mapa final'!$AB$103="Alta",'Mapa final'!$AD$103="Catastrófico"),CONCATENATE("R33C",'Mapa final'!$R$103),"")</f>
        <v/>
      </c>
      <c r="W88" s="46" t="str">
        <f>IF(AND('Mapa final'!$AB$104="Alta",'Mapa final'!$AD$104="Catastrófico"),CONCATENATE("R33C",'Mapa final'!$R$104),"")</f>
        <v/>
      </c>
      <c r="X88" s="113" t="str">
        <f>IF(AND('Mapa final'!$AB$105="Alta",'Mapa final'!$AD$105="Catastrófico"),CONCATENATE("R33C",'Mapa final'!$R$105),"")</f>
        <v/>
      </c>
      <c r="Y88" s="58"/>
      <c r="Z88" s="396"/>
      <c r="AA88" s="397"/>
      <c r="AB88" s="397"/>
      <c r="AC88" s="397"/>
      <c r="AD88" s="397"/>
      <c r="AE88" s="39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row>
    <row r="89" spans="1:61" ht="15" customHeight="1" x14ac:dyDescent="0.25">
      <c r="A89" s="58"/>
      <c r="B89" s="291"/>
      <c r="C89" s="291"/>
      <c r="D89" s="292"/>
      <c r="E89" s="388"/>
      <c r="F89" s="401"/>
      <c r="G89" s="401"/>
      <c r="H89" s="401"/>
      <c r="I89" s="383"/>
      <c r="J89" s="51" t="str">
        <f>IF(AND('Mapa final'!$AB$106="Alta",'Mapa final'!$AD$106="Leve"),CONCATENATE("R34C",'Mapa final'!$R$106),"")</f>
        <v/>
      </c>
      <c r="K89" s="52" t="str">
        <f>IF(AND('Mapa final'!$AB$107="Alta",'Mapa final'!$AD$107="Leve"),CONCATENATE("R34C",'Mapa final'!$R$107),"")</f>
        <v/>
      </c>
      <c r="L89" s="124" t="str">
        <f>IF(AND('Mapa final'!$AB$108="Alta",'Mapa final'!$AD$108="Leve"),CONCATENATE("R34C",'Mapa final'!$R$108),"")</f>
        <v/>
      </c>
      <c r="M89" s="51" t="str">
        <f>IF(AND('Mapa final'!$AB$106="Alta",'Mapa final'!$AD$106="Menor"),CONCATENATE("R34C",'Mapa final'!$R$106),"")</f>
        <v/>
      </c>
      <c r="N89" s="52" t="str">
        <f>IF(AND('Mapa final'!$AB$107="Alta",'Mapa final'!$AD$107="Menor"),CONCATENATE("R34C",'Mapa final'!$R$107),"")</f>
        <v/>
      </c>
      <c r="O89" s="124" t="str">
        <f>IF(AND('Mapa final'!$AB$108="Alta",'Mapa final'!$AD$108="Menor"),CONCATENATE("R34C",'Mapa final'!$R$108),"")</f>
        <v/>
      </c>
      <c r="P89" s="118" t="str">
        <f>IF(AND('Mapa final'!$AB$106="Alta",'Mapa final'!$AD$106="Moderado"),CONCATENATE("R34C",'Mapa final'!$R$106),"")</f>
        <v/>
      </c>
      <c r="Q89" s="44" t="str">
        <f>IF(AND('Mapa final'!$AB$107="Alta",'Mapa final'!$AD$107="Moderado"),CONCATENATE("R34C",'Mapa final'!$R$107),"")</f>
        <v/>
      </c>
      <c r="R89" s="119" t="str">
        <f>IF(AND('Mapa final'!$AB$108="Alta",'Mapa final'!$AD$108="Moderado"),CONCATENATE("R34C",'Mapa final'!$R$108),"")</f>
        <v/>
      </c>
      <c r="S89" s="118" t="str">
        <f>IF(AND('Mapa final'!$AB$106="Alta",'Mapa final'!$AD$106="Mayor"),CONCATENATE("R34C",'Mapa final'!$R$106),"")</f>
        <v/>
      </c>
      <c r="T89" s="44" t="str">
        <f>IF(AND('Mapa final'!$AB$107="Alta",'Mapa final'!$AD$107="Mayor"),CONCATENATE("R34C",'Mapa final'!$R$107),"")</f>
        <v/>
      </c>
      <c r="U89" s="119" t="str">
        <f>IF(AND('Mapa final'!$AB$108="Alta",'Mapa final'!$AD$108="Mayor"),CONCATENATE("R34C",'Mapa final'!$R$108),"")</f>
        <v/>
      </c>
      <c r="V89" s="45" t="str">
        <f>IF(AND('Mapa final'!$AB$106="Alta",'Mapa final'!$AD$106="Catastrófico"),CONCATENATE("R34C",'Mapa final'!$R$106),"")</f>
        <v/>
      </c>
      <c r="W89" s="46" t="str">
        <f>IF(AND('Mapa final'!$AB$107="Alta",'Mapa final'!$AD$107="Catastrófico"),CONCATENATE("R34C",'Mapa final'!$R$107),"")</f>
        <v/>
      </c>
      <c r="X89" s="113" t="str">
        <f>IF(AND('Mapa final'!$AB$108="Alta",'Mapa final'!$AD$108="Catastrófico"),CONCATENATE("R34C",'Mapa final'!$R$108),"")</f>
        <v/>
      </c>
      <c r="Y89" s="58"/>
      <c r="Z89" s="396"/>
      <c r="AA89" s="397"/>
      <c r="AB89" s="397"/>
      <c r="AC89" s="397"/>
      <c r="AD89" s="397"/>
      <c r="AE89" s="39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row>
    <row r="90" spans="1:61" ht="15" customHeight="1" x14ac:dyDescent="0.25">
      <c r="A90" s="58"/>
      <c r="B90" s="291"/>
      <c r="C90" s="291"/>
      <c r="D90" s="292"/>
      <c r="E90" s="388"/>
      <c r="F90" s="401"/>
      <c r="G90" s="401"/>
      <c r="H90" s="401"/>
      <c r="I90" s="383"/>
      <c r="J90" s="51" t="str">
        <f>IF(AND('Mapa final'!$AB$109="Alta",'Mapa final'!$AD$109="Leve"),CONCATENATE("R35C",'Mapa final'!$R$109),"")</f>
        <v/>
      </c>
      <c r="K90" s="52" t="str">
        <f>IF(AND('Mapa final'!$AB$110="Alta",'Mapa final'!$AD$110="Leve"),CONCATENATE("R35C",'Mapa final'!$R$110),"")</f>
        <v/>
      </c>
      <c r="L90" s="124" t="str">
        <f>IF(AND('Mapa final'!$AB$111="Alta",'Mapa final'!$AD$111="Leve"),CONCATENATE("R35C",'Mapa final'!$R$111),"")</f>
        <v/>
      </c>
      <c r="M90" s="51" t="str">
        <f>IF(AND('Mapa final'!$AB$109="Alta",'Mapa final'!$AD$109="Menor"),CONCATENATE("R35C",'Mapa final'!$R$109),"")</f>
        <v/>
      </c>
      <c r="N90" s="52" t="str">
        <f>IF(AND('Mapa final'!$AB$110="Alta",'Mapa final'!$AD$110="Menor"),CONCATENATE("R35C",'Mapa final'!$R$110),"")</f>
        <v/>
      </c>
      <c r="O90" s="124" t="str">
        <f>IF(AND('Mapa final'!$AB$111="Alta",'Mapa final'!$AD$111="Menor"),CONCATENATE("R35C",'Mapa final'!$R$111),"")</f>
        <v/>
      </c>
      <c r="P90" s="118" t="str">
        <f>IF(AND('Mapa final'!$AB$109="Alta",'Mapa final'!$AD$109="Moderado"),CONCATENATE("R35C",'Mapa final'!$R$109),"")</f>
        <v/>
      </c>
      <c r="Q90" s="44" t="str">
        <f>IF(AND('Mapa final'!$AB$110="Alta",'Mapa final'!$AD$110="Moderado"),CONCATENATE("R35C",'Mapa final'!$R$110),"")</f>
        <v/>
      </c>
      <c r="R90" s="119" t="str">
        <f>IF(AND('Mapa final'!$AB$111="Alta",'Mapa final'!$AD$111="Moderado"),CONCATENATE("R35C",'Mapa final'!$R$111),"")</f>
        <v/>
      </c>
      <c r="S90" s="118" t="str">
        <f>IF(AND('Mapa final'!$AB$109="Alta",'Mapa final'!$AD$109="Mayor"),CONCATENATE("R35C",'Mapa final'!$R$109),"")</f>
        <v/>
      </c>
      <c r="T90" s="44" t="str">
        <f>IF(AND('Mapa final'!$AB$110="Alta",'Mapa final'!$AD$110="Mayor"),CONCATENATE("R35C",'Mapa final'!$R$110),"")</f>
        <v/>
      </c>
      <c r="U90" s="119" t="str">
        <f>IF(AND('Mapa final'!$AB$111="Alta",'Mapa final'!$AD$111="Mayor"),CONCATENATE("R35C",'Mapa final'!$R$111),"")</f>
        <v/>
      </c>
      <c r="V90" s="45" t="str">
        <f>IF(AND('Mapa final'!$AB$109="Alta",'Mapa final'!$AD$109="Catastrófico"),CONCATENATE("R35C",'Mapa final'!$R$109),"")</f>
        <v/>
      </c>
      <c r="W90" s="46" t="str">
        <f>IF(AND('Mapa final'!$AB$110="Alta",'Mapa final'!$AD$110="Catastrófico"),CONCATENATE("R35C",'Mapa final'!$R$110),"")</f>
        <v/>
      </c>
      <c r="X90" s="113" t="str">
        <f>IF(AND('Mapa final'!$AB$111="Alta",'Mapa final'!$AD$111="Catastrófico"),CONCATENATE("R35C",'Mapa final'!$R$111),"")</f>
        <v/>
      </c>
      <c r="Y90" s="58"/>
      <c r="Z90" s="396"/>
      <c r="AA90" s="397"/>
      <c r="AB90" s="397"/>
      <c r="AC90" s="397"/>
      <c r="AD90" s="397"/>
      <c r="AE90" s="39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row>
    <row r="91" spans="1:61" ht="15" customHeight="1" x14ac:dyDescent="0.25">
      <c r="A91" s="58"/>
      <c r="B91" s="291"/>
      <c r="C91" s="291"/>
      <c r="D91" s="292"/>
      <c r="E91" s="388"/>
      <c r="F91" s="401"/>
      <c r="G91" s="401"/>
      <c r="H91" s="401"/>
      <c r="I91" s="383"/>
      <c r="J91" s="51" t="str">
        <f>IF(AND('Mapa final'!$AB$112="Alta",'Mapa final'!$AD$112="Leve"),CONCATENATE("R36C",'Mapa final'!$R$112),"")</f>
        <v/>
      </c>
      <c r="K91" s="52" t="str">
        <f>IF(AND('Mapa final'!$AB$113="Alta",'Mapa final'!$AD$113="Leve"),CONCATENATE("R36C",'Mapa final'!$R$113),"")</f>
        <v/>
      </c>
      <c r="L91" s="124" t="str">
        <f>IF(AND('Mapa final'!$AB$114="Alta",'Mapa final'!$AD$114="Leve"),CONCATENATE("R36C",'Mapa final'!$R$114),"")</f>
        <v/>
      </c>
      <c r="M91" s="51" t="str">
        <f>IF(AND('Mapa final'!$AB$112="Alta",'Mapa final'!$AD$112="Menor"),CONCATENATE("R36C",'Mapa final'!$R$112),"")</f>
        <v/>
      </c>
      <c r="N91" s="52" t="str">
        <f>IF(AND('Mapa final'!$AB$113="Alta",'Mapa final'!$AD$113="Menor"),CONCATENATE("R36C",'Mapa final'!$R$113),"")</f>
        <v/>
      </c>
      <c r="O91" s="124" t="str">
        <f>IF(AND('Mapa final'!$AB$114="Alta",'Mapa final'!$AD$114="Menor"),CONCATENATE("R36C",'Mapa final'!$R$114),"")</f>
        <v/>
      </c>
      <c r="P91" s="118" t="str">
        <f>IF(AND('Mapa final'!$AB$112="Alta",'Mapa final'!$AD$112="Moderado"),CONCATENATE("R36C",'Mapa final'!$R$112),"")</f>
        <v/>
      </c>
      <c r="Q91" s="44" t="str">
        <f>IF(AND('Mapa final'!$AB$113="Alta",'Mapa final'!$AD$113="Moderado"),CONCATENATE("R36C",'Mapa final'!$R$113),"")</f>
        <v/>
      </c>
      <c r="R91" s="119" t="str">
        <f>IF(AND('Mapa final'!$AB$114="Alta",'Mapa final'!$AD$114="Moderado"),CONCATENATE("R36C",'Mapa final'!$R$114),"")</f>
        <v/>
      </c>
      <c r="S91" s="118" t="str">
        <f>IF(AND('Mapa final'!$AB$112="Alta",'Mapa final'!$AD$112="Mayor"),CONCATENATE("R36C",'Mapa final'!$R$112),"")</f>
        <v/>
      </c>
      <c r="T91" s="44" t="str">
        <f>IF(AND('Mapa final'!$AB$113="Alta",'Mapa final'!$AD$113="Mayor"),CONCATENATE("R36C",'Mapa final'!$R$113),"")</f>
        <v/>
      </c>
      <c r="U91" s="119" t="str">
        <f>IF(AND('Mapa final'!$AB$114="Alta",'Mapa final'!$AD$114="Mayor"),CONCATENATE("R36C",'Mapa final'!$R$114),"")</f>
        <v/>
      </c>
      <c r="V91" s="45" t="str">
        <f>IF(AND('Mapa final'!$AB$112="Alta",'Mapa final'!$AD$112="Catastrófico"),CONCATENATE("R36C",'Mapa final'!$R$112),"")</f>
        <v/>
      </c>
      <c r="W91" s="46" t="str">
        <f>IF(AND('Mapa final'!$AB$113="Alta",'Mapa final'!$AD$113="Catastrófico"),CONCATENATE("R36C",'Mapa final'!$R$113),"")</f>
        <v/>
      </c>
      <c r="X91" s="113" t="str">
        <f>IF(AND('Mapa final'!$AB$114="Alta",'Mapa final'!$AD$114="Catastrófico"),CONCATENATE("R36C",'Mapa final'!$R$114),"")</f>
        <v/>
      </c>
      <c r="Y91" s="58"/>
      <c r="Z91" s="396"/>
      <c r="AA91" s="397"/>
      <c r="AB91" s="397"/>
      <c r="AC91" s="397"/>
      <c r="AD91" s="397"/>
      <c r="AE91" s="39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row>
    <row r="92" spans="1:61" ht="15" customHeight="1" x14ac:dyDescent="0.25">
      <c r="A92" s="58"/>
      <c r="B92" s="291"/>
      <c r="C92" s="291"/>
      <c r="D92" s="292"/>
      <c r="E92" s="388"/>
      <c r="F92" s="401"/>
      <c r="G92" s="401"/>
      <c r="H92" s="401"/>
      <c r="I92" s="383"/>
      <c r="J92" s="51" t="str">
        <f>IF(AND('Mapa final'!$AB$115="Alta",'Mapa final'!$AD$115="Leve"),CONCATENATE("R37C",'Mapa final'!$R$115),"")</f>
        <v/>
      </c>
      <c r="K92" s="52" t="str">
        <f>IF(AND('Mapa final'!$AB$116="Alta",'Mapa final'!$AD$116="Leve"),CONCATENATE("R37C",'Mapa final'!$R$116),"")</f>
        <v/>
      </c>
      <c r="L92" s="124" t="str">
        <f>IF(AND('Mapa final'!$AB$117="Alta",'Mapa final'!$AD$117="Leve"),CONCATENATE("R37C",'Mapa final'!$R$117),"")</f>
        <v/>
      </c>
      <c r="M92" s="51" t="str">
        <f>IF(AND('Mapa final'!$AB$115="Alta",'Mapa final'!$AD$115="Menor"),CONCATENATE("R37C",'Mapa final'!$R$115),"")</f>
        <v/>
      </c>
      <c r="N92" s="52" t="str">
        <f>IF(AND('Mapa final'!$AB$116="Alta",'Mapa final'!$AD$116="Menor"),CONCATENATE("R37C",'Mapa final'!$R$116),"")</f>
        <v/>
      </c>
      <c r="O92" s="124" t="str">
        <f>IF(AND('Mapa final'!$AB$117="Alta",'Mapa final'!$AD$117="Menor"),CONCATENATE("R37C",'Mapa final'!$R$117),"")</f>
        <v/>
      </c>
      <c r="P92" s="118" t="str">
        <f>IF(AND('Mapa final'!$AB$115="Alta",'Mapa final'!$AD$115="Moderado"),CONCATENATE("R37C",'Mapa final'!$R$115),"")</f>
        <v/>
      </c>
      <c r="Q92" s="44" t="str">
        <f>IF(AND('Mapa final'!$AB$116="Alta",'Mapa final'!$AD$116="Moderado"),CONCATENATE("R37C",'Mapa final'!$R$116),"")</f>
        <v/>
      </c>
      <c r="R92" s="119" t="str">
        <f>IF(AND('Mapa final'!$AB$117="Alta",'Mapa final'!$AD$117="Moderado"),CONCATENATE("R37C",'Mapa final'!$R$117),"")</f>
        <v/>
      </c>
      <c r="S92" s="118" t="str">
        <f>IF(AND('Mapa final'!$AB$115="Alta",'Mapa final'!$AD$115="Mayor"),CONCATENATE("R37C",'Mapa final'!$R$115),"")</f>
        <v/>
      </c>
      <c r="T92" s="44" t="str">
        <f>IF(AND('Mapa final'!$AB$116="Alta",'Mapa final'!$AD$116="Mayor"),CONCATENATE("R37C",'Mapa final'!$R$116),"")</f>
        <v/>
      </c>
      <c r="U92" s="119" t="str">
        <f>IF(AND('Mapa final'!$AB$117="Alta",'Mapa final'!$AD$117="Mayor"),CONCATENATE("R37C",'Mapa final'!$R$117),"")</f>
        <v/>
      </c>
      <c r="V92" s="45" t="str">
        <f>IF(AND('Mapa final'!$AB$115="Alta",'Mapa final'!$AD$115="Catastrófico"),CONCATENATE("R37C",'Mapa final'!$R$115),"")</f>
        <v/>
      </c>
      <c r="W92" s="46" t="str">
        <f>IF(AND('Mapa final'!$AB$116="Alta",'Mapa final'!$AD$116="Catastrófico"),CONCATENATE("R37C",'Mapa final'!$R$116),"")</f>
        <v/>
      </c>
      <c r="X92" s="113" t="str">
        <f>IF(AND('Mapa final'!$AB$117="Alta",'Mapa final'!$AD$117="Catastrófico"),CONCATENATE("R37C",'Mapa final'!$R$117),"")</f>
        <v/>
      </c>
      <c r="Y92" s="58"/>
      <c r="Z92" s="396"/>
      <c r="AA92" s="397"/>
      <c r="AB92" s="397"/>
      <c r="AC92" s="397"/>
      <c r="AD92" s="397"/>
      <c r="AE92" s="39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row>
    <row r="93" spans="1:61" ht="15" customHeight="1" x14ac:dyDescent="0.25">
      <c r="A93" s="58"/>
      <c r="B93" s="291"/>
      <c r="C93" s="291"/>
      <c r="D93" s="292"/>
      <c r="E93" s="388"/>
      <c r="F93" s="401"/>
      <c r="G93" s="401"/>
      <c r="H93" s="401"/>
      <c r="I93" s="383"/>
      <c r="J93" s="51" t="str">
        <f>IF(AND('Mapa final'!$AB$118="Alta",'Mapa final'!$AD$118="Leve"),CONCATENATE("R38C",'Mapa final'!$R$118),"")</f>
        <v/>
      </c>
      <c r="K93" s="52" t="str">
        <f>IF(AND('Mapa final'!$AB$119="Alta",'Mapa final'!$AD$119="Leve"),CONCATENATE("R38C",'Mapa final'!$R$119),"")</f>
        <v/>
      </c>
      <c r="L93" s="124" t="str">
        <f>IF(AND('Mapa final'!$AB$120="Alta",'Mapa final'!$AD$120="Leve"),CONCATENATE("R38C",'Mapa final'!$R$120),"")</f>
        <v/>
      </c>
      <c r="M93" s="51" t="str">
        <f>IF(AND('Mapa final'!$AB$118="Alta",'Mapa final'!$AD$118="Menor"),CONCATENATE("R38C",'Mapa final'!$R$118),"")</f>
        <v/>
      </c>
      <c r="N93" s="52" t="str">
        <f>IF(AND('Mapa final'!$AB$119="Alta",'Mapa final'!$AD$119="Menor"),CONCATENATE("R38C",'Mapa final'!$R$119),"")</f>
        <v/>
      </c>
      <c r="O93" s="124" t="str">
        <f>IF(AND('Mapa final'!$AB$120="Alta",'Mapa final'!$AD$120="Menor"),CONCATENATE("R38C",'Mapa final'!$R$120),"")</f>
        <v/>
      </c>
      <c r="P93" s="118" t="str">
        <f>IF(AND('Mapa final'!$AB$118="Alta",'Mapa final'!$AD$118="Moderado"),CONCATENATE("R38C",'Mapa final'!$R$118),"")</f>
        <v/>
      </c>
      <c r="Q93" s="44" t="str">
        <f>IF(AND('Mapa final'!$AB$119="Alta",'Mapa final'!$AD$119="Moderado"),CONCATENATE("R38C",'Mapa final'!$R$119),"")</f>
        <v/>
      </c>
      <c r="R93" s="119" t="str">
        <f>IF(AND('Mapa final'!$AB$120="Alta",'Mapa final'!$AD$120="Moderado"),CONCATENATE("R38C",'Mapa final'!$R$120),"")</f>
        <v/>
      </c>
      <c r="S93" s="118" t="str">
        <f>IF(AND('Mapa final'!$AB$118="Alta",'Mapa final'!$AD$118="Mayor"),CONCATENATE("R38C",'Mapa final'!$R$118),"")</f>
        <v/>
      </c>
      <c r="T93" s="44" t="str">
        <f>IF(AND('Mapa final'!$AB$119="Alta",'Mapa final'!$AD$119="Mayor"),CONCATENATE("R38C",'Mapa final'!$R$119),"")</f>
        <v/>
      </c>
      <c r="U93" s="119" t="str">
        <f>IF(AND('Mapa final'!$AB$120="Alta",'Mapa final'!$AD$120="Mayor"),CONCATENATE("R38C",'Mapa final'!$R$120),"")</f>
        <v/>
      </c>
      <c r="V93" s="45" t="str">
        <f>IF(AND('Mapa final'!$AB$118="Alta",'Mapa final'!$AD$118="Catastrófico"),CONCATENATE("R38C",'Mapa final'!$R$118),"")</f>
        <v/>
      </c>
      <c r="W93" s="46" t="str">
        <f>IF(AND('Mapa final'!$AB$119="Alta",'Mapa final'!$AD$119="Catastrófico"),CONCATENATE("R38C",'Mapa final'!$R$119),"")</f>
        <v/>
      </c>
      <c r="X93" s="113" t="str">
        <f>IF(AND('Mapa final'!$AB$120="Alta",'Mapa final'!$AD$120="Catastrófico"),CONCATENATE("R38C",'Mapa final'!$R$120),"")</f>
        <v/>
      </c>
      <c r="Y93" s="58"/>
      <c r="Z93" s="396"/>
      <c r="AA93" s="397"/>
      <c r="AB93" s="397"/>
      <c r="AC93" s="397"/>
      <c r="AD93" s="397"/>
      <c r="AE93" s="39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row>
    <row r="94" spans="1:61" ht="15" customHeight="1" x14ac:dyDescent="0.25">
      <c r="A94" s="58"/>
      <c r="B94" s="291"/>
      <c r="C94" s="291"/>
      <c r="D94" s="292"/>
      <c r="E94" s="388"/>
      <c r="F94" s="401"/>
      <c r="G94" s="401"/>
      <c r="H94" s="401"/>
      <c r="I94" s="383"/>
      <c r="J94" s="51" t="str">
        <f>IF(AND('Mapa final'!$AB$121="Alta",'Mapa final'!$AD$121="Leve"),CONCATENATE("R39C",'Mapa final'!$R$121),"")</f>
        <v/>
      </c>
      <c r="K94" s="52" t="str">
        <f>IF(AND('Mapa final'!$AB$122="Alta",'Mapa final'!$AD$122="Leve"),CONCATENATE("R39C",'Mapa final'!$R$122),"")</f>
        <v/>
      </c>
      <c r="L94" s="124" t="str">
        <f>IF(AND('Mapa final'!$AB$123="Alta",'Mapa final'!$AD$123="Leve"),CONCATENATE("R39C",'Mapa final'!$R$123),"")</f>
        <v/>
      </c>
      <c r="M94" s="51" t="str">
        <f>IF(AND('Mapa final'!$AB$121="Alta",'Mapa final'!$AD$121="Menor"),CONCATENATE("R39C",'Mapa final'!$R$121),"")</f>
        <v/>
      </c>
      <c r="N94" s="52" t="str">
        <f>IF(AND('Mapa final'!$AB$122="Alta",'Mapa final'!$AD$122="Menor"),CONCATENATE("R39C",'Mapa final'!$R$122),"")</f>
        <v/>
      </c>
      <c r="O94" s="124" t="str">
        <f>IF(AND('Mapa final'!$AB$123="Alta",'Mapa final'!$AD$123="Menor"),CONCATENATE("R39C",'Mapa final'!$R$123),"")</f>
        <v/>
      </c>
      <c r="P94" s="118" t="str">
        <f>IF(AND('Mapa final'!$AB$121="Alta",'Mapa final'!$AD$121="Moderado"),CONCATENATE("R39C",'Mapa final'!$R$121),"")</f>
        <v/>
      </c>
      <c r="Q94" s="44" t="str">
        <f>IF(AND('Mapa final'!$AB$122="Alta",'Mapa final'!$AD$122="Moderado"),CONCATENATE("R39C",'Mapa final'!$R$122),"")</f>
        <v/>
      </c>
      <c r="R94" s="119" t="str">
        <f>IF(AND('Mapa final'!$AB$123="Alta",'Mapa final'!$AD$123="Moderado"),CONCATENATE("R39C",'Mapa final'!$R$123),"")</f>
        <v/>
      </c>
      <c r="S94" s="118" t="str">
        <f>IF(AND('Mapa final'!$AB$121="Alta",'Mapa final'!$AD$121="Mayor"),CONCATENATE("R39C",'Mapa final'!$R$121),"")</f>
        <v/>
      </c>
      <c r="T94" s="44" t="str">
        <f>IF(AND('Mapa final'!$AB$122="Alta",'Mapa final'!$AD$122="Mayor"),CONCATENATE("R39C",'Mapa final'!$R$122),"")</f>
        <v/>
      </c>
      <c r="U94" s="119" t="str">
        <f>IF(AND('Mapa final'!$AB$123="Alta",'Mapa final'!$AD$123="Mayor"),CONCATENATE("R39C",'Mapa final'!$R$123),"")</f>
        <v/>
      </c>
      <c r="V94" s="45" t="str">
        <f>IF(AND('Mapa final'!$AB$121="Alta",'Mapa final'!$AD$121="Catastrófico"),CONCATENATE("R39C",'Mapa final'!$R$121),"")</f>
        <v/>
      </c>
      <c r="W94" s="46" t="str">
        <f>IF(AND('Mapa final'!$AB$122="Alta",'Mapa final'!$AD$122="Catastrófico"),CONCATENATE("R39C",'Mapa final'!$R$122),"")</f>
        <v/>
      </c>
      <c r="X94" s="113" t="str">
        <f>IF(AND('Mapa final'!$AB$123="Alta",'Mapa final'!$AD$123="Catastrófico"),CONCATENATE("R39C",'Mapa final'!$R$123),"")</f>
        <v/>
      </c>
      <c r="Y94" s="58"/>
      <c r="Z94" s="396"/>
      <c r="AA94" s="397"/>
      <c r="AB94" s="397"/>
      <c r="AC94" s="397"/>
      <c r="AD94" s="397"/>
      <c r="AE94" s="39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c r="BI94" s="58"/>
    </row>
    <row r="95" spans="1:61" ht="15" customHeight="1" x14ac:dyDescent="0.25">
      <c r="A95" s="58"/>
      <c r="B95" s="291"/>
      <c r="C95" s="291"/>
      <c r="D95" s="292"/>
      <c r="E95" s="388"/>
      <c r="F95" s="401"/>
      <c r="G95" s="401"/>
      <c r="H95" s="401"/>
      <c r="I95" s="383"/>
      <c r="J95" s="51" t="str">
        <f>IF(AND('Mapa final'!$AB$124="Alta",'Mapa final'!$AD$124="Leve"),CONCATENATE("R40C",'Mapa final'!$R$124),"")</f>
        <v/>
      </c>
      <c r="K95" s="52" t="str">
        <f>IF(AND('Mapa final'!$AB$125="Alta",'Mapa final'!$AD$125="Leve"),CONCATENATE("R40C",'Mapa final'!$R$125),"")</f>
        <v/>
      </c>
      <c r="L95" s="124" t="str">
        <f>IF(AND('Mapa final'!$AB$126="Alta",'Mapa final'!$AD$126="Leve"),CONCATENATE("R40C",'Mapa final'!$R$126),"")</f>
        <v/>
      </c>
      <c r="M95" s="51" t="str">
        <f>IF(AND('Mapa final'!$AB$124="Alta",'Mapa final'!$AD$124="Menor"),CONCATENATE("R40C",'Mapa final'!$R$124),"")</f>
        <v/>
      </c>
      <c r="N95" s="52" t="str">
        <f>IF(AND('Mapa final'!$AB$125="Alta",'Mapa final'!$AD$125="Menor"),CONCATENATE("R40C",'Mapa final'!$R$125),"")</f>
        <v/>
      </c>
      <c r="O95" s="124" t="str">
        <f>IF(AND('Mapa final'!$AB$126="Alta",'Mapa final'!$AD$126="Menor"),CONCATENATE("R40C",'Mapa final'!$R$126),"")</f>
        <v/>
      </c>
      <c r="P95" s="118" t="str">
        <f>IF(AND('Mapa final'!$AB$124="Alta",'Mapa final'!$AD$124="Moderado"),CONCATENATE("R40C",'Mapa final'!$R$124),"")</f>
        <v/>
      </c>
      <c r="Q95" s="44" t="str">
        <f>IF(AND('Mapa final'!$AB$125="Alta",'Mapa final'!$AD$125="Moderado"),CONCATENATE("R40C",'Mapa final'!$R$125),"")</f>
        <v/>
      </c>
      <c r="R95" s="119" t="str">
        <f>IF(AND('Mapa final'!$AB$126="Alta",'Mapa final'!$AD$126="Moderado"),CONCATENATE("R40C",'Mapa final'!$R$126),"")</f>
        <v/>
      </c>
      <c r="S95" s="118" t="str">
        <f>IF(AND('Mapa final'!$AB$124="Alta",'Mapa final'!$AD$124="Mayor"),CONCATENATE("R40C",'Mapa final'!$R$124),"")</f>
        <v/>
      </c>
      <c r="T95" s="44" t="str">
        <f>IF(AND('Mapa final'!$AB$125="Alta",'Mapa final'!$AD$125="Mayor"),CONCATENATE("R40C",'Mapa final'!$R$125),"")</f>
        <v/>
      </c>
      <c r="U95" s="119" t="str">
        <f>IF(AND('Mapa final'!$AB$126="Alta",'Mapa final'!$AD$126="Mayor"),CONCATENATE("R40C",'Mapa final'!$R$126),"")</f>
        <v/>
      </c>
      <c r="V95" s="45" t="str">
        <f>IF(AND('Mapa final'!$AB$124="Alta",'Mapa final'!$AD$124="Catastrófico"),CONCATENATE("R40C",'Mapa final'!$R$124),"")</f>
        <v/>
      </c>
      <c r="W95" s="46" t="str">
        <f>IF(AND('Mapa final'!$AB$125="Alta",'Mapa final'!$AD$125="Catastrófico"),CONCATENATE("R40C",'Mapa final'!$R$125),"")</f>
        <v/>
      </c>
      <c r="X95" s="113" t="str">
        <f>IF(AND('Mapa final'!$AB$126="Alta",'Mapa final'!$AD$126="Catastrófico"),CONCATENATE("R40C",'Mapa final'!$R$126),"")</f>
        <v/>
      </c>
      <c r="Y95" s="58"/>
      <c r="Z95" s="396"/>
      <c r="AA95" s="397"/>
      <c r="AB95" s="397"/>
      <c r="AC95" s="397"/>
      <c r="AD95" s="397"/>
      <c r="AE95" s="39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c r="BI95" s="58"/>
    </row>
    <row r="96" spans="1:61" ht="15" customHeight="1" x14ac:dyDescent="0.25">
      <c r="A96" s="58"/>
      <c r="B96" s="291"/>
      <c r="C96" s="291"/>
      <c r="D96" s="292"/>
      <c r="E96" s="388"/>
      <c r="F96" s="401"/>
      <c r="G96" s="401"/>
      <c r="H96" s="401"/>
      <c r="I96" s="383"/>
      <c r="J96" s="51" t="str">
        <f>IF(AND('Mapa final'!$AB$127="Alta",'Mapa final'!$AD$127="Leve"),CONCATENATE("R41C",'Mapa final'!$R$127),"")</f>
        <v/>
      </c>
      <c r="K96" s="52" t="str">
        <f>IF(AND('Mapa final'!$AB$128="Alta",'Mapa final'!$AD$128="Leve"),CONCATENATE("R41C",'Mapa final'!$R$128),"")</f>
        <v/>
      </c>
      <c r="L96" s="124" t="str">
        <f>IF(AND('Mapa final'!$AB$129="Alta",'Mapa final'!$AD$129="Leve"),CONCATENATE("R41C",'Mapa final'!$R$129),"")</f>
        <v/>
      </c>
      <c r="M96" s="51" t="str">
        <f>IF(AND('Mapa final'!$AB$127="Alta",'Mapa final'!$AD$127="Menor"),CONCATENATE("R41C",'Mapa final'!$R$127),"")</f>
        <v/>
      </c>
      <c r="N96" s="52" t="str">
        <f>IF(AND('Mapa final'!$AB$128="Alta",'Mapa final'!$AD$128="Menor"),CONCATENATE("R41C",'Mapa final'!$R$128),"")</f>
        <v/>
      </c>
      <c r="O96" s="124" t="str">
        <f>IF(AND('Mapa final'!$AB$129="Alta",'Mapa final'!$AD$129="Menor"),CONCATENATE("R41C",'Mapa final'!$R$129),"")</f>
        <v/>
      </c>
      <c r="P96" s="118" t="str">
        <f>IF(AND('Mapa final'!$AB$127="Alta",'Mapa final'!$AD$127="Moderado"),CONCATENATE("R41C",'Mapa final'!$R$127),"")</f>
        <v/>
      </c>
      <c r="Q96" s="44" t="str">
        <f>IF(AND('Mapa final'!$AB$128="Alta",'Mapa final'!$AD$128="Moderado"),CONCATENATE("R41C",'Mapa final'!$R$128),"")</f>
        <v/>
      </c>
      <c r="R96" s="119" t="str">
        <f>IF(AND('Mapa final'!$AB$129="Alta",'Mapa final'!$AD$129="Moderado"),CONCATENATE("R41C",'Mapa final'!$R$129),"")</f>
        <v/>
      </c>
      <c r="S96" s="118" t="str">
        <f>IF(AND('Mapa final'!$AB$127="Alta",'Mapa final'!$AD$127="Mayor"),CONCATENATE("R41C",'Mapa final'!$R$127),"")</f>
        <v/>
      </c>
      <c r="T96" s="44" t="str">
        <f>IF(AND('Mapa final'!$AB$128="Alta",'Mapa final'!$AD$128="Mayor"),CONCATENATE("R41C",'Mapa final'!$R$128),"")</f>
        <v/>
      </c>
      <c r="U96" s="119" t="str">
        <f>IF(AND('Mapa final'!$AB$129="Alta",'Mapa final'!$AD$129="Mayor"),CONCATENATE("R41C",'Mapa final'!$R$129),"")</f>
        <v/>
      </c>
      <c r="V96" s="45" t="str">
        <f>IF(AND('Mapa final'!$AB$127="Alta",'Mapa final'!$AD$127="Catastrófico"),CONCATENATE("R41C",'Mapa final'!$R$127),"")</f>
        <v/>
      </c>
      <c r="W96" s="46" t="str">
        <f>IF(AND('Mapa final'!$AB$128="Alta",'Mapa final'!$AD$128="Catastrófico"),CONCATENATE("R41C",'Mapa final'!$R$128),"")</f>
        <v/>
      </c>
      <c r="X96" s="113" t="str">
        <f>IF(AND('Mapa final'!$AB$129="Alta",'Mapa final'!$AD$129="Catastrófico"),CONCATENATE("R41C",'Mapa final'!$R$129),"")</f>
        <v/>
      </c>
      <c r="Y96" s="58"/>
      <c r="Z96" s="396"/>
      <c r="AA96" s="397"/>
      <c r="AB96" s="397"/>
      <c r="AC96" s="397"/>
      <c r="AD96" s="397"/>
      <c r="AE96" s="39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row>
    <row r="97" spans="1:61" ht="15" customHeight="1" x14ac:dyDescent="0.25">
      <c r="A97" s="58"/>
      <c r="B97" s="291"/>
      <c r="C97" s="291"/>
      <c r="D97" s="292"/>
      <c r="E97" s="388"/>
      <c r="F97" s="401"/>
      <c r="G97" s="401"/>
      <c r="H97" s="401"/>
      <c r="I97" s="383"/>
      <c r="J97" s="51" t="str">
        <f>IF(AND('Mapa final'!$AB$130="Alta",'Mapa final'!$AD$130="Leve"),CONCATENATE("R42C",'Mapa final'!$R$130),"")</f>
        <v/>
      </c>
      <c r="K97" s="52" t="str">
        <f>IF(AND('Mapa final'!$AB$131="Alta",'Mapa final'!$AD$131="Leve"),CONCATENATE("R42C",'Mapa final'!$R$131),"")</f>
        <v/>
      </c>
      <c r="L97" s="124" t="str">
        <f>IF(AND('Mapa final'!$AB$132="Alta",'Mapa final'!$AD$132="Leve"),CONCATENATE("R42C",'Mapa final'!$R$132),"")</f>
        <v/>
      </c>
      <c r="M97" s="51" t="str">
        <f>IF(AND('Mapa final'!$AB$130="Alta",'Mapa final'!$AD$130="Menor"),CONCATENATE("R42C",'Mapa final'!$R$130),"")</f>
        <v/>
      </c>
      <c r="N97" s="52" t="str">
        <f>IF(AND('Mapa final'!$AB$131="Alta",'Mapa final'!$AD$131="Menor"),CONCATENATE("R42C",'Mapa final'!$R$131),"")</f>
        <v/>
      </c>
      <c r="O97" s="124" t="str">
        <f>IF(AND('Mapa final'!$AB$132="Alta",'Mapa final'!$AD$132="Menor"),CONCATENATE("R42C",'Mapa final'!$R$132),"")</f>
        <v/>
      </c>
      <c r="P97" s="118" t="str">
        <f>IF(AND('Mapa final'!$AB$130="Alta",'Mapa final'!$AD$130="Moderado"),CONCATENATE("R42C",'Mapa final'!$R$130),"")</f>
        <v/>
      </c>
      <c r="Q97" s="44" t="str">
        <f>IF(AND('Mapa final'!$AB$131="Alta",'Mapa final'!$AD$131="Moderado"),CONCATENATE("R42C",'Mapa final'!$R$131),"")</f>
        <v/>
      </c>
      <c r="R97" s="119" t="str">
        <f>IF(AND('Mapa final'!$AB$132="Alta",'Mapa final'!$AD$132="Moderado"),CONCATENATE("R42C",'Mapa final'!$R$132),"")</f>
        <v/>
      </c>
      <c r="S97" s="118" t="str">
        <f>IF(AND('Mapa final'!$AB$130="Alta",'Mapa final'!$AD$130="Mayor"),CONCATENATE("R42C",'Mapa final'!$R$130),"")</f>
        <v/>
      </c>
      <c r="T97" s="44" t="str">
        <f>IF(AND('Mapa final'!$AB$131="Alta",'Mapa final'!$AD$131="Mayor"),CONCATENATE("R42C",'Mapa final'!$R$131),"")</f>
        <v/>
      </c>
      <c r="U97" s="119" t="str">
        <f>IF(AND('Mapa final'!$AB$132="Alta",'Mapa final'!$AD$132="Mayor"),CONCATENATE("R42C",'Mapa final'!$R$132),"")</f>
        <v/>
      </c>
      <c r="V97" s="45" t="str">
        <f>IF(AND('Mapa final'!$AB$130="Alta",'Mapa final'!$AD$130="Catastrófico"),CONCATENATE("R42C",'Mapa final'!$R$130),"")</f>
        <v/>
      </c>
      <c r="W97" s="46" t="str">
        <f>IF(AND('Mapa final'!$AB$131="Alta",'Mapa final'!$AD$131="Catastrófico"),CONCATENATE("R42C",'Mapa final'!$R$131),"")</f>
        <v/>
      </c>
      <c r="X97" s="113" t="str">
        <f>IF(AND('Mapa final'!$AB$132="Alta",'Mapa final'!$AD$132="Catastrófico"),CONCATENATE("R42C",'Mapa final'!$R$132),"")</f>
        <v/>
      </c>
      <c r="Y97" s="58"/>
      <c r="Z97" s="396"/>
      <c r="AA97" s="397"/>
      <c r="AB97" s="397"/>
      <c r="AC97" s="397"/>
      <c r="AD97" s="397"/>
      <c r="AE97" s="39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row>
    <row r="98" spans="1:61" ht="15" customHeight="1" x14ac:dyDescent="0.25">
      <c r="A98" s="58"/>
      <c r="B98" s="291"/>
      <c r="C98" s="291"/>
      <c r="D98" s="292"/>
      <c r="E98" s="388"/>
      <c r="F98" s="401"/>
      <c r="G98" s="401"/>
      <c r="H98" s="401"/>
      <c r="I98" s="383"/>
      <c r="J98" s="51" t="str">
        <f>IF(AND('Mapa final'!$AB$133="Alta",'Mapa final'!$AD$133="Leve"),CONCATENATE("R43C",'Mapa final'!$R$133),"")</f>
        <v/>
      </c>
      <c r="K98" s="52" t="str">
        <f>IF(AND('Mapa final'!$AB$134="Alta",'Mapa final'!$AD$134="Leve"),CONCATENATE("R43C",'Mapa final'!$R$134),"")</f>
        <v/>
      </c>
      <c r="L98" s="124" t="str">
        <f>IF(AND('Mapa final'!$AB$135="Alta",'Mapa final'!$AD$135="Leve"),CONCATENATE("R43C",'Mapa final'!$R$135),"")</f>
        <v/>
      </c>
      <c r="M98" s="51" t="str">
        <f>IF(AND('Mapa final'!$AB$133="Alta",'Mapa final'!$AD$133="Menor"),CONCATENATE("R43C",'Mapa final'!$R$133),"")</f>
        <v/>
      </c>
      <c r="N98" s="52" t="str">
        <f>IF(AND('Mapa final'!$AB$134="Alta",'Mapa final'!$AD$134="Menor"),CONCATENATE("R43C",'Mapa final'!$R$134),"")</f>
        <v/>
      </c>
      <c r="O98" s="124" t="str">
        <f>IF(AND('Mapa final'!$AB$135="Alta",'Mapa final'!$AD$135="Menor"),CONCATENATE("R43C",'Mapa final'!$R$135),"")</f>
        <v/>
      </c>
      <c r="P98" s="118" t="str">
        <f>IF(AND('Mapa final'!$AB$133="Alta",'Mapa final'!$AD$133="Moderado"),CONCATENATE("R43C",'Mapa final'!$R$133),"")</f>
        <v/>
      </c>
      <c r="Q98" s="44" t="str">
        <f>IF(AND('Mapa final'!$AB$134="Alta",'Mapa final'!$AD$134="Moderado"),CONCATENATE("R43C",'Mapa final'!$R$134),"")</f>
        <v/>
      </c>
      <c r="R98" s="119" t="str">
        <f>IF(AND('Mapa final'!$AB$135="Alta",'Mapa final'!$AD$135="Moderado"),CONCATENATE("R43C",'Mapa final'!$R$135),"")</f>
        <v/>
      </c>
      <c r="S98" s="118" t="str">
        <f>IF(AND('Mapa final'!$AB$133="Alta",'Mapa final'!$AD$133="Mayor"),CONCATENATE("R43C",'Mapa final'!$R$133),"")</f>
        <v/>
      </c>
      <c r="T98" s="44" t="str">
        <f>IF(AND('Mapa final'!$AB$134="Alta",'Mapa final'!$AD$134="Mayor"),CONCATENATE("R43C",'Mapa final'!$R$134),"")</f>
        <v/>
      </c>
      <c r="U98" s="119" t="str">
        <f>IF(AND('Mapa final'!$AB$135="Alta",'Mapa final'!$AD$135="Mayor"),CONCATENATE("R43C",'Mapa final'!$R$135),"")</f>
        <v/>
      </c>
      <c r="V98" s="45" t="str">
        <f>IF(AND('Mapa final'!$AB$133="Alta",'Mapa final'!$AD$133="Catastrófico"),CONCATENATE("R43C",'Mapa final'!$R$133),"")</f>
        <v/>
      </c>
      <c r="W98" s="46" t="str">
        <f>IF(AND('Mapa final'!$AB$134="Alta",'Mapa final'!$AD$134="Catastrófico"),CONCATENATE("R43C",'Mapa final'!$R$134),"")</f>
        <v/>
      </c>
      <c r="X98" s="113" t="str">
        <f>IF(AND('Mapa final'!$AB$135="Alta",'Mapa final'!$AD$135="Catastrófico"),CONCATENATE("R43C",'Mapa final'!$R$135),"")</f>
        <v/>
      </c>
      <c r="Y98" s="58"/>
      <c r="Z98" s="396"/>
      <c r="AA98" s="397"/>
      <c r="AB98" s="397"/>
      <c r="AC98" s="397"/>
      <c r="AD98" s="397"/>
      <c r="AE98" s="39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row>
    <row r="99" spans="1:61" ht="15" customHeight="1" x14ac:dyDescent="0.25">
      <c r="A99" s="58"/>
      <c r="B99" s="291"/>
      <c r="C99" s="291"/>
      <c r="D99" s="292"/>
      <c r="E99" s="388"/>
      <c r="F99" s="401"/>
      <c r="G99" s="401"/>
      <c r="H99" s="401"/>
      <c r="I99" s="383"/>
      <c r="J99" s="51" t="str">
        <f>IF(AND('Mapa final'!$AB$136="Alta",'Mapa final'!$AD$136="Leve"),CONCATENATE("R44C",'Mapa final'!$R$136),"")</f>
        <v/>
      </c>
      <c r="K99" s="52" t="str">
        <f>IF(AND('Mapa final'!$AB$137="Alta",'Mapa final'!$AD$137="Leve"),CONCATENATE("R44C",'Mapa final'!$R$137),"")</f>
        <v/>
      </c>
      <c r="L99" s="124" t="str">
        <f>IF(AND('Mapa final'!$AB$138="Alta",'Mapa final'!$AD$138="Leve"),CONCATENATE("R44C",'Mapa final'!$R$138),"")</f>
        <v/>
      </c>
      <c r="M99" s="51" t="str">
        <f>IF(AND('Mapa final'!$AB$136="Alta",'Mapa final'!$AD$136="Menor"),CONCATENATE("R44C",'Mapa final'!$R$136),"")</f>
        <v/>
      </c>
      <c r="N99" s="52" t="str">
        <f>IF(AND('Mapa final'!$AB$137="Alta",'Mapa final'!$AD$137="Menor"),CONCATENATE("R44C",'Mapa final'!$R$137),"")</f>
        <v/>
      </c>
      <c r="O99" s="124" t="str">
        <f>IF(AND('Mapa final'!$AB$138="Alta",'Mapa final'!$AD$138="Menor"),CONCATENATE("R44C",'Mapa final'!$R$138),"")</f>
        <v/>
      </c>
      <c r="P99" s="118" t="str">
        <f>IF(AND('Mapa final'!$AB$136="Alta",'Mapa final'!$AD$136="Moderado"),CONCATENATE("R44C",'Mapa final'!$R$136),"")</f>
        <v/>
      </c>
      <c r="Q99" s="44" t="str">
        <f>IF(AND('Mapa final'!$AB$137="Alta",'Mapa final'!$AD$137="Moderado"),CONCATENATE("R44C",'Mapa final'!$R$137),"")</f>
        <v/>
      </c>
      <c r="R99" s="119" t="str">
        <f>IF(AND('Mapa final'!$AB$138="Alta",'Mapa final'!$AD$138="Moderado"),CONCATENATE("R44C",'Mapa final'!$R$138),"")</f>
        <v/>
      </c>
      <c r="S99" s="118" t="str">
        <f>IF(AND('Mapa final'!$AB$136="Alta",'Mapa final'!$AD$136="Mayor"),CONCATENATE("R44C",'Mapa final'!$R$136),"")</f>
        <v/>
      </c>
      <c r="T99" s="44" t="str">
        <f>IF(AND('Mapa final'!$AB$137="Alta",'Mapa final'!$AD$137="Mayor"),CONCATENATE("R44C",'Mapa final'!$R$137),"")</f>
        <v/>
      </c>
      <c r="U99" s="119" t="str">
        <f>IF(AND('Mapa final'!$AB$138="Alta",'Mapa final'!$AD$138="Mayor"),CONCATENATE("R44C",'Mapa final'!$R$138),"")</f>
        <v/>
      </c>
      <c r="V99" s="45" t="str">
        <f>IF(AND('Mapa final'!$AB$136="Alta",'Mapa final'!$AD$136="Catastrófico"),CONCATENATE("R44C",'Mapa final'!$R$136),"")</f>
        <v/>
      </c>
      <c r="W99" s="46" t="str">
        <f>IF(AND('Mapa final'!$AB$137="Alta",'Mapa final'!$AD$137="Catastrófico"),CONCATENATE("R44C",'Mapa final'!$R$137),"")</f>
        <v/>
      </c>
      <c r="X99" s="113" t="str">
        <f>IF(AND('Mapa final'!$AB$138="Alta",'Mapa final'!$AD$138="Catastrófico"),CONCATENATE("R44C",'Mapa final'!$R$138),"")</f>
        <v/>
      </c>
      <c r="Y99" s="58"/>
      <c r="Z99" s="396"/>
      <c r="AA99" s="397"/>
      <c r="AB99" s="397"/>
      <c r="AC99" s="397"/>
      <c r="AD99" s="397"/>
      <c r="AE99" s="39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row>
    <row r="100" spans="1:61" ht="15" customHeight="1" x14ac:dyDescent="0.25">
      <c r="A100" s="58"/>
      <c r="B100" s="291"/>
      <c r="C100" s="291"/>
      <c r="D100" s="292"/>
      <c r="E100" s="388"/>
      <c r="F100" s="401"/>
      <c r="G100" s="401"/>
      <c r="H100" s="401"/>
      <c r="I100" s="383"/>
      <c r="J100" s="51" t="str">
        <f>IF(AND('Mapa final'!$AB$139="Alta",'Mapa final'!$AD$139="Leve"),CONCATENATE("R45C",'Mapa final'!$R$139),"")</f>
        <v/>
      </c>
      <c r="K100" s="52" t="str">
        <f>IF(AND('Mapa final'!$AB$140="Alta",'Mapa final'!$AD$140="Leve"),CONCATENATE("R45C",'Mapa final'!$R$140),"")</f>
        <v/>
      </c>
      <c r="L100" s="124" t="str">
        <f>IF(AND('Mapa final'!$AB$141="Alta",'Mapa final'!$AD$141="Leve"),CONCATENATE("R45C",'Mapa final'!$R$141),"")</f>
        <v/>
      </c>
      <c r="M100" s="51" t="str">
        <f>IF(AND('Mapa final'!$AB$139="Alta",'Mapa final'!$AD$139="Menor"),CONCATENATE("R45C",'Mapa final'!$R$139),"")</f>
        <v/>
      </c>
      <c r="N100" s="52" t="str">
        <f>IF(AND('Mapa final'!$AB$140="Alta",'Mapa final'!$AD$140="Menor"),CONCATENATE("R45C",'Mapa final'!$R$140),"")</f>
        <v/>
      </c>
      <c r="O100" s="124" t="str">
        <f>IF(AND('Mapa final'!$AB$141="Alta",'Mapa final'!$AD$141="Menor"),CONCATENATE("R45C",'Mapa final'!$R$141),"")</f>
        <v/>
      </c>
      <c r="P100" s="118" t="str">
        <f>IF(AND('Mapa final'!$AB$139="Alta",'Mapa final'!$AD$139="Moderado"),CONCATENATE("R45C",'Mapa final'!$R$139),"")</f>
        <v/>
      </c>
      <c r="Q100" s="44" t="str">
        <f>IF(AND('Mapa final'!$AB$140="Alta",'Mapa final'!$AD$140="Moderado"),CONCATENATE("R45C",'Mapa final'!$R$140),"")</f>
        <v/>
      </c>
      <c r="R100" s="119" t="str">
        <f>IF(AND('Mapa final'!$AB$141="Alta",'Mapa final'!$AD$141="Moderado"),CONCATENATE("R45C",'Mapa final'!$R$141),"")</f>
        <v/>
      </c>
      <c r="S100" s="118" t="str">
        <f>IF(AND('Mapa final'!$AB$139="Alta",'Mapa final'!$AD$139="Mayor"),CONCATENATE("R45C",'Mapa final'!$R$139),"")</f>
        <v/>
      </c>
      <c r="T100" s="44" t="str">
        <f>IF(AND('Mapa final'!$AB$140="Alta",'Mapa final'!$AD$140="Mayor"),CONCATENATE("R45C",'Mapa final'!$R$140),"")</f>
        <v/>
      </c>
      <c r="U100" s="119" t="str">
        <f>IF(AND('Mapa final'!$AB$141="Alta",'Mapa final'!$AD$141="Mayor"),CONCATENATE("R45C",'Mapa final'!$R$141),"")</f>
        <v/>
      </c>
      <c r="V100" s="45" t="str">
        <f>IF(AND('Mapa final'!$AB$139="Alta",'Mapa final'!$AD$139="Catastrófico"),CONCATENATE("R45C",'Mapa final'!$R$139),"")</f>
        <v/>
      </c>
      <c r="W100" s="46" t="str">
        <f>IF(AND('Mapa final'!$AB$140="Alta",'Mapa final'!$AD$140="Catastrófico"),CONCATENATE("R45C",'Mapa final'!$R$140),"")</f>
        <v/>
      </c>
      <c r="X100" s="113" t="str">
        <f>IF(AND('Mapa final'!$AB$141="Alta",'Mapa final'!$AD$141="Catastrófico"),CONCATENATE("R45C",'Mapa final'!$R$141),"")</f>
        <v/>
      </c>
      <c r="Y100" s="58"/>
      <c r="Z100" s="396"/>
      <c r="AA100" s="397"/>
      <c r="AB100" s="397"/>
      <c r="AC100" s="397"/>
      <c r="AD100" s="397"/>
      <c r="AE100" s="39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row>
    <row r="101" spans="1:61" ht="15" customHeight="1" x14ac:dyDescent="0.25">
      <c r="A101" s="58"/>
      <c r="B101" s="291"/>
      <c r="C101" s="291"/>
      <c r="D101" s="292"/>
      <c r="E101" s="388"/>
      <c r="F101" s="401"/>
      <c r="G101" s="401"/>
      <c r="H101" s="401"/>
      <c r="I101" s="383"/>
      <c r="J101" s="51" t="str">
        <f>IF(AND('Mapa final'!$AB$142="Alta",'Mapa final'!$AD$142="Leve"),CONCATENATE("R46C",'Mapa final'!$R$142),"")</f>
        <v/>
      </c>
      <c r="K101" s="52" t="str">
        <f>IF(AND('Mapa final'!$AB$143="Alta",'Mapa final'!$AD$143="Leve"),CONCATENATE("R46C",'Mapa final'!$R$143),"")</f>
        <v/>
      </c>
      <c r="L101" s="124" t="str">
        <f>IF(AND('Mapa final'!$AB$144="Alta",'Mapa final'!$AD$144="Leve"),CONCATENATE("R46C",'Mapa final'!$R$144),"")</f>
        <v/>
      </c>
      <c r="M101" s="51" t="str">
        <f>IF(AND('Mapa final'!$AB$142="Alta",'Mapa final'!$AD$142="Menor"),CONCATENATE("R46C",'Mapa final'!$R$142),"")</f>
        <v/>
      </c>
      <c r="N101" s="52" t="str">
        <f>IF(AND('Mapa final'!$AB$143="Alta",'Mapa final'!$AD$143="Menor"),CONCATENATE("R46C",'Mapa final'!$R$143),"")</f>
        <v/>
      </c>
      <c r="O101" s="124" t="str">
        <f>IF(AND('Mapa final'!$AB$144="Alta",'Mapa final'!$AD$144="Menor"),CONCATENATE("R46C",'Mapa final'!$R$144),"")</f>
        <v/>
      </c>
      <c r="P101" s="118" t="str">
        <f>IF(AND('Mapa final'!$AB$142="Alta",'Mapa final'!$AD$142="Moderado"),CONCATENATE("R46C",'Mapa final'!$R$142),"")</f>
        <v/>
      </c>
      <c r="Q101" s="44" t="str">
        <f>IF(AND('Mapa final'!$AB$143="Alta",'Mapa final'!$AD$143="Moderado"),CONCATENATE("R46C",'Mapa final'!$R$143),"")</f>
        <v/>
      </c>
      <c r="R101" s="119" t="str">
        <f>IF(AND('Mapa final'!$AB$144="Alta",'Mapa final'!$AD$144="Moderado"),CONCATENATE("R46C",'Mapa final'!$R$144),"")</f>
        <v/>
      </c>
      <c r="S101" s="118" t="str">
        <f>IF(AND('Mapa final'!$AB$142="Alta",'Mapa final'!$AD$142="Mayor"),CONCATENATE("R46C",'Mapa final'!$R$142),"")</f>
        <v/>
      </c>
      <c r="T101" s="44" t="str">
        <f>IF(AND('Mapa final'!$AB$143="Alta",'Mapa final'!$AD$143="Mayor"),CONCATENATE("R46C",'Mapa final'!$R$143),"")</f>
        <v/>
      </c>
      <c r="U101" s="119" t="str">
        <f>IF(AND('Mapa final'!$AB$144="Alta",'Mapa final'!$AD$144="Mayor"),CONCATENATE("R46C",'Mapa final'!$R$144),"")</f>
        <v/>
      </c>
      <c r="V101" s="45" t="str">
        <f>IF(AND('Mapa final'!$AB$142="Alta",'Mapa final'!$AD$142="Catastrófico"),CONCATENATE("R46C",'Mapa final'!$R$142),"")</f>
        <v/>
      </c>
      <c r="W101" s="46" t="str">
        <f>IF(AND('Mapa final'!$AB$143="Alta",'Mapa final'!$AD$143="Catastrófico"),CONCATENATE("R46C",'Mapa final'!$R$143),"")</f>
        <v/>
      </c>
      <c r="X101" s="113" t="str">
        <f>IF(AND('Mapa final'!$AB$144="Alta",'Mapa final'!$AD$144="Catastrófico"),CONCATENATE("R46C",'Mapa final'!$R$144),"")</f>
        <v/>
      </c>
      <c r="Y101" s="58"/>
      <c r="Z101" s="396"/>
      <c r="AA101" s="397"/>
      <c r="AB101" s="397"/>
      <c r="AC101" s="397"/>
      <c r="AD101" s="397"/>
      <c r="AE101" s="39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row>
    <row r="102" spans="1:61" ht="15" customHeight="1" x14ac:dyDescent="0.25">
      <c r="A102" s="58"/>
      <c r="B102" s="291"/>
      <c r="C102" s="291"/>
      <c r="D102" s="292"/>
      <c r="E102" s="388"/>
      <c r="F102" s="401"/>
      <c r="G102" s="401"/>
      <c r="H102" s="401"/>
      <c r="I102" s="383"/>
      <c r="J102" s="51" t="str">
        <f>IF(AND('Mapa final'!$AB$145="Alta",'Mapa final'!$AD$145="Leve"),CONCATENATE("R47C",'Mapa final'!$R$145),"")</f>
        <v/>
      </c>
      <c r="K102" s="52" t="str">
        <f>IF(AND('Mapa final'!$AB$146="Alta",'Mapa final'!$AD$146="Leve"),CONCATENATE("R47C",'Mapa final'!$R$146),"")</f>
        <v/>
      </c>
      <c r="L102" s="124" t="str">
        <f>IF(AND('Mapa final'!$AB$147="Alta",'Mapa final'!$AD$147="Leve"),CONCATENATE("R47C",'Mapa final'!$R$147),"")</f>
        <v/>
      </c>
      <c r="M102" s="51" t="str">
        <f>IF(AND('Mapa final'!$AB$145="Alta",'Mapa final'!$AD$145="Menor"),CONCATENATE("R47C",'Mapa final'!$R$145),"")</f>
        <v/>
      </c>
      <c r="N102" s="52" t="str">
        <f>IF(AND('Mapa final'!$AB$146="Alta",'Mapa final'!$AD$146="Menor"),CONCATENATE("R47C",'Mapa final'!$R$146),"")</f>
        <v/>
      </c>
      <c r="O102" s="124" t="str">
        <f>IF(AND('Mapa final'!$AB$147="Alta",'Mapa final'!$AD$147="Menor"),CONCATENATE("R47C",'Mapa final'!$R$147),"")</f>
        <v/>
      </c>
      <c r="P102" s="118" t="str">
        <f>IF(AND('Mapa final'!$AB$145="Alta",'Mapa final'!$AD$145="Moderado"),CONCATENATE("R47C",'Mapa final'!$R$145),"")</f>
        <v/>
      </c>
      <c r="Q102" s="44" t="str">
        <f>IF(AND('Mapa final'!$AB$146="Alta",'Mapa final'!$AD$146="Moderado"),CONCATENATE("R47C",'Mapa final'!$R$146),"")</f>
        <v/>
      </c>
      <c r="R102" s="119" t="str">
        <f>IF(AND('Mapa final'!$AB$147="Alta",'Mapa final'!$AD$147="Moderado"),CONCATENATE("R47C",'Mapa final'!$R$147),"")</f>
        <v/>
      </c>
      <c r="S102" s="118" t="str">
        <f>IF(AND('Mapa final'!$AB$145="Alta",'Mapa final'!$AD$145="Mayor"),CONCATENATE("R47C",'Mapa final'!$R$145),"")</f>
        <v/>
      </c>
      <c r="T102" s="44" t="str">
        <f>IF(AND('Mapa final'!$AB$146="Alta",'Mapa final'!$AD$146="Mayor"),CONCATENATE("R47C",'Mapa final'!$R$146),"")</f>
        <v/>
      </c>
      <c r="U102" s="119" t="str">
        <f>IF(AND('Mapa final'!$AB$147="Alta",'Mapa final'!$AD$147="Mayor"),CONCATENATE("R47C",'Mapa final'!$R$147),"")</f>
        <v/>
      </c>
      <c r="V102" s="45" t="str">
        <f>IF(AND('Mapa final'!$AB$145="Alta",'Mapa final'!$AD$145="Catastrófico"),CONCATENATE("R47C",'Mapa final'!$R$145),"")</f>
        <v/>
      </c>
      <c r="W102" s="46" t="str">
        <f>IF(AND('Mapa final'!$AB$146="Alta",'Mapa final'!$AD$146="Catastrófico"),CONCATENATE("R47C",'Mapa final'!$R$146),"")</f>
        <v/>
      </c>
      <c r="X102" s="113" t="str">
        <f>IF(AND('Mapa final'!$AB$147="Alta",'Mapa final'!$AD$147="Catastrófico"),CONCATENATE("R47C",'Mapa final'!$R$147),"")</f>
        <v/>
      </c>
      <c r="Y102" s="58"/>
      <c r="Z102" s="396"/>
      <c r="AA102" s="397"/>
      <c r="AB102" s="397"/>
      <c r="AC102" s="397"/>
      <c r="AD102" s="397"/>
      <c r="AE102" s="39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c r="BI102" s="58"/>
    </row>
    <row r="103" spans="1:61" ht="15" customHeight="1" x14ac:dyDescent="0.25">
      <c r="A103" s="58"/>
      <c r="B103" s="291"/>
      <c r="C103" s="291"/>
      <c r="D103" s="292"/>
      <c r="E103" s="388"/>
      <c r="F103" s="401"/>
      <c r="G103" s="401"/>
      <c r="H103" s="401"/>
      <c r="I103" s="383"/>
      <c r="J103" s="51" t="str">
        <f>IF(AND('Mapa final'!$AB$148="Alta",'Mapa final'!$AD$148="Leve"),CONCATENATE("R48C",'Mapa final'!$R$148),"")</f>
        <v/>
      </c>
      <c r="K103" s="52" t="str">
        <f>IF(AND('Mapa final'!$AB$149="Alta",'Mapa final'!$AD$149="Leve"),CONCATENATE("R48C",'Mapa final'!$R$149),"")</f>
        <v/>
      </c>
      <c r="L103" s="124" t="str">
        <f>IF(AND('Mapa final'!$AB$150="Alta",'Mapa final'!$AD$150="Leve"),CONCATENATE("R48C",'Mapa final'!$R$150),"")</f>
        <v/>
      </c>
      <c r="M103" s="51" t="str">
        <f>IF(AND('Mapa final'!$AB$148="Alta",'Mapa final'!$AD$148="Menor"),CONCATENATE("R48C",'Mapa final'!$R$148),"")</f>
        <v/>
      </c>
      <c r="N103" s="52" t="str">
        <f>IF(AND('Mapa final'!$AB$149="Alta",'Mapa final'!$AD$149="Menor"),CONCATENATE("R48C",'Mapa final'!$R$149),"")</f>
        <v/>
      </c>
      <c r="O103" s="124" t="str">
        <f>IF(AND('Mapa final'!$AB$150="Alta",'Mapa final'!$AD$150="Menor"),CONCATENATE("R48C",'Mapa final'!$R$150),"")</f>
        <v/>
      </c>
      <c r="P103" s="118" t="str">
        <f>IF(AND('Mapa final'!$AB$148="Alta",'Mapa final'!$AD$148="Moderado"),CONCATENATE("R48C",'Mapa final'!$R$148),"")</f>
        <v/>
      </c>
      <c r="Q103" s="44" t="str">
        <f>IF(AND('Mapa final'!$AB$149="Alta",'Mapa final'!$AD$149="Moderado"),CONCATENATE("R48C",'Mapa final'!$R$149),"")</f>
        <v/>
      </c>
      <c r="R103" s="119" t="str">
        <f>IF(AND('Mapa final'!$AB$150="Alta",'Mapa final'!$AD$150="Moderado"),CONCATENATE("R48C",'Mapa final'!$R$150),"")</f>
        <v/>
      </c>
      <c r="S103" s="118" t="str">
        <f>IF(AND('Mapa final'!$AB$148="Alta",'Mapa final'!$AD$148="Mayor"),CONCATENATE("R48C",'Mapa final'!$R$148),"")</f>
        <v/>
      </c>
      <c r="T103" s="44" t="str">
        <f>IF(AND('Mapa final'!$AB$149="Alta",'Mapa final'!$AD$149="Mayor"),CONCATENATE("R48C",'Mapa final'!$R$149),"")</f>
        <v/>
      </c>
      <c r="U103" s="119" t="str">
        <f>IF(AND('Mapa final'!$AB$150="Alta",'Mapa final'!$AD$150="Mayor"),CONCATENATE("R48C",'Mapa final'!$R$150),"")</f>
        <v/>
      </c>
      <c r="V103" s="45" t="str">
        <f>IF(AND('Mapa final'!$AB$148="Alta",'Mapa final'!$AD$148="Catastrófico"),CONCATENATE("R48C",'Mapa final'!$R$148),"")</f>
        <v/>
      </c>
      <c r="W103" s="46" t="str">
        <f>IF(AND('Mapa final'!$AB$149="Alta",'Mapa final'!$AD$149="Catastrófico"),CONCATENATE("R48C",'Mapa final'!$R$149),"")</f>
        <v/>
      </c>
      <c r="X103" s="113" t="str">
        <f>IF(AND('Mapa final'!$AB$150="Alta",'Mapa final'!$AD$150="Catastrófico"),CONCATENATE("R48C",'Mapa final'!$R$150),"")</f>
        <v/>
      </c>
      <c r="Y103" s="58"/>
      <c r="Z103" s="396"/>
      <c r="AA103" s="397"/>
      <c r="AB103" s="397"/>
      <c r="AC103" s="397"/>
      <c r="AD103" s="397"/>
      <c r="AE103" s="39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row>
    <row r="104" spans="1:61" ht="15" customHeight="1" x14ac:dyDescent="0.25">
      <c r="A104" s="58"/>
      <c r="B104" s="291"/>
      <c r="C104" s="291"/>
      <c r="D104" s="292"/>
      <c r="E104" s="388"/>
      <c r="F104" s="401"/>
      <c r="G104" s="401"/>
      <c r="H104" s="401"/>
      <c r="I104" s="383"/>
      <c r="J104" s="51" t="str">
        <f>IF(AND('Mapa final'!$AB$151="Alta",'Mapa final'!$AD$151="Leve"),CONCATENATE("R49C",'Mapa final'!$R$151),"")</f>
        <v/>
      </c>
      <c r="K104" s="52" t="str">
        <f>IF(AND('Mapa final'!$AB$152="Alta",'Mapa final'!$AD$152="Leve"),CONCATENATE("R49C",'Mapa final'!$R$152),"")</f>
        <v/>
      </c>
      <c r="L104" s="124" t="str">
        <f>IF(AND('Mapa final'!$AB$153="Alta",'Mapa final'!$AD$153="Leve"),CONCATENATE("R49C",'Mapa final'!$R$153),"")</f>
        <v/>
      </c>
      <c r="M104" s="51" t="str">
        <f>IF(AND('Mapa final'!$AB$151="Alta",'Mapa final'!$AD$151="Menor"),CONCATENATE("R49C",'Mapa final'!$R$151),"")</f>
        <v/>
      </c>
      <c r="N104" s="52" t="str">
        <f>IF(AND('Mapa final'!$AB$152="Alta",'Mapa final'!$AD$152="Menor"),CONCATENATE("R49C",'Mapa final'!$R$152),"")</f>
        <v/>
      </c>
      <c r="O104" s="124" t="str">
        <f>IF(AND('Mapa final'!$AB$153="Alta",'Mapa final'!$AD$153="Menor"),CONCATENATE("R49C",'Mapa final'!$R$153),"")</f>
        <v/>
      </c>
      <c r="P104" s="118" t="str">
        <f>IF(AND('Mapa final'!$AB$151="Alta",'Mapa final'!$AD$151="Moderado"),CONCATENATE("R49C",'Mapa final'!$R$151),"")</f>
        <v/>
      </c>
      <c r="Q104" s="44" t="str">
        <f>IF(AND('Mapa final'!$AB$152="Alta",'Mapa final'!$AD$152="Moderado"),CONCATENATE("R49C",'Mapa final'!$R$152),"")</f>
        <v/>
      </c>
      <c r="R104" s="119" t="str">
        <f>IF(AND('Mapa final'!$AB$153="Alta",'Mapa final'!$AD$153="Moderado"),CONCATENATE("R49C",'Mapa final'!$R$153),"")</f>
        <v/>
      </c>
      <c r="S104" s="118" t="str">
        <f>IF(AND('Mapa final'!$AB$151="Alta",'Mapa final'!$AD$151="Mayor"),CONCATENATE("R49C",'Mapa final'!$R$151),"")</f>
        <v/>
      </c>
      <c r="T104" s="44" t="str">
        <f>IF(AND('Mapa final'!$AB$152="Alta",'Mapa final'!$AD$152="Mayor"),CONCATENATE("R49C",'Mapa final'!$R$152),"")</f>
        <v/>
      </c>
      <c r="U104" s="119" t="str">
        <f>IF(AND('Mapa final'!$AB$153="Alta",'Mapa final'!$AD$153="Mayor"),CONCATENATE("R49C",'Mapa final'!$R$153),"")</f>
        <v/>
      </c>
      <c r="V104" s="45" t="str">
        <f>IF(AND('Mapa final'!$AB$151="Alta",'Mapa final'!$AD$151="Catastrófico"),CONCATENATE("R49C",'Mapa final'!$R$151),"")</f>
        <v/>
      </c>
      <c r="W104" s="46" t="str">
        <f>IF(AND('Mapa final'!$AB$152="Alta",'Mapa final'!$AD$152="Catastrófico"),CONCATENATE("R49C",'Mapa final'!$R$152),"")</f>
        <v/>
      </c>
      <c r="X104" s="113" t="str">
        <f>IF(AND('Mapa final'!$AB$153="Alta",'Mapa final'!$AD$153="Catastrófico"),CONCATENATE("R49C",'Mapa final'!$R$153),"")</f>
        <v/>
      </c>
      <c r="Y104" s="58"/>
      <c r="Z104" s="396"/>
      <c r="AA104" s="397"/>
      <c r="AB104" s="397"/>
      <c r="AC104" s="397"/>
      <c r="AD104" s="397"/>
      <c r="AE104" s="39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row>
    <row r="105" spans="1:61" ht="15" customHeight="1" thickBot="1" x14ac:dyDescent="0.3">
      <c r="A105" s="58"/>
      <c r="B105" s="291"/>
      <c r="C105" s="291"/>
      <c r="D105" s="292"/>
      <c r="E105" s="388"/>
      <c r="F105" s="401"/>
      <c r="G105" s="401"/>
      <c r="H105" s="401"/>
      <c r="I105" s="383"/>
      <c r="J105" s="51" t="str">
        <f>IF(AND('Mapa final'!$AB$154="Alta",'Mapa final'!$AD$154="Leve"),CONCATENATE("R50C",'Mapa final'!$R$154),"")</f>
        <v/>
      </c>
      <c r="K105" s="52" t="str">
        <f>IF(AND('Mapa final'!$AB$155="Alta",'Mapa final'!$AD$155="Leve"),CONCATENATE("R50C",'Mapa final'!$R$155),"")</f>
        <v/>
      </c>
      <c r="L105" s="124" t="str">
        <f>IF(AND('Mapa final'!$AB$156="Alta",'Mapa final'!$AD$156="Leve"),CONCATENATE("R50C",'Mapa final'!$R$156),"")</f>
        <v/>
      </c>
      <c r="M105" s="51" t="str">
        <f>IF(AND('Mapa final'!$AB$154="Alta",'Mapa final'!$AD$154="Menor"),CONCATENATE("R50C",'Mapa final'!$R$154),"")</f>
        <v/>
      </c>
      <c r="N105" s="52" t="str">
        <f>IF(AND('Mapa final'!$AB$155="Alta",'Mapa final'!$AD$155="Menor"),CONCATENATE("R50C",'Mapa final'!$R$155),"")</f>
        <v/>
      </c>
      <c r="O105" s="124" t="str">
        <f>IF(AND('Mapa final'!$AB$156="Alta",'Mapa final'!$AD$156="Menor"),CONCATENATE("R50C",'Mapa final'!$R$156),"")</f>
        <v/>
      </c>
      <c r="P105" s="118" t="str">
        <f>IF(AND('Mapa final'!$AB$154="Alta",'Mapa final'!$AD$154="Moderado"),CONCATENATE("R50C",'Mapa final'!$R$154),"")</f>
        <v/>
      </c>
      <c r="Q105" s="44" t="str">
        <f>IF(AND('Mapa final'!$AB$155="Alta",'Mapa final'!$AD$155="Moderado"),CONCATENATE("R50C",'Mapa final'!$R$155),"")</f>
        <v/>
      </c>
      <c r="R105" s="119" t="str">
        <f>IF(AND('Mapa final'!$AB$156="Alta",'Mapa final'!$AD$156="Moderado"),CONCATENATE("R50C",'Mapa final'!$R$156),"")</f>
        <v/>
      </c>
      <c r="S105" s="118" t="str">
        <f>IF(AND('Mapa final'!$AB$154="Alta",'Mapa final'!$AD$154="Mayor"),CONCATENATE("R50C",'Mapa final'!$R$154),"")</f>
        <v/>
      </c>
      <c r="T105" s="44" t="str">
        <f>IF(AND('Mapa final'!$AB$155="Alta",'Mapa final'!$AD$155="Mayor"),CONCATENATE("R50C",'Mapa final'!$R$155),"")</f>
        <v/>
      </c>
      <c r="U105" s="119" t="str">
        <f>IF(AND('Mapa final'!$AB$156="Alta",'Mapa final'!$AD$156="Mayor"),CONCATENATE("R50C",'Mapa final'!$R$156),"")</f>
        <v/>
      </c>
      <c r="V105" s="45" t="str">
        <f>IF(AND('Mapa final'!$AB$154="Alta",'Mapa final'!$AD$154="Catastrófico"),CONCATENATE("R50C",'Mapa final'!$R$154),"")</f>
        <v/>
      </c>
      <c r="W105" s="46" t="str">
        <f>IF(AND('Mapa final'!$AB$155="Alta",'Mapa final'!$AD$155="Catastrófico"),CONCATENATE("R50C",'Mapa final'!$R$155),"")</f>
        <v/>
      </c>
      <c r="X105" s="113" t="str">
        <f>IF(AND('Mapa final'!$AB$156="Alta",'Mapa final'!$AD$156="Catastrófico"),CONCATENATE("R50C",'Mapa final'!$R$156),"")</f>
        <v/>
      </c>
      <c r="Y105" s="58"/>
      <c r="Z105" s="396"/>
      <c r="AA105" s="397"/>
      <c r="AB105" s="397"/>
      <c r="AC105" s="397"/>
      <c r="AD105" s="397"/>
      <c r="AE105" s="39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row>
    <row r="106" spans="1:61" ht="15" customHeight="1" x14ac:dyDescent="0.25">
      <c r="A106" s="58"/>
      <c r="B106" s="291"/>
      <c r="C106" s="291"/>
      <c r="D106" s="292"/>
      <c r="E106" s="399" t="s">
        <v>108</v>
      </c>
      <c r="F106" s="400"/>
      <c r="G106" s="400"/>
      <c r="H106" s="400"/>
      <c r="I106" s="400"/>
      <c r="J106" s="49" t="str">
        <f>IF(AND('Mapa final'!$AB$7="Media",'Mapa final'!$AD$7="Leve"),CONCATENATE("R1C",'Mapa final'!$R$7),"")</f>
        <v/>
      </c>
      <c r="K106" s="50" t="str">
        <f>IF(AND('Mapa final'!$AB$8="Media",'Mapa final'!$AD$8="Leve"),CONCATENATE("R1C",'Mapa final'!$R$8),"")</f>
        <v/>
      </c>
      <c r="L106" s="123" t="str">
        <f>IF(AND('Mapa final'!$AB$9="Media",'Mapa final'!$AD$9="Leve"),CONCATENATE("R1C",'Mapa final'!$R$9),"")</f>
        <v/>
      </c>
      <c r="M106" s="49" t="str">
        <f>IF(AND('Mapa final'!$AB$7="Media",'Mapa final'!$AD$7="Menor"),CONCATENATE("R1C",'Mapa final'!$R$7),"")</f>
        <v/>
      </c>
      <c r="N106" s="50" t="str">
        <f>IF(AND('Mapa final'!$AB$8="Media",'Mapa final'!$AD$8="Menor"),CONCATENATE("R1C",'Mapa final'!$R$8),"")</f>
        <v/>
      </c>
      <c r="O106" s="123" t="str">
        <f>IF(AND('Mapa final'!$AB$9="Media",'Mapa final'!$AD$9="Menor"),CONCATENATE("R1C",'Mapa final'!$R$9),"")</f>
        <v/>
      </c>
      <c r="P106" s="49" t="str">
        <f>IF(AND('Mapa final'!$AB$7="Media",'Mapa final'!$AD$7="Moderado"),CONCATENATE("R1C",'Mapa final'!$R$7),"")</f>
        <v/>
      </c>
      <c r="Q106" s="50" t="str">
        <f>IF(AND('Mapa final'!$AB$8="Media",'Mapa final'!$AD$8="Moderado"),CONCATENATE("R1C",'Mapa final'!$R$8),"")</f>
        <v/>
      </c>
      <c r="R106" s="123" t="str">
        <f>IF(AND('Mapa final'!$AB$9="Media",'Mapa final'!$AD$9="Moderado"),CONCATENATE("R1C",'Mapa final'!$R$9),"")</f>
        <v/>
      </c>
      <c r="S106" s="116" t="str">
        <f>IF(AND('Mapa final'!$AB$7="Media",'Mapa final'!$AD$7="Mayor"),CONCATENATE("R1C",'Mapa final'!$R$7),"")</f>
        <v/>
      </c>
      <c r="T106" s="116" t="str">
        <f>IF(AND('Mapa final'!$AB$8="Media",'Mapa final'!$AD$8="Mayor"),CONCATENATE("R1C",'Mapa final'!$R$8),"")</f>
        <v/>
      </c>
      <c r="U106" s="116" t="str">
        <f>IF(AND('Mapa final'!$AB$9="Media",'Mapa final'!$AD$9="Mayor"),CONCATENATE("R1C",'Mapa final'!$R$9),"")</f>
        <v/>
      </c>
      <c r="V106" s="42" t="str">
        <f>IF(AND('Mapa final'!$AB$7="Media",'Mapa final'!$AD$7="Catastrófico"),CONCATENATE("R1C",'Mapa final'!$R$7),"")</f>
        <v/>
      </c>
      <c r="W106" s="43" t="str">
        <f>IF(AND('Mapa final'!$AB$8="Media",'Mapa final'!$AD$8="Catastrófico"),CONCATENATE("R1C",'Mapa final'!$R$8),"")</f>
        <v/>
      </c>
      <c r="X106" s="112" t="str">
        <f>IF(AND('Mapa final'!$AB$9="Media",'Mapa final'!$AD$9="Catastrófico"),CONCATENATE("R1C",'Mapa final'!$R$9),"")</f>
        <v/>
      </c>
      <c r="Y106" s="58"/>
      <c r="Z106" s="416" t="s">
        <v>75</v>
      </c>
      <c r="AA106" s="417"/>
      <c r="AB106" s="417"/>
      <c r="AC106" s="417"/>
      <c r="AD106" s="417"/>
      <c r="AE106" s="41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row>
    <row r="107" spans="1:61" ht="15" customHeight="1" x14ac:dyDescent="0.25">
      <c r="A107" s="58"/>
      <c r="B107" s="291"/>
      <c r="C107" s="291"/>
      <c r="D107" s="292"/>
      <c r="E107" s="387"/>
      <c r="F107" s="383"/>
      <c r="G107" s="383"/>
      <c r="H107" s="383"/>
      <c r="I107" s="383"/>
      <c r="J107" s="51" t="str">
        <f>IF(AND('Mapa final'!$AB$10="Media",'Mapa final'!$AD$10="Leve"),CONCATENATE("R2C",'Mapa final'!$R$10),"")</f>
        <v/>
      </c>
      <c r="K107" s="52" t="str">
        <f>IF(AND('Mapa final'!$AB$11="Media",'Mapa final'!$AD$11="Leve"),CONCATENATE("R2C",'Mapa final'!$R$11),"")</f>
        <v/>
      </c>
      <c r="L107" s="124" t="str">
        <f>IF(AND('Mapa final'!$AB$12="Media",'Mapa final'!$AD$12="Leve"),CONCATENATE("R2C",'Mapa final'!$R$12),"")</f>
        <v/>
      </c>
      <c r="M107" s="51" t="str">
        <f>IF(AND('Mapa final'!$AB$10="Media",'Mapa final'!$AD$10="Menor"),CONCATENATE("R2C",'Mapa final'!$R$10),"")</f>
        <v/>
      </c>
      <c r="N107" s="52" t="str">
        <f>IF(AND('Mapa final'!$AB$11="Media",'Mapa final'!$AD$11="Menor"),CONCATENATE("R2C",'Mapa final'!$R$11),"")</f>
        <v/>
      </c>
      <c r="O107" s="124" t="str">
        <f>IF(AND('Mapa final'!$AB$12="Media",'Mapa final'!$AD$12="Menor"),CONCATENATE("R2C",'Mapa final'!$R$12),"")</f>
        <v/>
      </c>
      <c r="P107" s="51" t="str">
        <f>IF(AND('Mapa final'!$AB$10="Media",'Mapa final'!$AD$10="Moderado"),CONCATENATE("R2C",'Mapa final'!$R$10),"")</f>
        <v/>
      </c>
      <c r="Q107" s="52" t="str">
        <f>IF(AND('Mapa final'!$AB$11="Media",'Mapa final'!$AD$11="Moderado"),CONCATENATE("R2C",'Mapa final'!$R$11),"")</f>
        <v/>
      </c>
      <c r="R107" s="124" t="str">
        <f>IF(AND('Mapa final'!$AB$12="Media",'Mapa final'!$AD$12="Moderado"),CONCATENATE("R2C",'Mapa final'!$R$12),"")</f>
        <v/>
      </c>
      <c r="S107" s="44" t="str">
        <f>IF(AND('Mapa final'!$AB$10="Media",'Mapa final'!$AD$10="Mayor"),CONCATENATE("R2C",'Mapa final'!$R$10),"")</f>
        <v/>
      </c>
      <c r="T107" s="44" t="str">
        <f>IF(AND('Mapa final'!$AB$11="Media",'Mapa final'!$AD$11="Mayor"),CONCATENATE("R2C",'Mapa final'!$R$11),"")</f>
        <v/>
      </c>
      <c r="U107" s="44" t="str">
        <f>IF(AND('Mapa final'!$AB$12="Media",'Mapa final'!$AD$12="Mayor"),CONCATENATE("R2C",'Mapa final'!$R$12),"")</f>
        <v/>
      </c>
      <c r="V107" s="45" t="str">
        <f>IF(AND('Mapa final'!$AB$10="Media",'Mapa final'!$AD$10="Catastrófico"),CONCATENATE("R2C",'Mapa final'!$R$10),"")</f>
        <v/>
      </c>
      <c r="W107" s="46" t="str">
        <f>IF(AND('Mapa final'!$AB$11="Media",'Mapa final'!$AD$11="Catastrófico"),CONCATENATE("R2C",'Mapa final'!$R$11),"")</f>
        <v/>
      </c>
      <c r="X107" s="113" t="str">
        <f>IF(AND('Mapa final'!$AB$12="Media",'Mapa final'!$AD$12="Catastrófico"),CONCATENATE("R2C",'Mapa final'!$R$12),"")</f>
        <v/>
      </c>
      <c r="Y107" s="58"/>
      <c r="Z107" s="419"/>
      <c r="AA107" s="420"/>
      <c r="AB107" s="420"/>
      <c r="AC107" s="420"/>
      <c r="AD107" s="420"/>
      <c r="AE107" s="421"/>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row>
    <row r="108" spans="1:61" ht="15" customHeight="1" x14ac:dyDescent="0.25">
      <c r="A108" s="58"/>
      <c r="B108" s="291"/>
      <c r="C108" s="291"/>
      <c r="D108" s="292"/>
      <c r="E108" s="388"/>
      <c r="F108" s="401"/>
      <c r="G108" s="401"/>
      <c r="H108" s="401"/>
      <c r="I108" s="383"/>
      <c r="J108" s="51" t="str">
        <f>IF(AND('Mapa final'!$AB$13="Media",'Mapa final'!$AD$13="Leve"),CONCATENATE("R3C",'Mapa final'!$R$13),"")</f>
        <v/>
      </c>
      <c r="K108" s="52" t="str">
        <f>IF(AND('Mapa final'!$AB$14="Media",'Mapa final'!$AD$14="Leve"),CONCATENATE("R3C",'Mapa final'!$R$14),"")</f>
        <v/>
      </c>
      <c r="L108" s="124" t="str">
        <f>IF(AND('Mapa final'!$AB$15="Media",'Mapa final'!$AD$15="Leve"),CONCATENATE("R3C",'Mapa final'!$R$15),"")</f>
        <v/>
      </c>
      <c r="M108" s="51" t="str">
        <f>IF(AND('Mapa final'!$AB$13="Media",'Mapa final'!$AD$13="Menor"),CONCATENATE("R3C",'Mapa final'!$R$13),"")</f>
        <v/>
      </c>
      <c r="N108" s="52" t="str">
        <f>IF(AND('Mapa final'!$AB$14="Media",'Mapa final'!$AD$14="Menor"),CONCATENATE("R3C",'Mapa final'!$R$14),"")</f>
        <v/>
      </c>
      <c r="O108" s="124" t="str">
        <f>IF(AND('Mapa final'!$AB$15="Media",'Mapa final'!$AD$15="Menor"),CONCATENATE("R3C",'Mapa final'!$R$15),"")</f>
        <v/>
      </c>
      <c r="P108" s="51" t="str">
        <f>IF(AND('Mapa final'!$AB$13="Media",'Mapa final'!$AD$13="Moderado"),CONCATENATE("R3C",'Mapa final'!$R$13),"")</f>
        <v>R3C1</v>
      </c>
      <c r="Q108" s="52" t="str">
        <f>IF(AND('Mapa final'!$AB$14="Media",'Mapa final'!$AD$14="Moderado"),CONCATENATE("R3C",'Mapa final'!$R$14),"")</f>
        <v/>
      </c>
      <c r="R108" s="124" t="str">
        <f>IF(AND('Mapa final'!$AB$15="Media",'Mapa final'!$AD$15="Moderado"),CONCATENATE("R3C",'Mapa final'!$R$15),"")</f>
        <v/>
      </c>
      <c r="S108" s="44" t="str">
        <f>IF(AND('Mapa final'!$AB$13="Media",'Mapa final'!$AD$13="Mayor"),CONCATENATE("R3C",'Mapa final'!$R$13),"")</f>
        <v/>
      </c>
      <c r="T108" s="44" t="str">
        <f>IF(AND('Mapa final'!$AB$14="Media",'Mapa final'!$AD$14="Mayor"),CONCATENATE("R3C",'Mapa final'!$R$14),"")</f>
        <v/>
      </c>
      <c r="U108" s="44" t="str">
        <f>IF(AND('Mapa final'!$AB$15="Media",'Mapa final'!$AD$15="Mayor"),CONCATENATE("R3C",'Mapa final'!$R$15),"")</f>
        <v/>
      </c>
      <c r="V108" s="45" t="str">
        <f>IF(AND('Mapa final'!$AB$13="Media",'Mapa final'!$AD$13="Catastrófico"),CONCATENATE("R3C",'Mapa final'!$R$13),"")</f>
        <v/>
      </c>
      <c r="W108" s="46" t="str">
        <f>IF(AND('Mapa final'!$AB$14="Media",'Mapa final'!$AD$14="Catastrófico"),CONCATENATE("R3C",'Mapa final'!$R$14),"")</f>
        <v/>
      </c>
      <c r="X108" s="113" t="str">
        <f>IF(AND('Mapa final'!$AB$15="Media",'Mapa final'!$AD$15="Catastrófico"),CONCATENATE("R3C",'Mapa final'!$R$15),"")</f>
        <v/>
      </c>
      <c r="Y108" s="58"/>
      <c r="Z108" s="419"/>
      <c r="AA108" s="420"/>
      <c r="AB108" s="420"/>
      <c r="AC108" s="420"/>
      <c r="AD108" s="420"/>
      <c r="AE108" s="421"/>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row>
    <row r="109" spans="1:61" ht="15" customHeight="1" x14ac:dyDescent="0.25">
      <c r="A109" s="58"/>
      <c r="B109" s="291"/>
      <c r="C109" s="291"/>
      <c r="D109" s="292"/>
      <c r="E109" s="388"/>
      <c r="F109" s="401"/>
      <c r="G109" s="401"/>
      <c r="H109" s="401"/>
      <c r="I109" s="383"/>
      <c r="J109" s="51" t="str">
        <f>IF(AND('Mapa final'!$AB$16="Media",'Mapa final'!$AD$16="Leve"),CONCATENATE("R4C",'Mapa final'!$R$16),"")</f>
        <v>R4C1</v>
      </c>
      <c r="K109" s="52" t="str">
        <f>IF(AND('Mapa final'!$AB$17="Media",'Mapa final'!$AD$17="Leve"),CONCATENATE("R4C",'Mapa final'!$R$17),"")</f>
        <v/>
      </c>
      <c r="L109" s="124" t="str">
        <f>IF(AND('Mapa final'!$AB$18="Media",'Mapa final'!$AD$18="Leve"),CONCATENATE("R4C",'Mapa final'!$R$18),"")</f>
        <v/>
      </c>
      <c r="M109" s="51" t="str">
        <f>IF(AND('Mapa final'!$AB$16="Media",'Mapa final'!$AD$16="Menor"),CONCATENATE("R4C",'Mapa final'!$R$16),"")</f>
        <v/>
      </c>
      <c r="N109" s="52" t="str">
        <f>IF(AND('Mapa final'!$AB$17="Media",'Mapa final'!$AD$17="Menor"),CONCATENATE("R4C",'Mapa final'!$R$17),"")</f>
        <v/>
      </c>
      <c r="O109" s="124" t="str">
        <f>IF(AND('Mapa final'!$AB$18="Media",'Mapa final'!$AD$18="Menor"),CONCATENATE("R4C",'Mapa final'!$R$18),"")</f>
        <v/>
      </c>
      <c r="P109" s="51" t="str">
        <f>IF(AND('Mapa final'!$AB$16="Media",'Mapa final'!$AD$16="Moderado"),CONCATENATE("R4C",'Mapa final'!$R$16),"")</f>
        <v/>
      </c>
      <c r="Q109" s="52" t="str">
        <f>IF(AND('Mapa final'!$AB$17="Media",'Mapa final'!$AD$17="Moderado"),CONCATENATE("R4C",'Mapa final'!$R$17),"")</f>
        <v/>
      </c>
      <c r="R109" s="124" t="str">
        <f>IF(AND('Mapa final'!$AB$18="Media",'Mapa final'!$AD$18="Moderado"),CONCATENATE("R4C",'Mapa final'!$R$18),"")</f>
        <v/>
      </c>
      <c r="S109" s="44" t="str">
        <f>IF(AND('Mapa final'!$AB$16="Media",'Mapa final'!$AD$16="Mayor"),CONCATENATE("R4C",'Mapa final'!$R$16),"")</f>
        <v/>
      </c>
      <c r="T109" s="44" t="str">
        <f>IF(AND('Mapa final'!$AB$17="Media",'Mapa final'!$AD$17="Mayor"),CONCATENATE("R4C",'Mapa final'!$R$17),"")</f>
        <v/>
      </c>
      <c r="U109" s="44" t="str">
        <f>IF(AND('Mapa final'!$AB$18="Media",'Mapa final'!$AD$18="Mayor"),CONCATENATE("R4C",'Mapa final'!$R$18),"")</f>
        <v/>
      </c>
      <c r="V109" s="45" t="str">
        <f>IF(AND('Mapa final'!$AB$16="Media",'Mapa final'!$AD$16="Catastrófico"),CONCATENATE("R4C",'Mapa final'!$R$16),"")</f>
        <v/>
      </c>
      <c r="W109" s="46" t="str">
        <f>IF(AND('Mapa final'!$AB$17="Media",'Mapa final'!$AD$17="Catastrófico"),CONCATENATE("R4C",'Mapa final'!$R$17),"")</f>
        <v/>
      </c>
      <c r="X109" s="113" t="str">
        <f>IF(AND('Mapa final'!$AB$18="Media",'Mapa final'!$AD$18="Catastrófico"),CONCATENATE("R4C",'Mapa final'!$R$18),"")</f>
        <v/>
      </c>
      <c r="Y109" s="58"/>
      <c r="Z109" s="419"/>
      <c r="AA109" s="420"/>
      <c r="AB109" s="420"/>
      <c r="AC109" s="420"/>
      <c r="AD109" s="420"/>
      <c r="AE109" s="421"/>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c r="BI109" s="58"/>
    </row>
    <row r="110" spans="1:61" ht="15" customHeight="1" x14ac:dyDescent="0.25">
      <c r="A110" s="58"/>
      <c r="B110" s="291"/>
      <c r="C110" s="291"/>
      <c r="D110" s="292"/>
      <c r="E110" s="388"/>
      <c r="F110" s="401"/>
      <c r="G110" s="401"/>
      <c r="H110" s="401"/>
      <c r="I110" s="383"/>
      <c r="J110" s="51" t="str">
        <f>IF(AND('Mapa final'!$AB$19="Media",'Mapa final'!$AD$19="Leve"),CONCATENATE("R5C",'Mapa final'!$R$19),"")</f>
        <v>R5C1</v>
      </c>
      <c r="K110" s="52" t="str">
        <f>IF(AND('Mapa final'!$AB$20="Media",'Mapa final'!$AD$20="Leve"),CONCATENATE("R5C",'Mapa final'!$R$20),"")</f>
        <v/>
      </c>
      <c r="L110" s="124" t="str">
        <f>IF(AND('Mapa final'!$AB$21="Media",'Mapa final'!$AD$21="Leve"),CONCATENATE("R5C",'Mapa final'!$R$21),"")</f>
        <v/>
      </c>
      <c r="M110" s="51" t="str">
        <f>IF(AND('Mapa final'!$AB$19="Media",'Mapa final'!$AD$19="Menor"),CONCATENATE("R5C",'Mapa final'!$R$19),"")</f>
        <v/>
      </c>
      <c r="N110" s="52" t="str">
        <f>IF(AND('Mapa final'!$AB$20="Media",'Mapa final'!$AD$20="Menor"),CONCATENATE("R5C",'Mapa final'!$R$20),"")</f>
        <v/>
      </c>
      <c r="O110" s="124" t="str">
        <f>IF(AND('Mapa final'!$AB$21="Media",'Mapa final'!$AD$21="Menor"),CONCATENATE("R5C",'Mapa final'!$R$21),"")</f>
        <v/>
      </c>
      <c r="P110" s="51" t="str">
        <f>IF(AND('Mapa final'!$AB$19="Media",'Mapa final'!$AD$19="Moderado"),CONCATENATE("R5C",'Mapa final'!$R$19),"")</f>
        <v/>
      </c>
      <c r="Q110" s="52" t="str">
        <f>IF(AND('Mapa final'!$AB$20="Media",'Mapa final'!$AD$20="Moderado"),CONCATENATE("R5C",'Mapa final'!$R$20),"")</f>
        <v/>
      </c>
      <c r="R110" s="124" t="str">
        <f>IF(AND('Mapa final'!$AB$21="Media",'Mapa final'!$AD$21="Moderado"),CONCATENATE("R5C",'Mapa final'!$R$21),"")</f>
        <v/>
      </c>
      <c r="S110" s="44" t="str">
        <f>IF(AND('Mapa final'!$AB$19="Media",'Mapa final'!$AD$19="Mayor"),CONCATENATE("R5C",'Mapa final'!$R$19),"")</f>
        <v/>
      </c>
      <c r="T110" s="44" t="str">
        <f>IF(AND('Mapa final'!$AB$20="Media",'Mapa final'!$AD$20="Mayor"),CONCATENATE("R5C",'Mapa final'!$R$20),"")</f>
        <v/>
      </c>
      <c r="U110" s="44" t="str">
        <f>IF(AND('Mapa final'!$AB$21="Media",'Mapa final'!$AD$21="Mayor"),CONCATENATE("R5C",'Mapa final'!$R$21),"")</f>
        <v/>
      </c>
      <c r="V110" s="45" t="str">
        <f>IF(AND('Mapa final'!$AB$19="Media",'Mapa final'!$AD$19="Catastrófico"),CONCATENATE("R5C",'Mapa final'!$R$19),"")</f>
        <v/>
      </c>
      <c r="W110" s="46" t="str">
        <f>IF(AND('Mapa final'!$AB$20="Media",'Mapa final'!$AD$20="Catastrófico"),CONCATENATE("R5C",'Mapa final'!$R$20),"")</f>
        <v/>
      </c>
      <c r="X110" s="113" t="str">
        <f>IF(AND('Mapa final'!$AB$21="Media",'Mapa final'!$AD$21="Catastrófico"),CONCATENATE("R5C",'Mapa final'!$R$21),"")</f>
        <v/>
      </c>
      <c r="Y110" s="58"/>
      <c r="Z110" s="419"/>
      <c r="AA110" s="420"/>
      <c r="AB110" s="420"/>
      <c r="AC110" s="420"/>
      <c r="AD110" s="420"/>
      <c r="AE110" s="421"/>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row>
    <row r="111" spans="1:61" ht="15" customHeight="1" x14ac:dyDescent="0.25">
      <c r="A111" s="58"/>
      <c r="B111" s="291"/>
      <c r="C111" s="291"/>
      <c r="D111" s="292"/>
      <c r="E111" s="388"/>
      <c r="F111" s="401"/>
      <c r="G111" s="401"/>
      <c r="H111" s="401"/>
      <c r="I111" s="383"/>
      <c r="J111" s="51" t="str">
        <f>IF(AND('Mapa final'!$AB$22="Media",'Mapa final'!$AD$22="Leve"),CONCATENATE("R6C",'Mapa final'!$R$22),"")</f>
        <v/>
      </c>
      <c r="K111" s="52" t="str">
        <f>IF(AND('Mapa final'!$AB$23="Media",'Mapa final'!$AD$23="Leve"),CONCATENATE("R6C",'Mapa final'!$R$23),"")</f>
        <v/>
      </c>
      <c r="L111" s="124" t="str">
        <f>IF(AND('Mapa final'!$AB$24="Media",'Mapa final'!$AD$24="Leve"),CONCATENATE("R6C",'Mapa final'!$R$24),"")</f>
        <v/>
      </c>
      <c r="M111" s="51" t="str">
        <f>IF(AND('Mapa final'!$AB$22="Media",'Mapa final'!$AD$22="Menor"),CONCATENATE("R6C",'Mapa final'!$R$22),"")</f>
        <v/>
      </c>
      <c r="N111" s="52" t="str">
        <f>IF(AND('Mapa final'!$AB$23="Media",'Mapa final'!$AD$23="Menor"),CONCATENATE("R6C",'Mapa final'!$R$23),"")</f>
        <v/>
      </c>
      <c r="O111" s="124" t="str">
        <f>IF(AND('Mapa final'!$AB$24="Media",'Mapa final'!$AD$24="Menor"),CONCATENATE("R6C",'Mapa final'!$R$24),"")</f>
        <v/>
      </c>
      <c r="P111" s="51" t="str">
        <f>IF(AND('Mapa final'!$AB$22="Media",'Mapa final'!$AD$22="Moderado"),CONCATENATE("R6C",'Mapa final'!$R$22),"")</f>
        <v/>
      </c>
      <c r="Q111" s="52" t="str">
        <f>IF(AND('Mapa final'!$AB$23="Media",'Mapa final'!$AD$23="Moderado"),CONCATENATE("R6C",'Mapa final'!$R$23),"")</f>
        <v/>
      </c>
      <c r="R111" s="124" t="str">
        <f>IF(AND('Mapa final'!$AB$24="Media",'Mapa final'!$AD$24="Moderado"),CONCATENATE("R6C",'Mapa final'!$R$24),"")</f>
        <v/>
      </c>
      <c r="S111" s="44" t="str">
        <f>IF(AND('Mapa final'!$AB$22="Media",'Mapa final'!$AD$22="Mayor"),CONCATENATE("R6C",'Mapa final'!$R$22),"")</f>
        <v/>
      </c>
      <c r="T111" s="44" t="str">
        <f>IF(AND('Mapa final'!$AB$23="Media",'Mapa final'!$AD$23="Mayor"),CONCATENATE("R6C",'Mapa final'!$R$23),"")</f>
        <v/>
      </c>
      <c r="U111" s="44" t="str">
        <f>IF(AND('Mapa final'!$AB$24="Media",'Mapa final'!$AD$24="Mayor"),CONCATENATE("R6C",'Mapa final'!$R$24),"")</f>
        <v/>
      </c>
      <c r="V111" s="45" t="str">
        <f>IF(AND('Mapa final'!$AB$22="Media",'Mapa final'!$AD$22="Catastrófico"),CONCATENATE("R6C",'Mapa final'!$R$22),"")</f>
        <v/>
      </c>
      <c r="W111" s="46" t="str">
        <f>IF(AND('Mapa final'!$AB$23="Media",'Mapa final'!$AD$23="Catastrófico"),CONCATENATE("R6C",'Mapa final'!$R$23),"")</f>
        <v/>
      </c>
      <c r="X111" s="113" t="str">
        <f>IF(AND('Mapa final'!$AB$24="Media",'Mapa final'!$AD$24="Catastrófico"),CONCATENATE("R6C",'Mapa final'!$R$24),"")</f>
        <v/>
      </c>
      <c r="Y111" s="58"/>
      <c r="Z111" s="419"/>
      <c r="AA111" s="420"/>
      <c r="AB111" s="420"/>
      <c r="AC111" s="420"/>
      <c r="AD111" s="420"/>
      <c r="AE111" s="421"/>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row>
    <row r="112" spans="1:61" ht="15" customHeight="1" x14ac:dyDescent="0.25">
      <c r="A112" s="58"/>
      <c r="B112" s="291"/>
      <c r="C112" s="291"/>
      <c r="D112" s="292"/>
      <c r="E112" s="388"/>
      <c r="F112" s="401"/>
      <c r="G112" s="401"/>
      <c r="H112" s="401"/>
      <c r="I112" s="383"/>
      <c r="J112" s="51" t="str">
        <f>IF(AND('Mapa final'!$AB$25="Media",'Mapa final'!$AD$25="Leve"),CONCATENATE("R7C",'Mapa final'!$R$25),"")</f>
        <v/>
      </c>
      <c r="K112" s="52" t="str">
        <f>IF(AND('Mapa final'!$AB$26="Media",'Mapa final'!$AD$26="Leve"),CONCATENATE("R7C",'Mapa final'!$R$26),"")</f>
        <v/>
      </c>
      <c r="L112" s="124" t="str">
        <f>IF(AND('Mapa final'!$AB$27="Media",'Mapa final'!$AD$27="Leve"),CONCATENATE("R7C",'Mapa final'!$R$27),"")</f>
        <v/>
      </c>
      <c r="M112" s="51" t="str">
        <f>IF(AND('Mapa final'!$AB$25="Media",'Mapa final'!$AD$25="Menor"),CONCATENATE("R7C",'Mapa final'!$R$25),"")</f>
        <v/>
      </c>
      <c r="N112" s="52" t="str">
        <f>IF(AND('Mapa final'!$AB$26="Media",'Mapa final'!$AD$26="Menor"),CONCATENATE("R7C",'Mapa final'!$R$26),"")</f>
        <v/>
      </c>
      <c r="O112" s="124" t="str">
        <f>IF(AND('Mapa final'!$AB$27="Media",'Mapa final'!$AD$27="Menor"),CONCATENATE("R7C",'Mapa final'!$R$27),"")</f>
        <v/>
      </c>
      <c r="P112" s="51" t="str">
        <f>IF(AND('Mapa final'!$AB$25="Media",'Mapa final'!$AD$25="Moderado"),CONCATENATE("R7C",'Mapa final'!$R$25),"")</f>
        <v/>
      </c>
      <c r="Q112" s="52" t="str">
        <f>IF(AND('Mapa final'!$AB$26="Media",'Mapa final'!$AD$26="Moderado"),CONCATENATE("R7C",'Mapa final'!$R$26),"")</f>
        <v/>
      </c>
      <c r="R112" s="124" t="str">
        <f>IF(AND('Mapa final'!$AB$27="Media",'Mapa final'!$AD$27="Moderado"),CONCATENATE("R7C",'Mapa final'!$R$27),"")</f>
        <v/>
      </c>
      <c r="S112" s="44" t="str">
        <f>IF(AND('Mapa final'!$AB$25="Media",'Mapa final'!$AD$25="Mayor"),CONCATENATE("R7C",'Mapa final'!$R$25),"")</f>
        <v/>
      </c>
      <c r="T112" s="44" t="str">
        <f>IF(AND('Mapa final'!$AB$26="Media",'Mapa final'!$AD$26="Mayor"),CONCATENATE("R7C",'Mapa final'!$R$26),"")</f>
        <v/>
      </c>
      <c r="U112" s="44" t="str">
        <f>IF(AND('Mapa final'!$AB$27="Media",'Mapa final'!$AD$27="Mayor"),CONCATENATE("R7C",'Mapa final'!$R$27),"")</f>
        <v/>
      </c>
      <c r="V112" s="45" t="str">
        <f>IF(AND('Mapa final'!$AB$25="Media",'Mapa final'!$AD$25="Catastrófico"),CONCATENATE("R7C",'Mapa final'!$R$25),"")</f>
        <v/>
      </c>
      <c r="W112" s="46" t="str">
        <f>IF(AND('Mapa final'!$AB$26="Media",'Mapa final'!$AD$26="Catastrófico"),CONCATENATE("R7C",'Mapa final'!$R$26),"")</f>
        <v/>
      </c>
      <c r="X112" s="113" t="str">
        <f>IF(AND('Mapa final'!$AB$27="Media",'Mapa final'!$AD$27="Catastrófico"),CONCATENATE("R7C",'Mapa final'!$R$27),"")</f>
        <v/>
      </c>
      <c r="Y112" s="58"/>
      <c r="Z112" s="419"/>
      <c r="AA112" s="420"/>
      <c r="AB112" s="420"/>
      <c r="AC112" s="420"/>
      <c r="AD112" s="420"/>
      <c r="AE112" s="421"/>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row>
    <row r="113" spans="1:61" ht="15" customHeight="1" x14ac:dyDescent="0.25">
      <c r="A113" s="58"/>
      <c r="B113" s="291"/>
      <c r="C113" s="291"/>
      <c r="D113" s="292"/>
      <c r="E113" s="388"/>
      <c r="F113" s="401"/>
      <c r="G113" s="401"/>
      <c r="H113" s="401"/>
      <c r="I113" s="383"/>
      <c r="J113" s="51" t="str">
        <f>IF(AND('Mapa final'!$AB$28="Media",'Mapa final'!$AD$28="Leve"),CONCATENATE("R8C",'Mapa final'!$R$28),"")</f>
        <v/>
      </c>
      <c r="K113" s="52" t="str">
        <f>IF(AND('Mapa final'!$AB$29="Media",'Mapa final'!$AD$29="Leve"),CONCATENATE("R8C",'Mapa final'!$R$29),"")</f>
        <v/>
      </c>
      <c r="L113" s="124" t="str">
        <f>IF(AND('Mapa final'!$AB$30="Media",'Mapa final'!$AD$30="Leve"),CONCATENATE("R8C",'Mapa final'!$R$30),"")</f>
        <v/>
      </c>
      <c r="M113" s="51" t="str">
        <f>IF(AND('Mapa final'!$AB$28="Media",'Mapa final'!$AD$28="Menor"),CONCATENATE("R8C",'Mapa final'!$R$28),"")</f>
        <v/>
      </c>
      <c r="N113" s="52" t="str">
        <f>IF(AND('Mapa final'!$AB$29="Media",'Mapa final'!$AD$29="Menor"),CONCATENATE("R8C",'Mapa final'!$R$29),"")</f>
        <v/>
      </c>
      <c r="O113" s="124" t="str">
        <f>IF(AND('Mapa final'!$AB$30="Media",'Mapa final'!$AD$30="Menor"),CONCATENATE("R8C",'Mapa final'!$R$30),"")</f>
        <v/>
      </c>
      <c r="P113" s="51" t="str">
        <f>IF(AND('Mapa final'!$AB$28="Media",'Mapa final'!$AD$28="Moderado"),CONCATENATE("R8C",'Mapa final'!$R$28),"")</f>
        <v>R8C1</v>
      </c>
      <c r="Q113" s="52" t="str">
        <f>IF(AND('Mapa final'!$AB$29="Media",'Mapa final'!$AD$29="Moderado"),CONCATENATE("R8C",'Mapa final'!$R$29),"")</f>
        <v/>
      </c>
      <c r="R113" s="124" t="str">
        <f>IF(AND('Mapa final'!$AB$30="Media",'Mapa final'!$AD$30="Moderado"),CONCATENATE("R8C",'Mapa final'!$R$30),"")</f>
        <v/>
      </c>
      <c r="S113" s="44" t="str">
        <f>IF(AND('Mapa final'!$AB$28="Media",'Mapa final'!$AD$28="Mayor"),CONCATENATE("R8C",'Mapa final'!$R$28),"")</f>
        <v/>
      </c>
      <c r="T113" s="44" t="str">
        <f>IF(AND('Mapa final'!$AB$29="Media",'Mapa final'!$AD$29="Mayor"),CONCATENATE("R8C",'Mapa final'!$R$29),"")</f>
        <v/>
      </c>
      <c r="U113" s="44" t="str">
        <f>IF(AND('Mapa final'!$AB$30="Media",'Mapa final'!$AD$30="Mayor"),CONCATENATE("R8C",'Mapa final'!$R$30),"")</f>
        <v/>
      </c>
      <c r="V113" s="45" t="str">
        <f>IF(AND('Mapa final'!$AB$28="Media",'Mapa final'!$AD$28="Catastrófico"),CONCATENATE("R8C",'Mapa final'!$R$28),"")</f>
        <v/>
      </c>
      <c r="W113" s="46" t="str">
        <f>IF(AND('Mapa final'!$AB$29="Media",'Mapa final'!$AD$29="Catastrófico"),CONCATENATE("R8C",'Mapa final'!$R$29),"")</f>
        <v/>
      </c>
      <c r="X113" s="113" t="str">
        <f>IF(AND('Mapa final'!$AB$30="Media",'Mapa final'!$AD$30="Catastrófico"),CONCATENATE("R8C",'Mapa final'!$R$30),"")</f>
        <v/>
      </c>
      <c r="Y113" s="58"/>
      <c r="Z113" s="419"/>
      <c r="AA113" s="420"/>
      <c r="AB113" s="420"/>
      <c r="AC113" s="420"/>
      <c r="AD113" s="420"/>
      <c r="AE113" s="421"/>
      <c r="AF113" s="58"/>
      <c r="AG113" s="58"/>
      <c r="AH113" s="58"/>
      <c r="AI113" s="58"/>
      <c r="AJ113" s="58"/>
      <c r="AK113" s="58"/>
      <c r="AL113" s="58"/>
      <c r="AM113" s="58"/>
      <c r="AN113" s="58"/>
      <c r="AO113" s="58"/>
      <c r="AP113" s="58"/>
      <c r="AQ113" s="58"/>
      <c r="AR113" s="58"/>
      <c r="AS113" s="58"/>
      <c r="AT113" s="58"/>
      <c r="AU113" s="58"/>
      <c r="AV113" s="58"/>
      <c r="AW113" s="58"/>
      <c r="AX113" s="58"/>
      <c r="AY113" s="58"/>
      <c r="AZ113" s="58"/>
      <c r="BA113" s="58"/>
      <c r="BB113" s="58"/>
      <c r="BC113" s="58"/>
      <c r="BD113" s="58"/>
      <c r="BE113" s="58"/>
      <c r="BF113" s="58"/>
      <c r="BG113" s="58"/>
      <c r="BH113" s="58"/>
      <c r="BI113" s="58"/>
    </row>
    <row r="114" spans="1:61" ht="15" customHeight="1" x14ac:dyDescent="0.25">
      <c r="A114" s="58"/>
      <c r="B114" s="291"/>
      <c r="C114" s="291"/>
      <c r="D114" s="292"/>
      <c r="E114" s="388"/>
      <c r="F114" s="401"/>
      <c r="G114" s="401"/>
      <c r="H114" s="401"/>
      <c r="I114" s="383"/>
      <c r="J114" s="51" t="str">
        <f>IF(AND('Mapa final'!$AB$31="Media",'Mapa final'!$AD$31="Leve"),CONCATENATE("R9C",'Mapa final'!$R$31),"")</f>
        <v/>
      </c>
      <c r="K114" s="52" t="str">
        <f>IF(AND('Mapa final'!$AB$32="Media",'Mapa final'!$AD$32="Leve"),CONCATENATE("R9C",'Mapa final'!$R$32),"")</f>
        <v/>
      </c>
      <c r="L114" s="124" t="str">
        <f>IF(AND('Mapa final'!$AB$33="Media",'Mapa final'!$AD$33="Leve"),CONCATENATE("R9C",'Mapa final'!$R$33),"")</f>
        <v/>
      </c>
      <c r="M114" s="51" t="str">
        <f>IF(AND('Mapa final'!$AB$31="Media",'Mapa final'!$AD$31="Menor"),CONCATENATE("R9C",'Mapa final'!$R$31),"")</f>
        <v/>
      </c>
      <c r="N114" s="52" t="str">
        <f>IF(AND('Mapa final'!$AB$32="Media",'Mapa final'!$AD$32="Menor"),CONCATENATE("R9C",'Mapa final'!$R$32),"")</f>
        <v/>
      </c>
      <c r="O114" s="124" t="str">
        <f>IF(AND('Mapa final'!$AB$33="Media",'Mapa final'!$AD$33="Menor"),CONCATENATE("R9C",'Mapa final'!$R$33),"")</f>
        <v/>
      </c>
      <c r="P114" s="51" t="str">
        <f>IF(AND('Mapa final'!$AB$31="Media",'Mapa final'!$AD$31="Moderado"),CONCATENATE("R9C",'Mapa final'!$R$31),"")</f>
        <v/>
      </c>
      <c r="Q114" s="52" t="str">
        <f>IF(AND('Mapa final'!$AB$32="Media",'Mapa final'!$AD$32="Moderado"),CONCATENATE("R9C",'Mapa final'!$R$32),"")</f>
        <v/>
      </c>
      <c r="R114" s="124" t="str">
        <f>IF(AND('Mapa final'!$AB$33="Media",'Mapa final'!$AD$33="Moderado"),CONCATENATE("R9C",'Mapa final'!$R$33),"")</f>
        <v/>
      </c>
      <c r="S114" s="44" t="str">
        <f>IF(AND('Mapa final'!$AB$31="Media",'Mapa final'!$AD$31="Mayor"),CONCATENATE("R9C",'Mapa final'!$R$31),"")</f>
        <v>R9C1</v>
      </c>
      <c r="T114" s="44" t="str">
        <f>IF(AND('Mapa final'!$AB$32="Media",'Mapa final'!$AD$32="Mayor"),CONCATENATE("R9C",'Mapa final'!$R$32),"")</f>
        <v/>
      </c>
      <c r="U114" s="44" t="str">
        <f>IF(AND('Mapa final'!$AB$33="Media",'Mapa final'!$AD$33="Mayor"),CONCATENATE("R9C",'Mapa final'!$R$33),"")</f>
        <v/>
      </c>
      <c r="V114" s="45" t="str">
        <f>IF(AND('Mapa final'!$AB$31="Media",'Mapa final'!$AD$31="Catastrófico"),CONCATENATE("R9C",'Mapa final'!$R$31),"")</f>
        <v/>
      </c>
      <c r="W114" s="46" t="str">
        <f>IF(AND('Mapa final'!$AB$32="Media",'Mapa final'!$AD$32="Catastrófico"),CONCATENATE("R9C",'Mapa final'!$R$32),"")</f>
        <v/>
      </c>
      <c r="X114" s="113" t="str">
        <f>IF(AND('Mapa final'!$AB$33="Media",'Mapa final'!$AD$33="Catastrófico"),CONCATENATE("R9C",'Mapa final'!$R$33),"")</f>
        <v/>
      </c>
      <c r="Y114" s="58"/>
      <c r="Z114" s="419"/>
      <c r="AA114" s="420"/>
      <c r="AB114" s="420"/>
      <c r="AC114" s="420"/>
      <c r="AD114" s="420"/>
      <c r="AE114" s="421"/>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row>
    <row r="115" spans="1:61" ht="15" customHeight="1" x14ac:dyDescent="0.25">
      <c r="A115" s="58"/>
      <c r="B115" s="291"/>
      <c r="C115" s="291"/>
      <c r="D115" s="292"/>
      <c r="E115" s="388"/>
      <c r="F115" s="401"/>
      <c r="G115" s="401"/>
      <c r="H115" s="401"/>
      <c r="I115" s="383"/>
      <c r="J115" s="51" t="str">
        <f>IF(AND('Mapa final'!$AB$34="Media",'Mapa final'!$AD$34="Leve"),CONCATENATE("R10C",'Mapa final'!$R$34),"")</f>
        <v/>
      </c>
      <c r="K115" s="52" t="str">
        <f>IF(AND('Mapa final'!$AB$35="Media",'Mapa final'!$AD$35="Leve"),CONCATENATE("R10C",'Mapa final'!$R$35),"")</f>
        <v/>
      </c>
      <c r="L115" s="124" t="str">
        <f>IF(AND('Mapa final'!$AB$36="Media",'Mapa final'!$AD$36="Leve"),CONCATENATE("R10C",'Mapa final'!$R$36),"")</f>
        <v/>
      </c>
      <c r="M115" s="51" t="str">
        <f>IF(AND('Mapa final'!$AB$34="Media",'Mapa final'!$AD$34="Menor"),CONCATENATE("R10C",'Mapa final'!$R$34),"")</f>
        <v/>
      </c>
      <c r="N115" s="52" t="str">
        <f>IF(AND('Mapa final'!$AB$35="Media",'Mapa final'!$AD$35="Menor"),CONCATENATE("R10C",'Mapa final'!$R$35),"")</f>
        <v/>
      </c>
      <c r="O115" s="124" t="str">
        <f>IF(AND('Mapa final'!$AB$36="Media",'Mapa final'!$AD$36="Menor"),CONCATENATE("R10C",'Mapa final'!$R$36),"")</f>
        <v/>
      </c>
      <c r="P115" s="51" t="str">
        <f>IF(AND('Mapa final'!$AB$34="Media",'Mapa final'!$AD$34="Moderado"),CONCATENATE("R10C",'Mapa final'!$R$34),"")</f>
        <v>R10C1</v>
      </c>
      <c r="Q115" s="52" t="str">
        <f>IF(AND('Mapa final'!$AB$35="Media",'Mapa final'!$AD$35="Moderado"),CONCATENATE("R10C",'Mapa final'!$R$35),"")</f>
        <v/>
      </c>
      <c r="R115" s="124" t="str">
        <f>IF(AND('Mapa final'!$AB$36="Media",'Mapa final'!$AD$36="Moderado"),CONCATENATE("R10C",'Mapa final'!$R$36),"")</f>
        <v/>
      </c>
      <c r="S115" s="44" t="str">
        <f>IF(AND('Mapa final'!$AB$34="Media",'Mapa final'!$AD$34="Mayor"),CONCATENATE("R10C",'Mapa final'!$R$34),"")</f>
        <v/>
      </c>
      <c r="T115" s="44" t="str">
        <f>IF(AND('Mapa final'!$AB$35="Media",'Mapa final'!$AD$35="Mayor"),CONCATENATE("R10C",'Mapa final'!$R$35),"")</f>
        <v/>
      </c>
      <c r="U115" s="44" t="str">
        <f>IF(AND('Mapa final'!$AB$36="Media",'Mapa final'!$AD$36="Mayor"),CONCATENATE("R10C",'Mapa final'!$R$36),"")</f>
        <v/>
      </c>
      <c r="V115" s="45" t="str">
        <f>IF(AND('Mapa final'!$AB$34="Media",'Mapa final'!$AD$34="Catastrófico"),CONCATENATE("R10C",'Mapa final'!$R$34),"")</f>
        <v/>
      </c>
      <c r="W115" s="46" t="str">
        <f>IF(AND('Mapa final'!$AB$35="Media",'Mapa final'!$AD$35="Catastrófico"),CONCATENATE("R10C",'Mapa final'!$R$35),"")</f>
        <v/>
      </c>
      <c r="X115" s="113" t="str">
        <f>IF(AND('Mapa final'!$AB$36="Media",'Mapa final'!$AD$36="Catastrófico"),CONCATENATE("R10C",'Mapa final'!$R$36),"")</f>
        <v/>
      </c>
      <c r="Y115" s="58"/>
      <c r="Z115" s="419"/>
      <c r="AA115" s="420"/>
      <c r="AB115" s="420"/>
      <c r="AC115" s="420"/>
      <c r="AD115" s="420"/>
      <c r="AE115" s="421"/>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row>
    <row r="116" spans="1:61" ht="15" customHeight="1" x14ac:dyDescent="0.25">
      <c r="A116" s="58"/>
      <c r="B116" s="291"/>
      <c r="C116" s="291"/>
      <c r="D116" s="292"/>
      <c r="E116" s="388"/>
      <c r="F116" s="401"/>
      <c r="G116" s="401"/>
      <c r="H116" s="401"/>
      <c r="I116" s="383"/>
      <c r="J116" s="51" t="str">
        <f>IF(AND('Mapa final'!$AB$37="Media",'Mapa final'!$AD$37="Leve"),CONCATENATE("R11C",'Mapa final'!$R$37),"")</f>
        <v/>
      </c>
      <c r="K116" s="52" t="str">
        <f>IF(AND('Mapa final'!$AB$38="Media",'Mapa final'!$AD$38="Leve"),CONCATENATE("R11C",'Mapa final'!$R$38),"")</f>
        <v/>
      </c>
      <c r="L116" s="124" t="str">
        <f>IF(AND('Mapa final'!$AB$39="Media",'Mapa final'!$AD$39="Leve"),CONCATENATE("R11C",'Mapa final'!$R$39),"")</f>
        <v/>
      </c>
      <c r="M116" s="51" t="str">
        <f>IF(AND('Mapa final'!$AB$37="Media",'Mapa final'!$AD$37="Menor"),CONCATENATE("R11C",'Mapa final'!$R$37),"")</f>
        <v/>
      </c>
      <c r="N116" s="52" t="str">
        <f>IF(AND('Mapa final'!$AB$38="Media",'Mapa final'!$AD$38="Menor"),CONCATENATE("R11C",'Mapa final'!$R$38),"")</f>
        <v/>
      </c>
      <c r="O116" s="124" t="str">
        <f>IF(AND('Mapa final'!$AB$39="Media",'Mapa final'!$AD$39="Menor"),CONCATENATE("R11C",'Mapa final'!$R$39),"")</f>
        <v/>
      </c>
      <c r="P116" s="51" t="str">
        <f>IF(AND('Mapa final'!$AB$37="Media",'Mapa final'!$AD$37="Moderado"),CONCATENATE("R11C",'Mapa final'!$R$37),"")</f>
        <v/>
      </c>
      <c r="Q116" s="52" t="str">
        <f>IF(AND('Mapa final'!$AB$38="Media",'Mapa final'!$AD$38="Moderado"),CONCATENATE("R11C",'Mapa final'!$R$38),"")</f>
        <v/>
      </c>
      <c r="R116" s="124" t="str">
        <f>IF(AND('Mapa final'!$AB$39="Media",'Mapa final'!$AD$39="Moderado"),CONCATENATE("R11C",'Mapa final'!$R$39),"")</f>
        <v/>
      </c>
      <c r="S116" s="44" t="str">
        <f>IF(AND('Mapa final'!$AB$37="Media",'Mapa final'!$AD$37="Mayor"),CONCATENATE("R11C",'Mapa final'!$R$37),"")</f>
        <v/>
      </c>
      <c r="T116" s="44" t="str">
        <f>IF(AND('Mapa final'!$AB$38="Media",'Mapa final'!$AD$38="Mayor"),CONCATENATE("R11C",'Mapa final'!$R$38),"")</f>
        <v/>
      </c>
      <c r="U116" s="44" t="str">
        <f>IF(AND('Mapa final'!$AB$39="Media",'Mapa final'!$AD$39="Mayor"),CONCATENATE("R11C",'Mapa final'!$R$39),"")</f>
        <v/>
      </c>
      <c r="V116" s="45" t="str">
        <f>IF(AND('Mapa final'!$AB$37="Media",'Mapa final'!$AD$37="Catastrófico"),CONCATENATE("R11C",'Mapa final'!$R$37),"")</f>
        <v/>
      </c>
      <c r="W116" s="46" t="str">
        <f>IF(AND('Mapa final'!$AB$38="Media",'Mapa final'!$AD$38="Catastrófico"),CONCATENATE("R11C",'Mapa final'!$R$38),"")</f>
        <v/>
      </c>
      <c r="X116" s="113" t="str">
        <f>IF(AND('Mapa final'!$AB$39="Media",'Mapa final'!$AD$39="Catastrófico"),CONCATENATE("R11C",'Mapa final'!$R$39),"")</f>
        <v/>
      </c>
      <c r="Y116" s="58"/>
      <c r="Z116" s="419"/>
      <c r="AA116" s="420"/>
      <c r="AB116" s="420"/>
      <c r="AC116" s="420"/>
      <c r="AD116" s="420"/>
      <c r="AE116" s="421"/>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row>
    <row r="117" spans="1:61" ht="15" customHeight="1" x14ac:dyDescent="0.25">
      <c r="A117" s="58"/>
      <c r="B117" s="291"/>
      <c r="C117" s="291"/>
      <c r="D117" s="292"/>
      <c r="E117" s="388"/>
      <c r="F117" s="401"/>
      <c r="G117" s="401"/>
      <c r="H117" s="401"/>
      <c r="I117" s="383"/>
      <c r="J117" s="51" t="str">
        <f>IF(AND('Mapa final'!$AB$40="Media",'Mapa final'!$AD$40="Leve"),CONCATENATE("R12C",'Mapa final'!$R$40),"")</f>
        <v/>
      </c>
      <c r="K117" s="52" t="str">
        <f>IF(AND('Mapa final'!$AB$41="Media",'Mapa final'!$AD$41="Leve"),CONCATENATE("R12C",'Mapa final'!$R$41),"")</f>
        <v/>
      </c>
      <c r="L117" s="124" t="str">
        <f>IF(AND('Mapa final'!$AB$42="Media",'Mapa final'!$AD$42="Leve"),CONCATENATE("R12C",'Mapa final'!$R$42),"")</f>
        <v/>
      </c>
      <c r="M117" s="51" t="str">
        <f>IF(AND('Mapa final'!$AB$40="Media",'Mapa final'!$AD$40="Menor"),CONCATENATE("R12C",'Mapa final'!$R$40),"")</f>
        <v/>
      </c>
      <c r="N117" s="52" t="str">
        <f>IF(AND('Mapa final'!$AB$41="Media",'Mapa final'!$AD$41="Menor"),CONCATENATE("R12C",'Mapa final'!$R$41),"")</f>
        <v/>
      </c>
      <c r="O117" s="124" t="str">
        <f>IF(AND('Mapa final'!$AB$42="Media",'Mapa final'!$AD$42="Menor"),CONCATENATE("R12C",'Mapa final'!$R$42),"")</f>
        <v/>
      </c>
      <c r="P117" s="51" t="str">
        <f>IF(AND('Mapa final'!$AB$40="Media",'Mapa final'!$AD$40="Moderado"),CONCATENATE("R12C",'Mapa final'!$R$40),"")</f>
        <v/>
      </c>
      <c r="Q117" s="52" t="str">
        <f>IF(AND('Mapa final'!$AB$41="Media",'Mapa final'!$AD$41="Moderado"),CONCATENATE("R12C",'Mapa final'!$R$41),"")</f>
        <v/>
      </c>
      <c r="R117" s="124" t="str">
        <f>IF(AND('Mapa final'!$AB$42="Media",'Mapa final'!$AD$42="Moderado"),CONCATENATE("R12C",'Mapa final'!$R$42),"")</f>
        <v/>
      </c>
      <c r="S117" s="44" t="str">
        <f>IF(AND('Mapa final'!$AB$40="Media",'Mapa final'!$AD$40="Mayor"),CONCATENATE("R12C",'Mapa final'!$R$40),"")</f>
        <v/>
      </c>
      <c r="T117" s="44" t="str">
        <f>IF(AND('Mapa final'!$AB$41="Media",'Mapa final'!$AD$41="Mayor"),CONCATENATE("R12C",'Mapa final'!$R$41),"")</f>
        <v/>
      </c>
      <c r="U117" s="44" t="str">
        <f>IF(AND('Mapa final'!$AB$42="Media",'Mapa final'!$AD$42="Mayor"),CONCATENATE("R12C",'Mapa final'!$R$42),"")</f>
        <v/>
      </c>
      <c r="V117" s="45" t="str">
        <f>IF(AND('Mapa final'!$AB$40="Media",'Mapa final'!$AD$40="Catastrófico"),CONCATENATE("R12C",'Mapa final'!$R$40),"")</f>
        <v/>
      </c>
      <c r="W117" s="46" t="str">
        <f>IF(AND('Mapa final'!$AB$41="Media",'Mapa final'!$AD$41="Catastrófico"),CONCATENATE("R12C",'Mapa final'!$R$41),"")</f>
        <v/>
      </c>
      <c r="X117" s="113" t="str">
        <f>IF(AND('Mapa final'!$AB$42="Media",'Mapa final'!$AD$42="Catastrófico"),CONCATENATE("R12C",'Mapa final'!$R$42),"")</f>
        <v/>
      </c>
      <c r="Y117" s="58"/>
      <c r="Z117" s="419"/>
      <c r="AA117" s="420"/>
      <c r="AB117" s="420"/>
      <c r="AC117" s="420"/>
      <c r="AD117" s="420"/>
      <c r="AE117" s="421"/>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row>
    <row r="118" spans="1:61" ht="15" customHeight="1" x14ac:dyDescent="0.25">
      <c r="A118" s="58"/>
      <c r="B118" s="291"/>
      <c r="C118" s="291"/>
      <c r="D118" s="292"/>
      <c r="E118" s="388"/>
      <c r="F118" s="401"/>
      <c r="G118" s="401"/>
      <c r="H118" s="401"/>
      <c r="I118" s="383"/>
      <c r="J118" s="51" t="str">
        <f>IF(AND('Mapa final'!$AB$43="Media",'Mapa final'!$AD$43="Leve"),CONCATENATE("R13C",'Mapa final'!$R$43),"")</f>
        <v/>
      </c>
      <c r="K118" s="52" t="str">
        <f>IF(AND('Mapa final'!$AB$44="Media",'Mapa final'!$AD$44="Leve"),CONCATENATE("R13C",'Mapa final'!$R$44),"")</f>
        <v/>
      </c>
      <c r="L118" s="124" t="str">
        <f>IF(AND('Mapa final'!$AB$45="Media",'Mapa final'!$AD$45="Leve"),CONCATENATE("R13C",'Mapa final'!$R$45),"")</f>
        <v/>
      </c>
      <c r="M118" s="51" t="str">
        <f>IF(AND('Mapa final'!$AB$43="Media",'Mapa final'!$AD$43="Menor"),CONCATENATE("R13C",'Mapa final'!$R$43),"")</f>
        <v/>
      </c>
      <c r="N118" s="52" t="str">
        <f>IF(AND('Mapa final'!$AB$44="Media",'Mapa final'!$AD$44="Menor"),CONCATENATE("R13C",'Mapa final'!$R$44),"")</f>
        <v/>
      </c>
      <c r="O118" s="124" t="str">
        <f>IF(AND('Mapa final'!$AB$45="Media",'Mapa final'!$AD$45="Menor"),CONCATENATE("R13C",'Mapa final'!$R$45),"")</f>
        <v/>
      </c>
      <c r="P118" s="51" t="str">
        <f>IF(AND('Mapa final'!$AB$43="Media",'Mapa final'!$AD$43="Moderado"),CONCATENATE("R13C",'Mapa final'!$R$43),"")</f>
        <v/>
      </c>
      <c r="Q118" s="52" t="str">
        <f>IF(AND('Mapa final'!$AB$44="Media",'Mapa final'!$AD$44="Moderado"),CONCATENATE("R13C",'Mapa final'!$R$44),"")</f>
        <v/>
      </c>
      <c r="R118" s="124" t="str">
        <f>IF(AND('Mapa final'!$AB$45="Media",'Mapa final'!$AD$45="Moderado"),CONCATENATE("R13C",'Mapa final'!$R$45),"")</f>
        <v/>
      </c>
      <c r="S118" s="44" t="str">
        <f>IF(AND('Mapa final'!$AB$43="Media",'Mapa final'!$AD$43="Mayor"),CONCATENATE("R13C",'Mapa final'!$R$43),"")</f>
        <v/>
      </c>
      <c r="T118" s="44" t="str">
        <f>IF(AND('Mapa final'!$AB$44="Media",'Mapa final'!$AD$44="Mayor"),CONCATENATE("R13C",'Mapa final'!$R$44),"")</f>
        <v/>
      </c>
      <c r="U118" s="44" t="str">
        <f>IF(AND('Mapa final'!$AB$45="Media",'Mapa final'!$AD$45="Mayor"),CONCATENATE("R13C",'Mapa final'!$R$45),"")</f>
        <v/>
      </c>
      <c r="V118" s="45" t="str">
        <f>IF(AND('Mapa final'!$AB$43="Media",'Mapa final'!$AD$43="Catastrófico"),CONCATENATE("R13C",'Mapa final'!$R$43),"")</f>
        <v/>
      </c>
      <c r="W118" s="46" t="str">
        <f>IF(AND('Mapa final'!$AB$44="Media",'Mapa final'!$AD$44="Catastrófico"),CONCATENATE("R13C",'Mapa final'!$R$44),"")</f>
        <v/>
      </c>
      <c r="X118" s="113" t="str">
        <f>IF(AND('Mapa final'!$AB$45="Media",'Mapa final'!$AD$45="Catastrófico"),CONCATENATE("R13C",'Mapa final'!$R$45),"")</f>
        <v/>
      </c>
      <c r="Y118" s="58"/>
      <c r="Z118" s="419"/>
      <c r="AA118" s="420"/>
      <c r="AB118" s="420"/>
      <c r="AC118" s="420"/>
      <c r="AD118" s="420"/>
      <c r="AE118" s="421"/>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row>
    <row r="119" spans="1:61" ht="15" customHeight="1" x14ac:dyDescent="0.25">
      <c r="A119" s="58"/>
      <c r="B119" s="291"/>
      <c r="C119" s="291"/>
      <c r="D119" s="292"/>
      <c r="E119" s="388"/>
      <c r="F119" s="401"/>
      <c r="G119" s="401"/>
      <c r="H119" s="401"/>
      <c r="I119" s="383"/>
      <c r="J119" s="51" t="str">
        <f>IF(AND('Mapa final'!$AB$46="Media",'Mapa final'!$AD$46="Leve"),CONCATENATE("R14C",'Mapa final'!$R$46),"")</f>
        <v/>
      </c>
      <c r="K119" s="52" t="str">
        <f>IF(AND('Mapa final'!$AB$47="Media",'Mapa final'!$AD$47="Leve"),CONCATENATE("R14C",'Mapa final'!$R$47),"")</f>
        <v/>
      </c>
      <c r="L119" s="124" t="str">
        <f>IF(AND('Mapa final'!$AB$48="Media",'Mapa final'!$AD$48="Leve"),CONCATENATE("R14C",'Mapa final'!$R$48),"")</f>
        <v/>
      </c>
      <c r="M119" s="51" t="str">
        <f>IF(AND('Mapa final'!$AB$46="Media",'Mapa final'!$AD$46="Menor"),CONCATENATE("R14C",'Mapa final'!$R$46),"")</f>
        <v/>
      </c>
      <c r="N119" s="52" t="str">
        <f>IF(AND('Mapa final'!$AB$47="Media",'Mapa final'!$AD$47="Menor"),CONCATENATE("R14C",'Mapa final'!$R$47),"")</f>
        <v/>
      </c>
      <c r="O119" s="124" t="str">
        <f>IF(AND('Mapa final'!$AB$48="Media",'Mapa final'!$AD$48="Menor"),CONCATENATE("R14C",'Mapa final'!$R$48),"")</f>
        <v/>
      </c>
      <c r="P119" s="51" t="str">
        <f>IF(AND('Mapa final'!$AB$46="Media",'Mapa final'!$AD$46="Moderado"),CONCATENATE("R14C",'Mapa final'!$R$46),"")</f>
        <v/>
      </c>
      <c r="Q119" s="52" t="str">
        <f>IF(AND('Mapa final'!$AB$47="Media",'Mapa final'!$AD$47="Moderado"),CONCATENATE("R14C",'Mapa final'!$R$47),"")</f>
        <v/>
      </c>
      <c r="R119" s="124" t="str">
        <f>IF(AND('Mapa final'!$AB$48="Media",'Mapa final'!$AD$48="Moderado"),CONCATENATE("R14C",'Mapa final'!$R$48),"")</f>
        <v/>
      </c>
      <c r="S119" s="44" t="str">
        <f>IF(AND('Mapa final'!$AB$46="Media",'Mapa final'!$AD$46="Mayor"),CONCATENATE("R14C",'Mapa final'!$R$46),"")</f>
        <v/>
      </c>
      <c r="T119" s="44" t="str">
        <f>IF(AND('Mapa final'!$AB$47="Media",'Mapa final'!$AD$47="Mayor"),CONCATENATE("R14C",'Mapa final'!$R$47),"")</f>
        <v/>
      </c>
      <c r="U119" s="44" t="str">
        <f>IF(AND('Mapa final'!$AB$48="Media",'Mapa final'!$AD$48="Mayor"),CONCATENATE("R14C",'Mapa final'!$R$48),"")</f>
        <v/>
      </c>
      <c r="V119" s="45" t="str">
        <f>IF(AND('Mapa final'!$AB$46="Media",'Mapa final'!$AD$46="Catastrófico"),CONCATENATE("R14C",'Mapa final'!$R$46),"")</f>
        <v/>
      </c>
      <c r="W119" s="46" t="str">
        <f>IF(AND('Mapa final'!$AB$47="Media",'Mapa final'!$AD$47="Catastrófico"),CONCATENATE("R14C",'Mapa final'!$R$47),"")</f>
        <v/>
      </c>
      <c r="X119" s="113" t="str">
        <f>IF(AND('Mapa final'!$AB$48="Media",'Mapa final'!$AD$48="Catastrófico"),CONCATENATE("R14C",'Mapa final'!$R$48),"")</f>
        <v/>
      </c>
      <c r="Y119" s="58"/>
      <c r="Z119" s="419"/>
      <c r="AA119" s="420"/>
      <c r="AB119" s="420"/>
      <c r="AC119" s="420"/>
      <c r="AD119" s="420"/>
      <c r="AE119" s="421"/>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row>
    <row r="120" spans="1:61" ht="15" customHeight="1" x14ac:dyDescent="0.25">
      <c r="A120" s="58"/>
      <c r="B120" s="291"/>
      <c r="C120" s="291"/>
      <c r="D120" s="292"/>
      <c r="E120" s="388"/>
      <c r="F120" s="401"/>
      <c r="G120" s="401"/>
      <c r="H120" s="401"/>
      <c r="I120" s="383"/>
      <c r="J120" s="51" t="str">
        <f>IF(AND('Mapa final'!$AB$49="Media",'Mapa final'!$AD$49="Leve"),CONCATENATE("R15C",'Mapa final'!$R$49),"")</f>
        <v/>
      </c>
      <c r="K120" s="52" t="str">
        <f>IF(AND('Mapa final'!$AB$50="Media",'Mapa final'!$AD$50="Leve"),CONCATENATE("R15C",'Mapa final'!$R$50),"")</f>
        <v/>
      </c>
      <c r="L120" s="124" t="str">
        <f>IF(AND('Mapa final'!$AB$51="Media",'Mapa final'!$AD$51="Leve"),CONCATENATE("R15C",'Mapa final'!$R$51),"")</f>
        <v/>
      </c>
      <c r="M120" s="51" t="str">
        <f>IF(AND('Mapa final'!$AB$49="Media",'Mapa final'!$AD$49="Menor"),CONCATENATE("R15C",'Mapa final'!$R$49),"")</f>
        <v/>
      </c>
      <c r="N120" s="52" t="str">
        <f>IF(AND('Mapa final'!$AB$50="Media",'Mapa final'!$AD$50="Menor"),CONCATENATE("R15C",'Mapa final'!$R$50),"")</f>
        <v/>
      </c>
      <c r="O120" s="124" t="str">
        <f>IF(AND('Mapa final'!$AB$51="Media",'Mapa final'!$AD$51="Menor"),CONCATENATE("R15C",'Mapa final'!$R$51),"")</f>
        <v/>
      </c>
      <c r="P120" s="51" t="str">
        <f>IF(AND('Mapa final'!$AB$49="Media",'Mapa final'!$AD$49="Moderado"),CONCATENATE("R15C",'Mapa final'!$R$49),"")</f>
        <v>R15C1</v>
      </c>
      <c r="Q120" s="52" t="str">
        <f>IF(AND('Mapa final'!$AB$50="Media",'Mapa final'!$AD$50="Moderado"),CONCATENATE("R15C",'Mapa final'!$R$50),"")</f>
        <v/>
      </c>
      <c r="R120" s="124" t="str">
        <f>IF(AND('Mapa final'!$AB$51="Media",'Mapa final'!$AD$51="Moderado"),CONCATENATE("R15C",'Mapa final'!$R$51),"")</f>
        <v/>
      </c>
      <c r="S120" s="44" t="str">
        <f>IF(AND('Mapa final'!$AB$49="Media",'Mapa final'!$AD$49="Mayor"),CONCATENATE("R15C",'Mapa final'!$R$49),"")</f>
        <v/>
      </c>
      <c r="T120" s="44" t="str">
        <f>IF(AND('Mapa final'!$AB$50="Media",'Mapa final'!$AD$50="Mayor"),CONCATENATE("R15C",'Mapa final'!$R$50),"")</f>
        <v/>
      </c>
      <c r="U120" s="44" t="str">
        <f>IF(AND('Mapa final'!$AB$51="Media",'Mapa final'!$AD$51="Mayor"),CONCATENATE("R15C",'Mapa final'!$R$51),"")</f>
        <v/>
      </c>
      <c r="V120" s="45" t="str">
        <f>IF(AND('Mapa final'!$AB$49="Media",'Mapa final'!$AD$49="Catastrófico"),CONCATENATE("R15C",'Mapa final'!$R$49),"")</f>
        <v/>
      </c>
      <c r="W120" s="46" t="str">
        <f>IF(AND('Mapa final'!$AB$50="Media",'Mapa final'!$AD$50="Catastrófico"),CONCATENATE("R15C",'Mapa final'!$R$50),"")</f>
        <v/>
      </c>
      <c r="X120" s="113" t="str">
        <f>IF(AND('Mapa final'!$AB$51="Media",'Mapa final'!$AD$51="Catastrófico"),CONCATENATE("R15C",'Mapa final'!$R$51),"")</f>
        <v/>
      </c>
      <c r="Y120" s="58"/>
      <c r="Z120" s="419"/>
      <c r="AA120" s="420"/>
      <c r="AB120" s="420"/>
      <c r="AC120" s="420"/>
      <c r="AD120" s="420"/>
      <c r="AE120" s="421"/>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row>
    <row r="121" spans="1:61" ht="15" customHeight="1" x14ac:dyDescent="0.25">
      <c r="A121" s="58"/>
      <c r="B121" s="291"/>
      <c r="C121" s="291"/>
      <c r="D121" s="292"/>
      <c r="E121" s="388"/>
      <c r="F121" s="401"/>
      <c r="G121" s="401"/>
      <c r="H121" s="401"/>
      <c r="I121" s="383"/>
      <c r="J121" s="51" t="str">
        <f>IF(AND('Mapa final'!$AB$52="Media",'Mapa final'!$AD$52="Leve"),CONCATENATE("R16C",'Mapa final'!$R$52),"")</f>
        <v/>
      </c>
      <c r="K121" s="52" t="str">
        <f>IF(AND('Mapa final'!$AB$53="Media",'Mapa final'!$AD$53="Leve"),CONCATENATE("R16C",'Mapa final'!$R$53),"")</f>
        <v/>
      </c>
      <c r="L121" s="124" t="str">
        <f>IF(AND('Mapa final'!$AB$54="Media",'Mapa final'!$AD$54="Leve"),CONCATENATE("R16C",'Mapa final'!$R$54),"")</f>
        <v/>
      </c>
      <c r="M121" s="51" t="str">
        <f>IF(AND('Mapa final'!$AB$52="Media",'Mapa final'!$AD$52="Menor"),CONCATENATE("R16C",'Mapa final'!$R$52),"")</f>
        <v>R16C1</v>
      </c>
      <c r="N121" s="52" t="str">
        <f>IF(AND('Mapa final'!$AB$53="Media",'Mapa final'!$AD$53="Menor"),CONCATENATE("R16C",'Mapa final'!$R$53),"")</f>
        <v/>
      </c>
      <c r="O121" s="124" t="str">
        <f>IF(AND('Mapa final'!$AB$54="Media",'Mapa final'!$AD$54="Menor"),CONCATENATE("R16C",'Mapa final'!$R$54),"")</f>
        <v/>
      </c>
      <c r="P121" s="51" t="str">
        <f>IF(AND('Mapa final'!$AB$52="Media",'Mapa final'!$AD$52="Moderado"),CONCATENATE("R16C",'Mapa final'!$R$52),"")</f>
        <v/>
      </c>
      <c r="Q121" s="52" t="str">
        <f>IF(AND('Mapa final'!$AB$53="Media",'Mapa final'!$AD$53="Moderado"),CONCATENATE("R16C",'Mapa final'!$R$53),"")</f>
        <v/>
      </c>
      <c r="R121" s="124" t="str">
        <f>IF(AND('Mapa final'!$AB$54="Media",'Mapa final'!$AD$54="Moderado"),CONCATENATE("R16C",'Mapa final'!$R$54),"")</f>
        <v/>
      </c>
      <c r="S121" s="44" t="str">
        <f>IF(AND('Mapa final'!$AB$52="Media",'Mapa final'!$AD$52="Mayor"),CONCATENATE("R16C",'Mapa final'!$R$52),"")</f>
        <v/>
      </c>
      <c r="T121" s="44" t="str">
        <f>IF(AND('Mapa final'!$AB$53="Media",'Mapa final'!$AD$53="Mayor"),CONCATENATE("R16C",'Mapa final'!$R$53),"")</f>
        <v/>
      </c>
      <c r="U121" s="44" t="str">
        <f>IF(AND('Mapa final'!$AB$54="Media",'Mapa final'!$AD$54="Mayor"),CONCATENATE("R16C",'Mapa final'!$R$54),"")</f>
        <v/>
      </c>
      <c r="V121" s="45" t="str">
        <f>IF(AND('Mapa final'!$AB$52="Media",'Mapa final'!$AD$52="Catastrófico"),CONCATENATE("R16C",'Mapa final'!$R$52),"")</f>
        <v/>
      </c>
      <c r="W121" s="46" t="str">
        <f>IF(AND('Mapa final'!$AB$53="Media",'Mapa final'!$AD$53="Catastrófico"),CONCATENATE("R16C",'Mapa final'!$R$53),"")</f>
        <v/>
      </c>
      <c r="X121" s="113" t="str">
        <f>IF(AND('Mapa final'!$AB$54="Media",'Mapa final'!$AD$54="Catastrófico"),CONCATENATE("R16C",'Mapa final'!$R$54),"")</f>
        <v/>
      </c>
      <c r="Y121" s="58"/>
      <c r="Z121" s="419"/>
      <c r="AA121" s="420"/>
      <c r="AB121" s="420"/>
      <c r="AC121" s="420"/>
      <c r="AD121" s="420"/>
      <c r="AE121" s="421"/>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row>
    <row r="122" spans="1:61" ht="15" customHeight="1" x14ac:dyDescent="0.25">
      <c r="A122" s="58"/>
      <c r="B122" s="291"/>
      <c r="C122" s="291"/>
      <c r="D122" s="292"/>
      <c r="E122" s="388"/>
      <c r="F122" s="401"/>
      <c r="G122" s="401"/>
      <c r="H122" s="401"/>
      <c r="I122" s="383"/>
      <c r="J122" s="51" t="str">
        <f>IF(AND('Mapa final'!$AB$55="Media",'Mapa final'!$AD$55="Leve"),CONCATENATE("R17C",'Mapa final'!$R$55),"")</f>
        <v/>
      </c>
      <c r="K122" s="52" t="str">
        <f>IF(AND('Mapa final'!$AB$56="Media",'Mapa final'!$AD$56="Leve"),CONCATENATE("R17C",'Mapa final'!$R$56),"")</f>
        <v/>
      </c>
      <c r="L122" s="124" t="str">
        <f>IF(AND('Mapa final'!$AB$57="Media",'Mapa final'!$AD$57="Leve"),CONCATENATE("R17C",'Mapa final'!$R$57),"")</f>
        <v/>
      </c>
      <c r="M122" s="51" t="str">
        <f>IF(AND('Mapa final'!$AB$55="Media",'Mapa final'!$AD$55="Menor"),CONCATENATE("R17C",'Mapa final'!$R$55),"")</f>
        <v/>
      </c>
      <c r="N122" s="52" t="str">
        <f>IF(AND('Mapa final'!$AB$56="Media",'Mapa final'!$AD$56="Menor"),CONCATENATE("R17C",'Mapa final'!$R$56),"")</f>
        <v/>
      </c>
      <c r="O122" s="124" t="str">
        <f>IF(AND('Mapa final'!$AB$57="Media",'Mapa final'!$AD$57="Menor"),CONCATENATE("R17C",'Mapa final'!$R$57),"")</f>
        <v/>
      </c>
      <c r="P122" s="51" t="str">
        <f>IF(AND('Mapa final'!$AB$55="Media",'Mapa final'!$AD$55="Moderado"),CONCATENATE("R17C",'Mapa final'!$R$55),"")</f>
        <v/>
      </c>
      <c r="Q122" s="52" t="str">
        <f>IF(AND('Mapa final'!$AB$56="Media",'Mapa final'!$AD$56="Moderado"),CONCATENATE("R17C",'Mapa final'!$R$56),"")</f>
        <v/>
      </c>
      <c r="R122" s="124" t="str">
        <f>IF(AND('Mapa final'!$AB$57="Media",'Mapa final'!$AD$57="Moderado"),CONCATENATE("R17C",'Mapa final'!$R$57),"")</f>
        <v/>
      </c>
      <c r="S122" s="44" t="str">
        <f>IF(AND('Mapa final'!$AB$55="Media",'Mapa final'!$AD$55="Mayor"),CONCATENATE("R17C",'Mapa final'!$R$55),"")</f>
        <v>R17C1</v>
      </c>
      <c r="T122" s="44" t="str">
        <f>IF(AND('Mapa final'!$AB$56="Media",'Mapa final'!$AD$56="Mayor"),CONCATENATE("R17C",'Mapa final'!$R$56),"")</f>
        <v/>
      </c>
      <c r="U122" s="44" t="str">
        <f>IF(AND('Mapa final'!$AB$57="Media",'Mapa final'!$AD$57="Mayor"),CONCATENATE("R17C",'Mapa final'!$R$57),"")</f>
        <v/>
      </c>
      <c r="V122" s="45" t="str">
        <f>IF(AND('Mapa final'!$AB$55="Media",'Mapa final'!$AD$55="Catastrófico"),CONCATENATE("R17C",'Mapa final'!$R$55),"")</f>
        <v/>
      </c>
      <c r="W122" s="46" t="str">
        <f>IF(AND('Mapa final'!$AB$56="Media",'Mapa final'!$AD$56="Catastrófico"),CONCATENATE("R17C",'Mapa final'!$R$56),"")</f>
        <v/>
      </c>
      <c r="X122" s="113" t="str">
        <f>IF(AND('Mapa final'!$AB$57="Media",'Mapa final'!$AD$57="Catastrófico"),CONCATENATE("R17C",'Mapa final'!$R$57),"")</f>
        <v/>
      </c>
      <c r="Y122" s="58"/>
      <c r="Z122" s="419"/>
      <c r="AA122" s="420"/>
      <c r="AB122" s="420"/>
      <c r="AC122" s="420"/>
      <c r="AD122" s="420"/>
      <c r="AE122" s="421"/>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row>
    <row r="123" spans="1:61" ht="15" customHeight="1" x14ac:dyDescent="0.25">
      <c r="A123" s="58"/>
      <c r="B123" s="291"/>
      <c r="C123" s="291"/>
      <c r="D123" s="292"/>
      <c r="E123" s="388"/>
      <c r="F123" s="401"/>
      <c r="G123" s="401"/>
      <c r="H123" s="401"/>
      <c r="I123" s="383"/>
      <c r="J123" s="51" t="str">
        <f>IF(AND('Mapa final'!$AB$58="Media",'Mapa final'!$AD$58="Leve"),CONCATENATE("R18C",'Mapa final'!$R$58),"")</f>
        <v/>
      </c>
      <c r="K123" s="52" t="str">
        <f>IF(AND('Mapa final'!$AB$59="Media",'Mapa final'!$AD$59="Leve"),CONCATENATE("R18C",'Mapa final'!$R$59),"")</f>
        <v/>
      </c>
      <c r="L123" s="124" t="str">
        <f>IF(AND('Mapa final'!$AB$60="Media",'Mapa final'!$AD$60="Leve"),CONCATENATE("R18C",'Mapa final'!$R$60),"")</f>
        <v/>
      </c>
      <c r="M123" s="51" t="str">
        <f>IF(AND('Mapa final'!$AB$58="Media",'Mapa final'!$AD$58="Menor"),CONCATENATE("R18C",'Mapa final'!$R$58),"")</f>
        <v/>
      </c>
      <c r="N123" s="52" t="str">
        <f>IF(AND('Mapa final'!$AB$59="Media",'Mapa final'!$AD$59="Menor"),CONCATENATE("R18C",'Mapa final'!$R$59),"")</f>
        <v/>
      </c>
      <c r="O123" s="124" t="str">
        <f>IF(AND('Mapa final'!$AB$60="Media",'Mapa final'!$AD$60="Menor"),CONCATENATE("R18C",'Mapa final'!$R$60),"")</f>
        <v/>
      </c>
      <c r="P123" s="51" t="str">
        <f>IF(AND('Mapa final'!$AB$58="Media",'Mapa final'!$AD$58="Moderado"),CONCATENATE("R18C",'Mapa final'!$R$58),"")</f>
        <v>R18C1</v>
      </c>
      <c r="Q123" s="52" t="str">
        <f>IF(AND('Mapa final'!$AB$59="Media",'Mapa final'!$AD$59="Moderado"),CONCATENATE("R18C",'Mapa final'!$R$59),"")</f>
        <v/>
      </c>
      <c r="R123" s="124" t="str">
        <f>IF(AND('Mapa final'!$AB$60="Media",'Mapa final'!$AD$60="Moderado"),CONCATENATE("R18C",'Mapa final'!$R$60),"")</f>
        <v/>
      </c>
      <c r="S123" s="44" t="str">
        <f>IF(AND('Mapa final'!$AB$58="Media",'Mapa final'!$AD$58="Mayor"),CONCATENATE("R18C",'Mapa final'!$R$58),"")</f>
        <v/>
      </c>
      <c r="T123" s="44" t="str">
        <f>IF(AND('Mapa final'!$AB$59="Media",'Mapa final'!$AD$59="Mayor"),CONCATENATE("R18C",'Mapa final'!$R$59),"")</f>
        <v/>
      </c>
      <c r="U123" s="44" t="str">
        <f>IF(AND('Mapa final'!$AB$60="Media",'Mapa final'!$AD$60="Mayor"),CONCATENATE("R18C",'Mapa final'!$R$60),"")</f>
        <v/>
      </c>
      <c r="V123" s="45" t="str">
        <f>IF(AND('Mapa final'!$AB$58="Media",'Mapa final'!$AD$58="Catastrófico"),CONCATENATE("R18C",'Mapa final'!$R$58),"")</f>
        <v/>
      </c>
      <c r="W123" s="46" t="str">
        <f>IF(AND('Mapa final'!$AB$59="Media",'Mapa final'!$AD$59="Catastrófico"),CONCATENATE("R18C",'Mapa final'!$R$59),"")</f>
        <v/>
      </c>
      <c r="X123" s="113" t="str">
        <f>IF(AND('Mapa final'!$AB$60="Media",'Mapa final'!$AD$60="Catastrófico"),CONCATENATE("R18C",'Mapa final'!$R$60),"")</f>
        <v/>
      </c>
      <c r="Y123" s="58"/>
      <c r="Z123" s="419"/>
      <c r="AA123" s="420"/>
      <c r="AB123" s="420"/>
      <c r="AC123" s="420"/>
      <c r="AD123" s="420"/>
      <c r="AE123" s="421"/>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row>
    <row r="124" spans="1:61" ht="15" customHeight="1" x14ac:dyDescent="0.25">
      <c r="A124" s="58"/>
      <c r="B124" s="291"/>
      <c r="C124" s="291"/>
      <c r="D124" s="292"/>
      <c r="E124" s="388"/>
      <c r="F124" s="401"/>
      <c r="G124" s="401"/>
      <c r="H124" s="401"/>
      <c r="I124" s="383"/>
      <c r="J124" s="51" t="str">
        <f>IF(AND('Mapa final'!$AB$61="Media",'Mapa final'!$AD$61="Leve"),CONCATENATE("R19C",'Mapa final'!$R$61),"")</f>
        <v/>
      </c>
      <c r="K124" s="52" t="str">
        <f>IF(AND('Mapa final'!$AB$62="Media",'Mapa final'!$AD$62="Leve"),CONCATENATE("R19C",'Mapa final'!$R$62),"")</f>
        <v/>
      </c>
      <c r="L124" s="124" t="str">
        <f>IF(AND('Mapa final'!$AB$63="Media",'Mapa final'!$AD$63="Leve"),CONCATENATE("R19C",'Mapa final'!$R$63),"")</f>
        <v/>
      </c>
      <c r="M124" s="51" t="str">
        <f>IF(AND('Mapa final'!$AB$61="Media",'Mapa final'!$AD$61="Menor"),CONCATENATE("R19C",'Mapa final'!$R$61),"")</f>
        <v/>
      </c>
      <c r="N124" s="52" t="str">
        <f>IF(AND('Mapa final'!$AB$62="Media",'Mapa final'!$AD$62="Menor"),CONCATENATE("R19C",'Mapa final'!$R$62),"")</f>
        <v/>
      </c>
      <c r="O124" s="124" t="str">
        <f>IF(AND('Mapa final'!$AB$63="Media",'Mapa final'!$AD$63="Menor"),CONCATENATE("R19C",'Mapa final'!$R$63),"")</f>
        <v/>
      </c>
      <c r="P124" s="51" t="str">
        <f>IF(AND('Mapa final'!$AB$61="Media",'Mapa final'!$AD$61="Moderado"),CONCATENATE("R19C",'Mapa final'!$R$61),"")</f>
        <v>R19C1</v>
      </c>
      <c r="Q124" s="52" t="str">
        <f>IF(AND('Mapa final'!$AB$62="Media",'Mapa final'!$AD$62="Moderado"),CONCATENATE("R19C",'Mapa final'!$R$62),"")</f>
        <v/>
      </c>
      <c r="R124" s="124" t="str">
        <f>IF(AND('Mapa final'!$AB$63="Media",'Mapa final'!$AD$63="Moderado"),CONCATENATE("R19C",'Mapa final'!$R$63),"")</f>
        <v/>
      </c>
      <c r="S124" s="44" t="str">
        <f>IF(AND('Mapa final'!$AB$61="Media",'Mapa final'!$AD$61="Mayor"),CONCATENATE("R19C",'Mapa final'!$R$61),"")</f>
        <v/>
      </c>
      <c r="T124" s="44" t="str">
        <f>IF(AND('Mapa final'!$AB$62="Media",'Mapa final'!$AD$62="Mayor"),CONCATENATE("R19C",'Mapa final'!$R$62),"")</f>
        <v/>
      </c>
      <c r="U124" s="44" t="str">
        <f>IF(AND('Mapa final'!$AB$63="Media",'Mapa final'!$AD$63="Mayor"),CONCATENATE("R19C",'Mapa final'!$R$63),"")</f>
        <v/>
      </c>
      <c r="V124" s="45" t="str">
        <f>IF(AND('Mapa final'!$AB$61="Media",'Mapa final'!$AD$61="Catastrófico"),CONCATENATE("R19C",'Mapa final'!$R$61),"")</f>
        <v/>
      </c>
      <c r="W124" s="46" t="str">
        <f>IF(AND('Mapa final'!$AB$62="Media",'Mapa final'!$AD$62="Catastrófico"),CONCATENATE("R19C",'Mapa final'!$R$62),"")</f>
        <v/>
      </c>
      <c r="X124" s="113" t="str">
        <f>IF(AND('Mapa final'!$AB$63="Media",'Mapa final'!$AD$63="Catastrófico"),CONCATENATE("R19C",'Mapa final'!$R$63),"")</f>
        <v/>
      </c>
      <c r="Y124" s="58"/>
      <c r="Z124" s="419"/>
      <c r="AA124" s="420"/>
      <c r="AB124" s="420"/>
      <c r="AC124" s="420"/>
      <c r="AD124" s="420"/>
      <c r="AE124" s="421"/>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row>
    <row r="125" spans="1:61" ht="15" customHeight="1" x14ac:dyDescent="0.25">
      <c r="A125" s="58"/>
      <c r="B125" s="291"/>
      <c r="C125" s="291"/>
      <c r="D125" s="292"/>
      <c r="E125" s="388"/>
      <c r="F125" s="401"/>
      <c r="G125" s="401"/>
      <c r="H125" s="401"/>
      <c r="I125" s="383"/>
      <c r="J125" s="51" t="str">
        <f>IF(AND('Mapa final'!$AB$64="Media",'Mapa final'!$AD$64="Leve"),CONCATENATE("R20C",'Mapa final'!$R$64),"")</f>
        <v/>
      </c>
      <c r="K125" s="52" t="str">
        <f>IF(AND('Mapa final'!$AB$65="Media",'Mapa final'!$AD$65="Leve"),CONCATENATE("R20C",'Mapa final'!$R$65),"")</f>
        <v/>
      </c>
      <c r="L125" s="124" t="str">
        <f>IF(AND('Mapa final'!$AB$66="Media",'Mapa final'!$AD$66="Leve"),CONCATENATE("R20C",'Mapa final'!$R$66),"")</f>
        <v/>
      </c>
      <c r="M125" s="51" t="str">
        <f>IF(AND('Mapa final'!$AB$64="Media",'Mapa final'!$AD$64="Menor"),CONCATENATE("R20C",'Mapa final'!$R$64),"")</f>
        <v/>
      </c>
      <c r="N125" s="52" t="str">
        <f>IF(AND('Mapa final'!$AB$65="Media",'Mapa final'!$AD$65="Menor"),CONCATENATE("R20C",'Mapa final'!$R$65),"")</f>
        <v/>
      </c>
      <c r="O125" s="124" t="str">
        <f>IF(AND('Mapa final'!$AB$66="Media",'Mapa final'!$AD$66="Menor"),CONCATENATE("R20C",'Mapa final'!$R$66),"")</f>
        <v/>
      </c>
      <c r="P125" s="51" t="str">
        <f>IF(AND('Mapa final'!$AB$64="Media",'Mapa final'!$AD$64="Moderado"),CONCATENATE("R20C",'Mapa final'!$R$64),"")</f>
        <v/>
      </c>
      <c r="Q125" s="52" t="str">
        <f>IF(AND('Mapa final'!$AB$65="Media",'Mapa final'!$AD$65="Moderado"),CONCATENATE("R20C",'Mapa final'!$R$65),"")</f>
        <v/>
      </c>
      <c r="R125" s="124" t="str">
        <f>IF(AND('Mapa final'!$AB$66="Media",'Mapa final'!$AD$66="Moderado"),CONCATENATE("R20C",'Mapa final'!$R$66),"")</f>
        <v/>
      </c>
      <c r="S125" s="44" t="str">
        <f>IF(AND('Mapa final'!$AB$64="Media",'Mapa final'!$AD$64="Mayor"),CONCATENATE("R20C",'Mapa final'!$R$64),"")</f>
        <v/>
      </c>
      <c r="T125" s="44" t="str">
        <f>IF(AND('Mapa final'!$AB$65="Media",'Mapa final'!$AD$65="Mayor"),CONCATENATE("R20C",'Mapa final'!$R$65),"")</f>
        <v/>
      </c>
      <c r="U125" s="44" t="str">
        <f>IF(AND('Mapa final'!$AB$66="Media",'Mapa final'!$AD$66="Mayor"),CONCATENATE("R20C",'Mapa final'!$R$66),"")</f>
        <v/>
      </c>
      <c r="V125" s="45" t="str">
        <f>IF(AND('Mapa final'!$AB$64="Media",'Mapa final'!$AD$64="Catastrófico"),CONCATENATE("R20C",'Mapa final'!$R$64),"")</f>
        <v/>
      </c>
      <c r="W125" s="46" t="str">
        <f>IF(AND('Mapa final'!$AB$65="Media",'Mapa final'!$AD$65="Catastrófico"),CONCATENATE("R20C",'Mapa final'!$R$65),"")</f>
        <v/>
      </c>
      <c r="X125" s="113" t="str">
        <f>IF(AND('Mapa final'!$AB$66="Media",'Mapa final'!$AD$66="Catastrófico"),CONCATENATE("R20C",'Mapa final'!$R$66),"")</f>
        <v/>
      </c>
      <c r="Y125" s="58"/>
      <c r="Z125" s="419"/>
      <c r="AA125" s="420"/>
      <c r="AB125" s="420"/>
      <c r="AC125" s="420"/>
      <c r="AD125" s="420"/>
      <c r="AE125" s="421"/>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row>
    <row r="126" spans="1:61" ht="15" customHeight="1" x14ac:dyDescent="0.25">
      <c r="A126" s="58"/>
      <c r="B126" s="291"/>
      <c r="C126" s="291"/>
      <c r="D126" s="292"/>
      <c r="E126" s="388"/>
      <c r="F126" s="401"/>
      <c r="G126" s="401"/>
      <c r="H126" s="401"/>
      <c r="I126" s="383"/>
      <c r="J126" s="51" t="str">
        <f>IF(AND('Mapa final'!$AB$67="Media",'Mapa final'!$AD$67="Leve"),CONCATENATE("R21C",'Mapa final'!$R$67),"")</f>
        <v/>
      </c>
      <c r="K126" s="52" t="str">
        <f>IF(AND('Mapa final'!$AB$68="Media",'Mapa final'!$AD$68="Leve"),CONCATENATE("R21C",'Mapa final'!$R$68),"")</f>
        <v/>
      </c>
      <c r="L126" s="124" t="str">
        <f>IF(AND('Mapa final'!$AB$69="Media",'Mapa final'!$AD$69="Leve"),CONCATENATE("R21C",'Mapa final'!$R$69),"")</f>
        <v/>
      </c>
      <c r="M126" s="51" t="str">
        <f>IF(AND('Mapa final'!$AB$67="Media",'Mapa final'!$AD$67="Menor"),CONCATENATE("R21C",'Mapa final'!$R$67),"")</f>
        <v/>
      </c>
      <c r="N126" s="52" t="str">
        <f>IF(AND('Mapa final'!$AB$68="Media",'Mapa final'!$AD$68="Menor"),CONCATENATE("R21C",'Mapa final'!$R$68),"")</f>
        <v/>
      </c>
      <c r="O126" s="124" t="str">
        <f>IF(AND('Mapa final'!$AB$69="Media",'Mapa final'!$AD$69="Menor"),CONCATENATE("R21C",'Mapa final'!$R$69),"")</f>
        <v/>
      </c>
      <c r="P126" s="51" t="str">
        <f>IF(AND('Mapa final'!$AB$67="Media",'Mapa final'!$AD$67="Moderado"),CONCATENATE("R21C",'Mapa final'!$R$67),"")</f>
        <v/>
      </c>
      <c r="Q126" s="52" t="str">
        <f>IF(AND('Mapa final'!$AB$68="Media",'Mapa final'!$AD$68="Moderado"),CONCATENATE("R21C",'Mapa final'!$R$68),"")</f>
        <v/>
      </c>
      <c r="R126" s="124" t="str">
        <f>IF(AND('Mapa final'!$AB$69="Media",'Mapa final'!$AD$69="Moderado"),CONCATENATE("R21C",'Mapa final'!$R$69),"")</f>
        <v/>
      </c>
      <c r="S126" s="44" t="str">
        <f>IF(AND('Mapa final'!$AB$67="Media",'Mapa final'!$AD$67="Mayor"),CONCATENATE("R21C",'Mapa final'!$R$67),"")</f>
        <v/>
      </c>
      <c r="T126" s="44" t="str">
        <f>IF(AND('Mapa final'!$AB$68="Media",'Mapa final'!$AD$68="Mayor"),CONCATENATE("R21C",'Mapa final'!$R$68),"")</f>
        <v/>
      </c>
      <c r="U126" s="44" t="str">
        <f>IF(AND('Mapa final'!$AB$69="Media",'Mapa final'!$AD$69="Mayor"),CONCATENATE("R21C",'Mapa final'!$R$69),"")</f>
        <v/>
      </c>
      <c r="V126" s="45" t="str">
        <f>IF(AND('Mapa final'!$AB$67="Media",'Mapa final'!$AD$67="Catastrófico"),CONCATENATE("R21C",'Mapa final'!$R$67),"")</f>
        <v/>
      </c>
      <c r="W126" s="46" t="str">
        <f>IF(AND('Mapa final'!$AB$68="Media",'Mapa final'!$AD$68="Catastrófico"),CONCATENATE("R21C",'Mapa final'!$R$68),"")</f>
        <v/>
      </c>
      <c r="X126" s="113" t="str">
        <f>IF(AND('Mapa final'!$AB$69="Media",'Mapa final'!$AD$69="Catastrófico"),CONCATENATE("R21C",'Mapa final'!$R$69),"")</f>
        <v/>
      </c>
      <c r="Y126" s="58"/>
      <c r="Z126" s="419"/>
      <c r="AA126" s="420"/>
      <c r="AB126" s="420"/>
      <c r="AC126" s="420"/>
      <c r="AD126" s="420"/>
      <c r="AE126" s="421"/>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row>
    <row r="127" spans="1:61" ht="15" customHeight="1" x14ac:dyDescent="0.25">
      <c r="A127" s="58"/>
      <c r="B127" s="291"/>
      <c r="C127" s="291"/>
      <c r="D127" s="292"/>
      <c r="E127" s="388"/>
      <c r="F127" s="401"/>
      <c r="G127" s="401"/>
      <c r="H127" s="401"/>
      <c r="I127" s="383"/>
      <c r="J127" s="51" t="str">
        <f>IF(AND('Mapa final'!$AB$70="Media",'Mapa final'!$AD$70="Leve"),CONCATENATE("R22C",'Mapa final'!$R$70),"")</f>
        <v/>
      </c>
      <c r="K127" s="52" t="str">
        <f>IF(AND('Mapa final'!$AB$71="Media",'Mapa final'!$AD$71="Leve"),CONCATENATE("R22C",'Mapa final'!$R$71),"")</f>
        <v/>
      </c>
      <c r="L127" s="124" t="str">
        <f>IF(AND('Mapa final'!$AB$72="Media",'Mapa final'!$AD$72="Leve"),CONCATENATE("R22C",'Mapa final'!$R$72),"")</f>
        <v/>
      </c>
      <c r="M127" s="51" t="str">
        <f>IF(AND('Mapa final'!$AB$70="Media",'Mapa final'!$AD$70="Menor"),CONCATENATE("R22C",'Mapa final'!$R$70),"")</f>
        <v/>
      </c>
      <c r="N127" s="52" t="str">
        <f>IF(AND('Mapa final'!$AB$71="Media",'Mapa final'!$AD$71="Menor"),CONCATENATE("R22C",'Mapa final'!$R$71),"")</f>
        <v/>
      </c>
      <c r="O127" s="124" t="str">
        <f>IF(AND('Mapa final'!$AB$72="Media",'Mapa final'!$AD$72="Menor"),CONCATENATE("R22C",'Mapa final'!$R$72),"")</f>
        <v/>
      </c>
      <c r="P127" s="51" t="str">
        <f>IF(AND('Mapa final'!$AB$70="Media",'Mapa final'!$AD$70="Moderado"),CONCATENATE("R22C",'Mapa final'!$R$70),"")</f>
        <v/>
      </c>
      <c r="Q127" s="52" t="str">
        <f>IF(AND('Mapa final'!$AB$71="Media",'Mapa final'!$AD$71="Moderado"),CONCATENATE("R22C",'Mapa final'!$R$71),"")</f>
        <v/>
      </c>
      <c r="R127" s="124" t="str">
        <f>IF(AND('Mapa final'!$AB$72="Media",'Mapa final'!$AD$72="Moderado"),CONCATENATE("R22C",'Mapa final'!$R$72),"")</f>
        <v/>
      </c>
      <c r="S127" s="44" t="str">
        <f>IF(AND('Mapa final'!$AB$70="Media",'Mapa final'!$AD$70="Mayor"),CONCATENATE("R22C",'Mapa final'!$R$70),"")</f>
        <v/>
      </c>
      <c r="T127" s="44" t="str">
        <f>IF(AND('Mapa final'!$AB$71="Media",'Mapa final'!$AD$71="Mayor"),CONCATENATE("R22C",'Mapa final'!$R$71),"")</f>
        <v/>
      </c>
      <c r="U127" s="44" t="str">
        <f>IF(AND('Mapa final'!$AB$72="Media",'Mapa final'!$AD$72="Mayor"),CONCATENATE("R22C",'Mapa final'!$R$72),"")</f>
        <v/>
      </c>
      <c r="V127" s="45" t="str">
        <f>IF(AND('Mapa final'!$AB$70="Media",'Mapa final'!$AD$70="Catastrófico"),CONCATENATE("R22C",'Mapa final'!$R$70),"")</f>
        <v/>
      </c>
      <c r="W127" s="46" t="str">
        <f>IF(AND('Mapa final'!$AB$71="Media",'Mapa final'!$AD$71="Catastrófico"),CONCATENATE("R22C",'Mapa final'!$R$71),"")</f>
        <v/>
      </c>
      <c r="X127" s="113" t="str">
        <f>IF(AND('Mapa final'!$AB$72="Media",'Mapa final'!$AD$72="Catastrófico"),CONCATENATE("R22C",'Mapa final'!$R$72),"")</f>
        <v/>
      </c>
      <c r="Y127" s="58"/>
      <c r="Z127" s="419"/>
      <c r="AA127" s="420"/>
      <c r="AB127" s="420"/>
      <c r="AC127" s="420"/>
      <c r="AD127" s="420"/>
      <c r="AE127" s="421"/>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row>
    <row r="128" spans="1:61" ht="15" customHeight="1" x14ac:dyDescent="0.25">
      <c r="A128" s="58"/>
      <c r="B128" s="291"/>
      <c r="C128" s="291"/>
      <c r="D128" s="292"/>
      <c r="E128" s="388"/>
      <c r="F128" s="401"/>
      <c r="G128" s="401"/>
      <c r="H128" s="401"/>
      <c r="I128" s="383"/>
      <c r="J128" s="51" t="str">
        <f>IF(AND('Mapa final'!$AB$73="Media",'Mapa final'!$AD$73="Leve"),CONCATENATE("R23C",'Mapa final'!$R$73),"")</f>
        <v/>
      </c>
      <c r="K128" s="52" t="str">
        <f>IF(AND('Mapa final'!$AB$74="Media",'Mapa final'!$AD$74="Leve"),CONCATENATE("R23C",'Mapa final'!$R$74),"")</f>
        <v/>
      </c>
      <c r="L128" s="124" t="str">
        <f>IF(AND('Mapa final'!$AB$75="Media",'Mapa final'!$AD$75="Leve"),CONCATENATE("R23C",'Mapa final'!$R$75),"")</f>
        <v/>
      </c>
      <c r="M128" s="51" t="str">
        <f>IF(AND('Mapa final'!$AB$73="Media",'Mapa final'!$AD$73="Menor"),CONCATENATE("R23C",'Mapa final'!$R$73),"")</f>
        <v/>
      </c>
      <c r="N128" s="52" t="str">
        <f>IF(AND('Mapa final'!$AB$74="Media",'Mapa final'!$AD$74="Menor"),CONCATENATE("R23C",'Mapa final'!$R$74),"")</f>
        <v/>
      </c>
      <c r="O128" s="124" t="str">
        <f>IF(AND('Mapa final'!$AB$75="Media",'Mapa final'!$AD$75="Menor"),CONCATENATE("R23C",'Mapa final'!$R$75),"")</f>
        <v/>
      </c>
      <c r="P128" s="51" t="str">
        <f>IF(AND('Mapa final'!$AB$73="Media",'Mapa final'!$AD$73="Moderado"),CONCATENATE("R23C",'Mapa final'!$R$73),"")</f>
        <v/>
      </c>
      <c r="Q128" s="52" t="str">
        <f>IF(AND('Mapa final'!$AB$74="Media",'Mapa final'!$AD$74="Moderado"),CONCATENATE("R23C",'Mapa final'!$R$74),"")</f>
        <v/>
      </c>
      <c r="R128" s="124" t="str">
        <f>IF(AND('Mapa final'!$AB$75="Media",'Mapa final'!$AD$75="Moderado"),CONCATENATE("R23C",'Mapa final'!$R$75),"")</f>
        <v/>
      </c>
      <c r="S128" s="44" t="str">
        <f>IF(AND('Mapa final'!$AB$73="Media",'Mapa final'!$AD$73="Mayor"),CONCATENATE("R23C",'Mapa final'!$R$73),"")</f>
        <v/>
      </c>
      <c r="T128" s="44" t="str">
        <f>IF(AND('Mapa final'!$AB$74="Media",'Mapa final'!$AD$74="Mayor"),CONCATENATE("R23C",'Mapa final'!$R$74),"")</f>
        <v/>
      </c>
      <c r="U128" s="44" t="str">
        <f>IF(AND('Mapa final'!$AB$75="Media",'Mapa final'!$AD$75="Mayor"),CONCATENATE("R23C",'Mapa final'!$R$75),"")</f>
        <v/>
      </c>
      <c r="V128" s="45" t="str">
        <f>IF(AND('Mapa final'!$AB$73="Media",'Mapa final'!$AD$73="Catastrófico"),CONCATENATE("R23C",'Mapa final'!$R$73),"")</f>
        <v/>
      </c>
      <c r="W128" s="46" t="str">
        <f>IF(AND('Mapa final'!$AB$74="Media",'Mapa final'!$AD$74="Catastrófico"),CONCATENATE("R23C",'Mapa final'!$R$74),"")</f>
        <v/>
      </c>
      <c r="X128" s="113" t="str">
        <f>IF(AND('Mapa final'!$AB$75="Media",'Mapa final'!$AD$75="Catastrófico"),CONCATENATE("R23C",'Mapa final'!$R$75),"")</f>
        <v/>
      </c>
      <c r="Y128" s="58"/>
      <c r="Z128" s="419"/>
      <c r="AA128" s="420"/>
      <c r="AB128" s="420"/>
      <c r="AC128" s="420"/>
      <c r="AD128" s="420"/>
      <c r="AE128" s="421"/>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row>
    <row r="129" spans="1:61" ht="15" customHeight="1" x14ac:dyDescent="0.25">
      <c r="A129" s="58"/>
      <c r="B129" s="291"/>
      <c r="C129" s="291"/>
      <c r="D129" s="292"/>
      <c r="E129" s="388"/>
      <c r="F129" s="401"/>
      <c r="G129" s="401"/>
      <c r="H129" s="401"/>
      <c r="I129" s="383"/>
      <c r="J129" s="51" t="str">
        <f>IF(AND('Mapa final'!$AB$76="Media",'Mapa final'!$AD$76="Leve"),CONCATENATE("R24C",'Mapa final'!$R$76),"")</f>
        <v/>
      </c>
      <c r="K129" s="52" t="str">
        <f>IF(AND('Mapa final'!$AB$77="Media",'Mapa final'!$AD$77="Leve"),CONCATENATE("R24C",'Mapa final'!$R$77),"")</f>
        <v/>
      </c>
      <c r="L129" s="124" t="str">
        <f>IF(AND('Mapa final'!$AB$78="Media",'Mapa final'!$AD$78="Leve"),CONCATENATE("R24C",'Mapa final'!$R$78),"")</f>
        <v/>
      </c>
      <c r="M129" s="51" t="str">
        <f>IF(AND('Mapa final'!$AB$76="Media",'Mapa final'!$AD$76="Menor"),CONCATENATE("R24C",'Mapa final'!$R$76),"")</f>
        <v/>
      </c>
      <c r="N129" s="52" t="str">
        <f>IF(AND('Mapa final'!$AB$77="Media",'Mapa final'!$AD$77="Menor"),CONCATENATE("R24C",'Mapa final'!$R$77),"")</f>
        <v/>
      </c>
      <c r="O129" s="124" t="str">
        <f>IF(AND('Mapa final'!$AB$78="Media",'Mapa final'!$AD$78="Menor"),CONCATENATE("R24C",'Mapa final'!$R$78),"")</f>
        <v/>
      </c>
      <c r="P129" s="51" t="str">
        <f>IF(AND('Mapa final'!$AB$76="Media",'Mapa final'!$AD$76="Moderado"),CONCATENATE("R24C",'Mapa final'!$R$76),"")</f>
        <v/>
      </c>
      <c r="Q129" s="52" t="str">
        <f>IF(AND('Mapa final'!$AB$77="Media",'Mapa final'!$AD$77="Moderado"),CONCATENATE("R24C",'Mapa final'!$R$77),"")</f>
        <v/>
      </c>
      <c r="R129" s="124" t="str">
        <f>IF(AND('Mapa final'!$AB$78="Media",'Mapa final'!$AD$78="Moderado"),CONCATENATE("R24C",'Mapa final'!$R$78),"")</f>
        <v/>
      </c>
      <c r="S129" s="44" t="str">
        <f>IF(AND('Mapa final'!$AB$76="Media",'Mapa final'!$AD$76="Mayor"),CONCATENATE("R24C",'Mapa final'!$R$76),"")</f>
        <v/>
      </c>
      <c r="T129" s="44" t="str">
        <f>IF(AND('Mapa final'!$AB$77="Media",'Mapa final'!$AD$77="Mayor"),CONCATENATE("R24C",'Mapa final'!$R$77),"")</f>
        <v/>
      </c>
      <c r="U129" s="44" t="str">
        <f>IF(AND('Mapa final'!$AB$78="Media",'Mapa final'!$AD$78="Mayor"),CONCATENATE("R24C",'Mapa final'!$R$78),"")</f>
        <v/>
      </c>
      <c r="V129" s="45" t="str">
        <f>IF(AND('Mapa final'!$AB$76="Media",'Mapa final'!$AD$76="Catastrófico"),CONCATENATE("R24C",'Mapa final'!$R$76),"")</f>
        <v/>
      </c>
      <c r="W129" s="46" t="str">
        <f>IF(AND('Mapa final'!$AB$77="Media",'Mapa final'!$AD$77="Catastrófico"),CONCATENATE("R24C",'Mapa final'!$R$77),"")</f>
        <v/>
      </c>
      <c r="X129" s="113" t="str">
        <f>IF(AND('Mapa final'!$AB$78="Media",'Mapa final'!$AD$78="Catastrófico"),CONCATENATE("R24C",'Mapa final'!$R$78),"")</f>
        <v/>
      </c>
      <c r="Y129" s="58"/>
      <c r="Z129" s="419"/>
      <c r="AA129" s="420"/>
      <c r="AB129" s="420"/>
      <c r="AC129" s="420"/>
      <c r="AD129" s="420"/>
      <c r="AE129" s="421"/>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row>
    <row r="130" spans="1:61" ht="15" customHeight="1" x14ac:dyDescent="0.25">
      <c r="A130" s="58"/>
      <c r="B130" s="291"/>
      <c r="C130" s="291"/>
      <c r="D130" s="292"/>
      <c r="E130" s="388"/>
      <c r="F130" s="401"/>
      <c r="G130" s="401"/>
      <c r="H130" s="401"/>
      <c r="I130" s="383"/>
      <c r="J130" s="51" t="str">
        <f>IF(AND('Mapa final'!$AB$79="Media",'Mapa final'!$AD$79="Leve"),CONCATENATE("R25C",'Mapa final'!$R$79),"")</f>
        <v/>
      </c>
      <c r="K130" s="52" t="str">
        <f>IF(AND('Mapa final'!$AB$80="Media",'Mapa final'!$AD$80="Leve"),CONCATENATE("R25C",'Mapa final'!$R$80),"")</f>
        <v/>
      </c>
      <c r="L130" s="124" t="str">
        <f>IF(AND('Mapa final'!$AB$81="Media",'Mapa final'!$AD$81="Leve"),CONCATENATE("R25C",'Mapa final'!$R$81),"")</f>
        <v/>
      </c>
      <c r="M130" s="51" t="str">
        <f>IF(AND('Mapa final'!$AB$79="Media",'Mapa final'!$AD$79="Menor"),CONCATENATE("R25C",'Mapa final'!$R$79),"")</f>
        <v/>
      </c>
      <c r="N130" s="52" t="str">
        <f>IF(AND('Mapa final'!$AB$80="Media",'Mapa final'!$AD$80="Menor"),CONCATENATE("R25C",'Mapa final'!$R$80),"")</f>
        <v/>
      </c>
      <c r="O130" s="124" t="str">
        <f>IF(AND('Mapa final'!$AB$81="Media",'Mapa final'!$AD$81="Menor"),CONCATENATE("R25C",'Mapa final'!$R$81),"")</f>
        <v/>
      </c>
      <c r="P130" s="51" t="str">
        <f>IF(AND('Mapa final'!$AB$79="Media",'Mapa final'!$AD$79="Moderado"),CONCATENATE("R25C",'Mapa final'!$R$79),"")</f>
        <v/>
      </c>
      <c r="Q130" s="52" t="str">
        <f>IF(AND('Mapa final'!$AB$80="Media",'Mapa final'!$AD$80="Moderado"),CONCATENATE("R25C",'Mapa final'!$R$80),"")</f>
        <v/>
      </c>
      <c r="R130" s="124" t="str">
        <f>IF(AND('Mapa final'!$AB$81="Media",'Mapa final'!$AD$81="Moderado"),CONCATENATE("R25C",'Mapa final'!$R$81),"")</f>
        <v/>
      </c>
      <c r="S130" s="44" t="str">
        <f>IF(AND('Mapa final'!$AB$79="Media",'Mapa final'!$AD$79="Mayor"),CONCATENATE("R25C",'Mapa final'!$R$79),"")</f>
        <v/>
      </c>
      <c r="T130" s="44" t="str">
        <f>IF(AND('Mapa final'!$AB$80="Media",'Mapa final'!$AD$80="Mayor"),CONCATENATE("R25C",'Mapa final'!$R$80),"")</f>
        <v/>
      </c>
      <c r="U130" s="44" t="str">
        <f>IF(AND('Mapa final'!$AB$81="Media",'Mapa final'!$AD$81="Mayor"),CONCATENATE("R25C",'Mapa final'!$R$81),"")</f>
        <v/>
      </c>
      <c r="V130" s="45" t="str">
        <f>IF(AND('Mapa final'!$AB$79="Media",'Mapa final'!$AD$79="Catastrófico"),CONCATENATE("R25C",'Mapa final'!$R$79),"")</f>
        <v/>
      </c>
      <c r="W130" s="46" t="str">
        <f>IF(AND('Mapa final'!$AB$80="Media",'Mapa final'!$AD$80="Catastrófico"),CONCATENATE("R25C",'Mapa final'!$R$80),"")</f>
        <v/>
      </c>
      <c r="X130" s="113" t="str">
        <f>IF(AND('Mapa final'!$AB$81="Media",'Mapa final'!$AD$81="Catastrófico"),CONCATENATE("R25C",'Mapa final'!$R$81),"")</f>
        <v/>
      </c>
      <c r="Y130" s="58"/>
      <c r="Z130" s="419"/>
      <c r="AA130" s="420"/>
      <c r="AB130" s="420"/>
      <c r="AC130" s="420"/>
      <c r="AD130" s="420"/>
      <c r="AE130" s="421"/>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row>
    <row r="131" spans="1:61" ht="15" customHeight="1" x14ac:dyDescent="0.25">
      <c r="A131" s="58"/>
      <c r="B131" s="291"/>
      <c r="C131" s="291"/>
      <c r="D131" s="292"/>
      <c r="E131" s="388"/>
      <c r="F131" s="401"/>
      <c r="G131" s="401"/>
      <c r="H131" s="401"/>
      <c r="I131" s="383"/>
      <c r="J131" s="51" t="str">
        <f>IF(AND('Mapa final'!$AB$82="Media",'Mapa final'!$AD$82="Leve"),CONCATENATE("R26C",'Mapa final'!$R$82),"")</f>
        <v/>
      </c>
      <c r="K131" s="52" t="str">
        <f>IF(AND('Mapa final'!$AB$83="Media",'Mapa final'!$AD$83="Leve"),CONCATENATE("R26C",'Mapa final'!$R$83),"")</f>
        <v/>
      </c>
      <c r="L131" s="124" t="str">
        <f>IF(AND('Mapa final'!$AB$84="Media",'Mapa final'!$AD$84="Leve"),CONCATENATE("R26C",'Mapa final'!$R$84),"")</f>
        <v/>
      </c>
      <c r="M131" s="51" t="str">
        <f>IF(AND('Mapa final'!$AB$82="Media",'Mapa final'!$AD$82="Menor"),CONCATENATE("R26C",'Mapa final'!$R$82),"")</f>
        <v/>
      </c>
      <c r="N131" s="52" t="str">
        <f>IF(AND('Mapa final'!$AB$83="Media",'Mapa final'!$AD$83="Menor"),CONCATENATE("R26C",'Mapa final'!$R$83),"")</f>
        <v/>
      </c>
      <c r="O131" s="124" t="str">
        <f>IF(AND('Mapa final'!$AB$84="Media",'Mapa final'!$AD$84="Menor"),CONCATENATE("R26C",'Mapa final'!$R$84),"")</f>
        <v/>
      </c>
      <c r="P131" s="51" t="str">
        <f>IF(AND('Mapa final'!$AB$82="Media",'Mapa final'!$AD$82="Moderado"),CONCATENATE("R26C",'Mapa final'!$R$82),"")</f>
        <v/>
      </c>
      <c r="Q131" s="52" t="str">
        <f>IF(AND('Mapa final'!$AB$83="Media",'Mapa final'!$AD$83="Moderado"),CONCATENATE("R26C",'Mapa final'!$R$83),"")</f>
        <v/>
      </c>
      <c r="R131" s="124" t="str">
        <f>IF(AND('Mapa final'!$AB$84="Media",'Mapa final'!$AD$84="Moderado"),CONCATENATE("R26C",'Mapa final'!$R$84),"")</f>
        <v/>
      </c>
      <c r="S131" s="44" t="str">
        <f>IF(AND('Mapa final'!$AB$82="Media",'Mapa final'!$AD$82="Mayor"),CONCATENATE("R26C",'Mapa final'!$R$82),"")</f>
        <v/>
      </c>
      <c r="T131" s="44" t="str">
        <f>IF(AND('Mapa final'!$AB$83="Media",'Mapa final'!$AD$83="Mayor"),CONCATENATE("R26C",'Mapa final'!$R$83),"")</f>
        <v/>
      </c>
      <c r="U131" s="44" t="str">
        <f>IF(AND('Mapa final'!$AB$84="Media",'Mapa final'!$AD$84="Mayor"),CONCATENATE("R26C",'Mapa final'!$R$84),"")</f>
        <v/>
      </c>
      <c r="V131" s="45" t="str">
        <f>IF(AND('Mapa final'!$AB$82="Media",'Mapa final'!$AD$82="Catastrófico"),CONCATENATE("R26C",'Mapa final'!$R$82),"")</f>
        <v/>
      </c>
      <c r="W131" s="46" t="str">
        <f>IF(AND('Mapa final'!$AB$83="Media",'Mapa final'!$AD$83="Catastrófico"),CONCATENATE("R26C",'Mapa final'!$R$83),"")</f>
        <v/>
      </c>
      <c r="X131" s="113" t="str">
        <f>IF(AND('Mapa final'!$AB$84="Media",'Mapa final'!$AD$84="Catastrófico"),CONCATENATE("R26C",'Mapa final'!$R$84),"")</f>
        <v/>
      </c>
      <c r="Y131" s="58"/>
      <c r="Z131" s="419"/>
      <c r="AA131" s="420"/>
      <c r="AB131" s="420"/>
      <c r="AC131" s="420"/>
      <c r="AD131" s="420"/>
      <c r="AE131" s="421"/>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row>
    <row r="132" spans="1:61" ht="15" customHeight="1" x14ac:dyDescent="0.25">
      <c r="A132" s="58"/>
      <c r="B132" s="291"/>
      <c r="C132" s="291"/>
      <c r="D132" s="292"/>
      <c r="E132" s="388"/>
      <c r="F132" s="401"/>
      <c r="G132" s="401"/>
      <c r="H132" s="401"/>
      <c r="I132" s="383"/>
      <c r="J132" s="51" t="str">
        <f>IF(AND('Mapa final'!$AB$85="Media",'Mapa final'!$AD$85="Leve"),CONCATENATE("R27C",'Mapa final'!$R$85),"")</f>
        <v/>
      </c>
      <c r="K132" s="52" t="str">
        <f>IF(AND('Mapa final'!$AB$86="Media",'Mapa final'!$AD$86="Leve"),CONCATENATE("R27C",'Mapa final'!$R$86),"")</f>
        <v/>
      </c>
      <c r="L132" s="124" t="str">
        <f>IF(AND('Mapa final'!$AB$87="Media",'Mapa final'!$AD$87="Leve"),CONCATENATE("R27C",'Mapa final'!$R$87),"")</f>
        <v/>
      </c>
      <c r="M132" s="51" t="str">
        <f>IF(AND('Mapa final'!$AB$85="Media",'Mapa final'!$AD$85="Menor"),CONCATENATE("R27C",'Mapa final'!$R$85),"")</f>
        <v/>
      </c>
      <c r="N132" s="52" t="str">
        <f>IF(AND('Mapa final'!$AB$86="Media",'Mapa final'!$AD$86="Menor"),CONCATENATE("R27C",'Mapa final'!$R$86),"")</f>
        <v/>
      </c>
      <c r="O132" s="124" t="str">
        <f>IF(AND('Mapa final'!$AB$87="Media",'Mapa final'!$AD$87="Menor"),CONCATENATE("R27C",'Mapa final'!$R$87),"")</f>
        <v/>
      </c>
      <c r="P132" s="51" t="str">
        <f>IF(AND('Mapa final'!$AB$85="Media",'Mapa final'!$AD$85="Moderado"),CONCATENATE("R27C",'Mapa final'!$R$85),"")</f>
        <v/>
      </c>
      <c r="Q132" s="52" t="str">
        <f>IF(AND('Mapa final'!$AB$86="Media",'Mapa final'!$AD$86="Moderado"),CONCATENATE("R27C",'Mapa final'!$R$86),"")</f>
        <v/>
      </c>
      <c r="R132" s="124" t="str">
        <f>IF(AND('Mapa final'!$AB$87="Media",'Mapa final'!$AD$87="Moderado"),CONCATENATE("R27C",'Mapa final'!$R$87),"")</f>
        <v/>
      </c>
      <c r="S132" s="44" t="str">
        <f>IF(AND('Mapa final'!$AB$85="Media",'Mapa final'!$AD$85="Mayor"),CONCATENATE("R27C",'Mapa final'!$R$85),"")</f>
        <v/>
      </c>
      <c r="T132" s="44" t="str">
        <f>IF(AND('Mapa final'!$AB$86="Media",'Mapa final'!$AD$86="Mayor"),CONCATENATE("R27C",'Mapa final'!$R$86),"")</f>
        <v/>
      </c>
      <c r="U132" s="44" t="str">
        <f>IF(AND('Mapa final'!$AB$87="Media",'Mapa final'!$AD$87="Mayor"),CONCATENATE("R27C",'Mapa final'!$R$87),"")</f>
        <v/>
      </c>
      <c r="V132" s="45" t="str">
        <f>IF(AND('Mapa final'!$AB$85="Media",'Mapa final'!$AD$85="Catastrófico"),CONCATENATE("R27C",'Mapa final'!$R$85),"")</f>
        <v/>
      </c>
      <c r="W132" s="46" t="str">
        <f>IF(AND('Mapa final'!$AB$86="Media",'Mapa final'!$AD$86="Catastrófico"),CONCATENATE("R27C",'Mapa final'!$R$86),"")</f>
        <v/>
      </c>
      <c r="X132" s="113" t="str">
        <f>IF(AND('Mapa final'!$AB$87="Media",'Mapa final'!$AD$87="Catastrófico"),CONCATENATE("R27C",'Mapa final'!$R$87),"")</f>
        <v/>
      </c>
      <c r="Y132" s="58"/>
      <c r="Z132" s="419"/>
      <c r="AA132" s="420"/>
      <c r="AB132" s="420"/>
      <c r="AC132" s="420"/>
      <c r="AD132" s="420"/>
      <c r="AE132" s="421"/>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row>
    <row r="133" spans="1:61" ht="15" customHeight="1" x14ac:dyDescent="0.25">
      <c r="A133" s="58"/>
      <c r="B133" s="291"/>
      <c r="C133" s="291"/>
      <c r="D133" s="292"/>
      <c r="E133" s="388"/>
      <c r="F133" s="401"/>
      <c r="G133" s="401"/>
      <c r="H133" s="401"/>
      <c r="I133" s="383"/>
      <c r="J133" s="51" t="str">
        <f>IF(AND('Mapa final'!$AB$88="Media",'Mapa final'!$AD$88="Leve"),CONCATENATE("R28C",'Mapa final'!$R$88),"")</f>
        <v/>
      </c>
      <c r="K133" s="52" t="str">
        <f>IF(AND('Mapa final'!$AB$89="Media",'Mapa final'!$AD$89="Leve"),CONCATENATE("R28C",'Mapa final'!$R$89),"")</f>
        <v/>
      </c>
      <c r="L133" s="124" t="str">
        <f>IF(AND('Mapa final'!$AB$90="Media",'Mapa final'!$AD$90="Leve"),CONCATENATE("R28C",'Mapa final'!$R$90),"")</f>
        <v/>
      </c>
      <c r="M133" s="51" t="str">
        <f>IF(AND('Mapa final'!$AB$88="Media",'Mapa final'!$AD$88="Menor"),CONCATENATE("R28C",'Mapa final'!$R$88),"")</f>
        <v/>
      </c>
      <c r="N133" s="52" t="str">
        <f>IF(AND('Mapa final'!$AB$89="Media",'Mapa final'!$AD$89="Menor"),CONCATENATE("R28C",'Mapa final'!$R$89),"")</f>
        <v/>
      </c>
      <c r="O133" s="124" t="str">
        <f>IF(AND('Mapa final'!$AB$90="Media",'Mapa final'!$AD$90="Menor"),CONCATENATE("R28C",'Mapa final'!$R$90),"")</f>
        <v/>
      </c>
      <c r="P133" s="51" t="str">
        <f>IF(AND('Mapa final'!$AB$88="Media",'Mapa final'!$AD$88="Moderado"),CONCATENATE("R28C",'Mapa final'!$R$88),"")</f>
        <v/>
      </c>
      <c r="Q133" s="52" t="str">
        <f>IF(AND('Mapa final'!$AB$89="Media",'Mapa final'!$AD$89="Moderado"),CONCATENATE("R28C",'Mapa final'!$R$89),"")</f>
        <v/>
      </c>
      <c r="R133" s="124" t="str">
        <f>IF(AND('Mapa final'!$AB$90="Media",'Mapa final'!$AD$90="Moderado"),CONCATENATE("R28C",'Mapa final'!$R$90),"")</f>
        <v/>
      </c>
      <c r="S133" s="44" t="str">
        <f>IF(AND('Mapa final'!$AB$88="Media",'Mapa final'!$AD$88="Mayor"),CONCATENATE("R28C",'Mapa final'!$R$88),"")</f>
        <v/>
      </c>
      <c r="T133" s="44" t="str">
        <f>IF(AND('Mapa final'!$AB$89="Media",'Mapa final'!$AD$89="Mayor"),CONCATENATE("R28C",'Mapa final'!$R$89),"")</f>
        <v/>
      </c>
      <c r="U133" s="44" t="str">
        <f>IF(AND('Mapa final'!$AB$90="Media",'Mapa final'!$AD$90="Mayor"),CONCATENATE("R28C",'Mapa final'!$R$90),"")</f>
        <v/>
      </c>
      <c r="V133" s="45" t="str">
        <f>IF(AND('Mapa final'!$AB$88="Media",'Mapa final'!$AD$88="Catastrófico"),CONCATENATE("R28C",'Mapa final'!$R$88),"")</f>
        <v/>
      </c>
      <c r="W133" s="46" t="str">
        <f>IF(AND('Mapa final'!$AB$89="Media",'Mapa final'!$AD$89="Catastrófico"),CONCATENATE("R28C",'Mapa final'!$R$89),"")</f>
        <v/>
      </c>
      <c r="X133" s="113" t="str">
        <f>IF(AND('Mapa final'!$AB$90="Media",'Mapa final'!$AD$90="Catastrófico"),CONCATENATE("R28C",'Mapa final'!$R$90),"")</f>
        <v/>
      </c>
      <c r="Y133" s="58"/>
      <c r="Z133" s="419"/>
      <c r="AA133" s="420"/>
      <c r="AB133" s="420"/>
      <c r="AC133" s="420"/>
      <c r="AD133" s="420"/>
      <c r="AE133" s="421"/>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row>
    <row r="134" spans="1:61" ht="15" customHeight="1" x14ac:dyDescent="0.25">
      <c r="A134" s="58"/>
      <c r="B134" s="291"/>
      <c r="C134" s="291"/>
      <c r="D134" s="292"/>
      <c r="E134" s="388"/>
      <c r="F134" s="401"/>
      <c r="G134" s="401"/>
      <c r="H134" s="401"/>
      <c r="I134" s="383"/>
      <c r="J134" s="51" t="str">
        <f>IF(AND('Mapa final'!$AB$91="Media",'Mapa final'!$AD$91="Leve"),CONCATENATE("R29C",'Mapa final'!$R$91),"")</f>
        <v/>
      </c>
      <c r="K134" s="52" t="str">
        <f>IF(AND('Mapa final'!$AB$92="Media",'Mapa final'!$AD$92="Leve"),CONCATENATE("R29C",'Mapa final'!$R$92),"")</f>
        <v/>
      </c>
      <c r="L134" s="124" t="str">
        <f>IF(AND('Mapa final'!$AB$93="Media",'Mapa final'!$AD$93="Leve"),CONCATENATE("R29C",'Mapa final'!$R$93),"")</f>
        <v/>
      </c>
      <c r="M134" s="51" t="str">
        <f>IF(AND('Mapa final'!$AB$91="Media",'Mapa final'!$AD$91="Menor"),CONCATENATE("R29C",'Mapa final'!$R$91),"")</f>
        <v/>
      </c>
      <c r="N134" s="52" t="str">
        <f>IF(AND('Mapa final'!$AB$92="Media",'Mapa final'!$AD$92="Menor"),CONCATENATE("R29C",'Mapa final'!$R$92),"")</f>
        <v/>
      </c>
      <c r="O134" s="124" t="str">
        <f>IF(AND('Mapa final'!$AB$93="Media",'Mapa final'!$AD$93="Menor"),CONCATENATE("R29C",'Mapa final'!$R$93),"")</f>
        <v/>
      </c>
      <c r="P134" s="51" t="str">
        <f>IF(AND('Mapa final'!$AB$91="Media",'Mapa final'!$AD$91="Moderado"),CONCATENATE("R29C",'Mapa final'!$R$91),"")</f>
        <v/>
      </c>
      <c r="Q134" s="52" t="str">
        <f>IF(AND('Mapa final'!$AB$92="Media",'Mapa final'!$AD$92="Moderado"),CONCATENATE("R29C",'Mapa final'!$R$92),"")</f>
        <v/>
      </c>
      <c r="R134" s="124" t="str">
        <f>IF(AND('Mapa final'!$AB$93="Media",'Mapa final'!$AD$93="Moderado"),CONCATENATE("R29C",'Mapa final'!$R$93),"")</f>
        <v/>
      </c>
      <c r="S134" s="44" t="str">
        <f>IF(AND('Mapa final'!$AB$91="Media",'Mapa final'!$AD$91="Mayor"),CONCATENATE("R29C",'Mapa final'!$R$91),"")</f>
        <v/>
      </c>
      <c r="T134" s="44" t="str">
        <f>IF(AND('Mapa final'!$AB$92="Media",'Mapa final'!$AD$92="Mayor"),CONCATENATE("R29C",'Mapa final'!$R$92),"")</f>
        <v/>
      </c>
      <c r="U134" s="44" t="str">
        <f>IF(AND('Mapa final'!$AB$93="Media",'Mapa final'!$AD$93="Mayor"),CONCATENATE("R29C",'Mapa final'!$R$93),"")</f>
        <v/>
      </c>
      <c r="V134" s="45" t="str">
        <f>IF(AND('Mapa final'!$AB$91="Media",'Mapa final'!$AD$91="Catastrófico"),CONCATENATE("R29C",'Mapa final'!$R$91),"")</f>
        <v/>
      </c>
      <c r="W134" s="46" t="str">
        <f>IF(AND('Mapa final'!$AB$92="Media",'Mapa final'!$AD$92="Catastrófico"),CONCATENATE("R29C",'Mapa final'!$R$92),"")</f>
        <v/>
      </c>
      <c r="X134" s="113" t="str">
        <f>IF(AND('Mapa final'!$AB$93="Media",'Mapa final'!$AD$93="Catastrófico"),CONCATENATE("R29C",'Mapa final'!$R$93),"")</f>
        <v/>
      </c>
      <c r="Y134" s="58"/>
      <c r="Z134" s="419"/>
      <c r="AA134" s="420"/>
      <c r="AB134" s="420"/>
      <c r="AC134" s="420"/>
      <c r="AD134" s="420"/>
      <c r="AE134" s="421"/>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row>
    <row r="135" spans="1:61" ht="15" customHeight="1" x14ac:dyDescent="0.25">
      <c r="A135" s="58"/>
      <c r="B135" s="291"/>
      <c r="C135" s="291"/>
      <c r="D135" s="292"/>
      <c r="E135" s="388"/>
      <c r="F135" s="401"/>
      <c r="G135" s="401"/>
      <c r="H135" s="401"/>
      <c r="I135" s="383"/>
      <c r="J135" s="51" t="str">
        <f>IF(AND('Mapa final'!$AB$94="Media",'Mapa final'!$AD$94="Leve"),CONCATENATE("R30C",'Mapa final'!$R$94),"")</f>
        <v/>
      </c>
      <c r="K135" s="52" t="str">
        <f>IF(AND('Mapa final'!$AB$95="Media",'Mapa final'!$AD$95="Leve"),CONCATENATE("R30C",'Mapa final'!$R$95),"")</f>
        <v/>
      </c>
      <c r="L135" s="124" t="str">
        <f>IF(AND('Mapa final'!$AB$96="Media",'Mapa final'!$AD$96="Leve"),CONCATENATE("R30C",'Mapa final'!$R$96),"")</f>
        <v/>
      </c>
      <c r="M135" s="51" t="str">
        <f>IF(AND('Mapa final'!$AB$94="Media",'Mapa final'!$AD$94="Menor"),CONCATENATE("R30C",'Mapa final'!$R$94),"")</f>
        <v/>
      </c>
      <c r="N135" s="52" t="str">
        <f>IF(AND('Mapa final'!$AB$95="Media",'Mapa final'!$AD$95="Menor"),CONCATENATE("R30C",'Mapa final'!$R$95),"")</f>
        <v/>
      </c>
      <c r="O135" s="124" t="str">
        <f>IF(AND('Mapa final'!$AB$96="Media",'Mapa final'!$AD$96="Menor"),CONCATENATE("R30C",'Mapa final'!$R$96),"")</f>
        <v/>
      </c>
      <c r="P135" s="51" t="str">
        <f>IF(AND('Mapa final'!$AB$94="Media",'Mapa final'!$AD$94="Moderado"),CONCATENATE("R30C",'Mapa final'!$R$94),"")</f>
        <v/>
      </c>
      <c r="Q135" s="52" t="str">
        <f>IF(AND('Mapa final'!$AB$95="Media",'Mapa final'!$AD$95="Moderado"),CONCATENATE("R30C",'Mapa final'!$R$95),"")</f>
        <v/>
      </c>
      <c r="R135" s="124" t="str">
        <f>IF(AND('Mapa final'!$AB$96="Media",'Mapa final'!$AD$96="Moderado"),CONCATENATE("R30C",'Mapa final'!$R$96),"")</f>
        <v/>
      </c>
      <c r="S135" s="44" t="str">
        <f>IF(AND('Mapa final'!$AB$94="Media",'Mapa final'!$AD$94="Mayor"),CONCATENATE("R30C",'Mapa final'!$R$94),"")</f>
        <v>R30C1</v>
      </c>
      <c r="T135" s="44" t="str">
        <f>IF(AND('Mapa final'!$AB$95="Media",'Mapa final'!$AD$95="Mayor"),CONCATENATE("R30C",'Mapa final'!$R$95),"")</f>
        <v/>
      </c>
      <c r="U135" s="44" t="str">
        <f>IF(AND('Mapa final'!$AB$96="Media",'Mapa final'!$AD$96="Mayor"),CONCATENATE("R30C",'Mapa final'!$R$96),"")</f>
        <v/>
      </c>
      <c r="V135" s="45" t="str">
        <f>IF(AND('Mapa final'!$AB$94="Media",'Mapa final'!$AD$94="Catastrófico"),CONCATENATE("R30C",'Mapa final'!$R$94),"")</f>
        <v/>
      </c>
      <c r="W135" s="46" t="str">
        <f>IF(AND('Mapa final'!$AB$95="Media",'Mapa final'!$AD$95="Catastrófico"),CONCATENATE("R30C",'Mapa final'!$R$95),"")</f>
        <v/>
      </c>
      <c r="X135" s="113" t="str">
        <f>IF(AND('Mapa final'!$AB$96="Media",'Mapa final'!$AD$96="Catastrófico"),CONCATENATE("R30C",'Mapa final'!$R$96),"")</f>
        <v/>
      </c>
      <c r="Y135" s="58"/>
      <c r="Z135" s="419"/>
      <c r="AA135" s="420"/>
      <c r="AB135" s="420"/>
      <c r="AC135" s="420"/>
      <c r="AD135" s="420"/>
      <c r="AE135" s="421"/>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row>
    <row r="136" spans="1:61" ht="15" customHeight="1" x14ac:dyDescent="0.25">
      <c r="A136" s="58"/>
      <c r="B136" s="291"/>
      <c r="C136" s="291"/>
      <c r="D136" s="292"/>
      <c r="E136" s="388"/>
      <c r="F136" s="401"/>
      <c r="G136" s="401"/>
      <c r="H136" s="401"/>
      <c r="I136" s="383"/>
      <c r="J136" s="51" t="str">
        <f>IF(AND('Mapa final'!$AB$97="Media",'Mapa final'!$AD$97="Leve"),CONCATENATE("R31C",'Mapa final'!$R$97),"")</f>
        <v/>
      </c>
      <c r="K136" s="52" t="str">
        <f>IF(AND('Mapa final'!$AB$98="Media",'Mapa final'!$AD$98="Leve"),CONCATENATE("R31C",'Mapa final'!$R$98),"")</f>
        <v/>
      </c>
      <c r="L136" s="124" t="str">
        <f>IF(AND('Mapa final'!$AB$99="Media",'Mapa final'!$AD$99="Leve"),CONCATENATE("R31C",'Mapa final'!$R$99),"")</f>
        <v/>
      </c>
      <c r="M136" s="51" t="str">
        <f>IF(AND('Mapa final'!$AB$97="Media",'Mapa final'!$AD$97="Menor"),CONCATENATE("R31C",'Mapa final'!$R$97),"")</f>
        <v/>
      </c>
      <c r="N136" s="52" t="str">
        <f>IF(AND('Mapa final'!$AB$98="Media",'Mapa final'!$AD$98="Menor"),CONCATENATE("R31C",'Mapa final'!$R$98),"")</f>
        <v/>
      </c>
      <c r="O136" s="124" t="str">
        <f>IF(AND('Mapa final'!$AB$99="Media",'Mapa final'!$AD$99="Menor"),CONCATENATE("R31C",'Mapa final'!$R$99),"")</f>
        <v/>
      </c>
      <c r="P136" s="51" t="str">
        <f>IF(AND('Mapa final'!$AB$97="Media",'Mapa final'!$AD$97="Moderado"),CONCATENATE("R31C",'Mapa final'!$R$97),"")</f>
        <v/>
      </c>
      <c r="Q136" s="52" t="str">
        <f>IF(AND('Mapa final'!$AB$98="Media",'Mapa final'!$AD$98="Moderado"),CONCATENATE("R31C",'Mapa final'!$R$98),"")</f>
        <v/>
      </c>
      <c r="R136" s="124" t="str">
        <f>IF(AND('Mapa final'!$AB$99="Media",'Mapa final'!$AD$99="Moderado"),CONCATENATE("R31C",'Mapa final'!$R$99),"")</f>
        <v/>
      </c>
      <c r="S136" s="44" t="str">
        <f>IF(AND('Mapa final'!$AB$97="Media",'Mapa final'!$AD$97="Mayor"),CONCATENATE("R31C",'Mapa final'!$R$97),"")</f>
        <v/>
      </c>
      <c r="T136" s="44" t="str">
        <f>IF(AND('Mapa final'!$AB$98="Media",'Mapa final'!$AD$98="Mayor"),CONCATENATE("R31C",'Mapa final'!$R$98),"")</f>
        <v/>
      </c>
      <c r="U136" s="44" t="str">
        <f>IF(AND('Mapa final'!$AB$99="Media",'Mapa final'!$AD$99="Mayor"),CONCATENATE("R31C",'Mapa final'!$R$99),"")</f>
        <v/>
      </c>
      <c r="V136" s="45" t="str">
        <f>IF(AND('Mapa final'!$AB$97="Media",'Mapa final'!$AD$97="Catastrófico"),CONCATENATE("R31C",'Mapa final'!$R$97),"")</f>
        <v/>
      </c>
      <c r="W136" s="46" t="str">
        <f>IF(AND('Mapa final'!$AB$98="Media",'Mapa final'!$AD$98="Catastrófico"),CONCATENATE("R31C",'Mapa final'!$R$98),"")</f>
        <v/>
      </c>
      <c r="X136" s="113" t="str">
        <f>IF(AND('Mapa final'!$AB$99="Media",'Mapa final'!$AD$99="Catastrófico"),CONCATENATE("R31C",'Mapa final'!$R$99),"")</f>
        <v/>
      </c>
      <c r="Y136" s="58"/>
      <c r="Z136" s="419"/>
      <c r="AA136" s="420"/>
      <c r="AB136" s="420"/>
      <c r="AC136" s="420"/>
      <c r="AD136" s="420"/>
      <c r="AE136" s="421"/>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row>
    <row r="137" spans="1:61" ht="15" customHeight="1" x14ac:dyDescent="0.25">
      <c r="A137" s="58"/>
      <c r="B137" s="291"/>
      <c r="C137" s="291"/>
      <c r="D137" s="292"/>
      <c r="E137" s="388"/>
      <c r="F137" s="401"/>
      <c r="G137" s="401"/>
      <c r="H137" s="401"/>
      <c r="I137" s="383"/>
      <c r="J137" s="51" t="str">
        <f>IF(AND('Mapa final'!$AB$100="Media",'Mapa final'!$AD$100="Leve"),CONCATENATE("R32C",'Mapa final'!$R$100),"")</f>
        <v/>
      </c>
      <c r="K137" s="52" t="str">
        <f>IF(AND('Mapa final'!$AB$101="Media",'Mapa final'!$AD$101="Leve"),CONCATENATE("R32C",'Mapa final'!$R$101),"")</f>
        <v/>
      </c>
      <c r="L137" s="124" t="str">
        <f>IF(AND('Mapa final'!$AB$102="Media",'Mapa final'!$AD$102="Leve"),CONCATENATE("R32C",'Mapa final'!$R$102),"")</f>
        <v/>
      </c>
      <c r="M137" s="51" t="str">
        <f>IF(AND('Mapa final'!$AB$100="Media",'Mapa final'!$AD$100="Menor"),CONCATENATE("R32C",'Mapa final'!$R$100),"")</f>
        <v/>
      </c>
      <c r="N137" s="52" t="str">
        <f>IF(AND('Mapa final'!$AB$101="Media",'Mapa final'!$AD$101="Menor"),CONCATENATE("R32C",'Mapa final'!$R$101),"")</f>
        <v/>
      </c>
      <c r="O137" s="124" t="str">
        <f>IF(AND('Mapa final'!$AB$102="Media",'Mapa final'!$AD$102="Menor"),CONCATENATE("R32C",'Mapa final'!$R$102),"")</f>
        <v/>
      </c>
      <c r="P137" s="51" t="str">
        <f>IF(AND('Mapa final'!$AB$100="Media",'Mapa final'!$AD$100="Moderado"),CONCATENATE("R32C",'Mapa final'!$R$100),"")</f>
        <v>R32C1</v>
      </c>
      <c r="Q137" s="52" t="str">
        <f>IF(AND('Mapa final'!$AB$101="Media",'Mapa final'!$AD$101="Moderado"),CONCATENATE("R32C",'Mapa final'!$R$101),"")</f>
        <v/>
      </c>
      <c r="R137" s="124" t="str">
        <f>IF(AND('Mapa final'!$AB$102="Media",'Mapa final'!$AD$102="Moderado"),CONCATENATE("R32C",'Mapa final'!$R$102),"")</f>
        <v/>
      </c>
      <c r="S137" s="44" t="str">
        <f>IF(AND('Mapa final'!$AB$100="Media",'Mapa final'!$AD$100="Mayor"),CONCATENATE("R32C",'Mapa final'!$R$100),"")</f>
        <v/>
      </c>
      <c r="T137" s="44" t="str">
        <f>IF(AND('Mapa final'!$AB$101="Media",'Mapa final'!$AD$101="Mayor"),CONCATENATE("R32C",'Mapa final'!$R$101),"")</f>
        <v/>
      </c>
      <c r="U137" s="44" t="str">
        <f>IF(AND('Mapa final'!$AB$102="Media",'Mapa final'!$AD$102="Mayor"),CONCATENATE("R32C",'Mapa final'!$R$102),"")</f>
        <v/>
      </c>
      <c r="V137" s="45" t="str">
        <f>IF(AND('Mapa final'!$AB$100="Media",'Mapa final'!$AD$100="Catastrófico"),CONCATENATE("R32C",'Mapa final'!$R$100),"")</f>
        <v/>
      </c>
      <c r="W137" s="46" t="str">
        <f>IF(AND('Mapa final'!$AB$101="Media",'Mapa final'!$AD$101="Catastrófico"),CONCATENATE("R32C",'Mapa final'!$R$101),"")</f>
        <v/>
      </c>
      <c r="X137" s="113" t="str">
        <f>IF(AND('Mapa final'!$AB$102="Media",'Mapa final'!$AD$102="Catastrófico"),CONCATENATE("R32C",'Mapa final'!$R$102),"")</f>
        <v/>
      </c>
      <c r="Y137" s="58"/>
      <c r="Z137" s="419"/>
      <c r="AA137" s="420"/>
      <c r="AB137" s="420"/>
      <c r="AC137" s="420"/>
      <c r="AD137" s="420"/>
      <c r="AE137" s="421"/>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row>
    <row r="138" spans="1:61" ht="15" customHeight="1" x14ac:dyDescent="0.25">
      <c r="A138" s="58"/>
      <c r="B138" s="291"/>
      <c r="C138" s="291"/>
      <c r="D138" s="292"/>
      <c r="E138" s="388"/>
      <c r="F138" s="401"/>
      <c r="G138" s="401"/>
      <c r="H138" s="401"/>
      <c r="I138" s="383"/>
      <c r="J138" s="51" t="str">
        <f>IF(AND('Mapa final'!$AB$103="Media",'Mapa final'!$AD$103="Leve"),CONCATENATE("R33C",'Mapa final'!$R$103),"")</f>
        <v/>
      </c>
      <c r="K138" s="52" t="str">
        <f>IF(AND('Mapa final'!$AB$104="Media",'Mapa final'!$AD$104="Leve"),CONCATENATE("R33C",'Mapa final'!$R$104),"")</f>
        <v/>
      </c>
      <c r="L138" s="124" t="str">
        <f>IF(AND('Mapa final'!$AB$105="Media",'Mapa final'!$AD$105="Leve"),CONCATENATE("R33C",'Mapa final'!$R$105),"")</f>
        <v/>
      </c>
      <c r="M138" s="51" t="str">
        <f>IF(AND('Mapa final'!$AB$103="Media",'Mapa final'!$AD$103="Menor"),CONCATENATE("R33C",'Mapa final'!$R$103),"")</f>
        <v/>
      </c>
      <c r="N138" s="52" t="str">
        <f>IF(AND('Mapa final'!$AB$104="Media",'Mapa final'!$AD$104="Menor"),CONCATENATE("R33C",'Mapa final'!$R$104),"")</f>
        <v/>
      </c>
      <c r="O138" s="124" t="str">
        <f>IF(AND('Mapa final'!$AB$105="Media",'Mapa final'!$AD$105="Menor"),CONCATENATE("R33C",'Mapa final'!$R$105),"")</f>
        <v/>
      </c>
      <c r="P138" s="51" t="str">
        <f>IF(AND('Mapa final'!$AB$103="Media",'Mapa final'!$AD$103="Moderado"),CONCATENATE("R33C",'Mapa final'!$R$103),"")</f>
        <v>R33C1</v>
      </c>
      <c r="Q138" s="52" t="str">
        <f>IF(AND('Mapa final'!$AB$104="Media",'Mapa final'!$AD$104="Moderado"),CONCATENATE("R33C",'Mapa final'!$R$104),"")</f>
        <v/>
      </c>
      <c r="R138" s="124" t="str">
        <f>IF(AND('Mapa final'!$AB$105="Media",'Mapa final'!$AD$105="Moderado"),CONCATENATE("R33C",'Mapa final'!$R$105),"")</f>
        <v/>
      </c>
      <c r="S138" s="44" t="str">
        <f>IF(AND('Mapa final'!$AB$103="Media",'Mapa final'!$AD$103="Mayor"),CONCATENATE("R33C",'Mapa final'!$R$103),"")</f>
        <v/>
      </c>
      <c r="T138" s="44" t="str">
        <f>IF(AND('Mapa final'!$AB$104="Media",'Mapa final'!$AD$104="Mayor"),CONCATENATE("R33C",'Mapa final'!$R$104),"")</f>
        <v/>
      </c>
      <c r="U138" s="44" t="str">
        <f>IF(AND('Mapa final'!$AB$105="Media",'Mapa final'!$AD$105="Mayor"),CONCATENATE("R33C",'Mapa final'!$R$105),"")</f>
        <v/>
      </c>
      <c r="V138" s="45" t="str">
        <f>IF(AND('Mapa final'!$AB$103="Media",'Mapa final'!$AD$103="Catastrófico"),CONCATENATE("R33C",'Mapa final'!$R$103),"")</f>
        <v/>
      </c>
      <c r="W138" s="46" t="str">
        <f>IF(AND('Mapa final'!$AB$104="Media",'Mapa final'!$AD$104="Catastrófico"),CONCATENATE("R33C",'Mapa final'!$R$104),"")</f>
        <v/>
      </c>
      <c r="X138" s="113" t="str">
        <f>IF(AND('Mapa final'!$AB$105="Media",'Mapa final'!$AD$105="Catastrófico"),CONCATENATE("R33C",'Mapa final'!$R$105),"")</f>
        <v/>
      </c>
      <c r="Y138" s="58"/>
      <c r="Z138" s="419"/>
      <c r="AA138" s="420"/>
      <c r="AB138" s="420"/>
      <c r="AC138" s="420"/>
      <c r="AD138" s="420"/>
      <c r="AE138" s="421"/>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row>
    <row r="139" spans="1:61" ht="15" customHeight="1" x14ac:dyDescent="0.25">
      <c r="A139" s="58"/>
      <c r="B139" s="291"/>
      <c r="C139" s="291"/>
      <c r="D139" s="292"/>
      <c r="E139" s="388"/>
      <c r="F139" s="401"/>
      <c r="G139" s="401"/>
      <c r="H139" s="401"/>
      <c r="I139" s="383"/>
      <c r="J139" s="51" t="str">
        <f>IF(AND('Mapa final'!$AB$106="Media",'Mapa final'!$AD$106="Leve"),CONCATENATE("R34C",'Mapa final'!$R$106),"")</f>
        <v/>
      </c>
      <c r="K139" s="52" t="str">
        <f>IF(AND('Mapa final'!$AB$107="Media",'Mapa final'!$AD$107="Leve"),CONCATENATE("R34C",'Mapa final'!$R$107),"")</f>
        <v/>
      </c>
      <c r="L139" s="124" t="str">
        <f>IF(AND('Mapa final'!$AB$108="Media",'Mapa final'!$AD$108="Leve"),CONCATENATE("R34C",'Mapa final'!$R$108),"")</f>
        <v/>
      </c>
      <c r="M139" s="51" t="str">
        <f>IF(AND('Mapa final'!$AB$106="Media",'Mapa final'!$AD$106="Menor"),CONCATENATE("R34C",'Mapa final'!$R$106),"")</f>
        <v/>
      </c>
      <c r="N139" s="52" t="str">
        <f>IF(AND('Mapa final'!$AB$107="Media",'Mapa final'!$AD$107="Menor"),CONCATENATE("R34C",'Mapa final'!$R$107),"")</f>
        <v/>
      </c>
      <c r="O139" s="124" t="str">
        <f>IF(AND('Mapa final'!$AB$108="Media",'Mapa final'!$AD$108="Menor"),CONCATENATE("R34C",'Mapa final'!$R$108),"")</f>
        <v/>
      </c>
      <c r="P139" s="51" t="str">
        <f>IF(AND('Mapa final'!$AB$106="Media",'Mapa final'!$AD$106="Moderado"),CONCATENATE("R34C",'Mapa final'!$R$106),"")</f>
        <v/>
      </c>
      <c r="Q139" s="52" t="str">
        <f>IF(AND('Mapa final'!$AB$107="Media",'Mapa final'!$AD$107="Moderado"),CONCATENATE("R34C",'Mapa final'!$R$107),"")</f>
        <v/>
      </c>
      <c r="R139" s="124" t="str">
        <f>IF(AND('Mapa final'!$AB$108="Media",'Mapa final'!$AD$108="Moderado"),CONCATENATE("R34C",'Mapa final'!$R$108),"")</f>
        <v/>
      </c>
      <c r="S139" s="44" t="str">
        <f>IF(AND('Mapa final'!$AB$106="Media",'Mapa final'!$AD$106="Mayor"),CONCATENATE("R34C",'Mapa final'!$R$106),"")</f>
        <v/>
      </c>
      <c r="T139" s="44" t="str">
        <f>IF(AND('Mapa final'!$AB$107="Media",'Mapa final'!$AD$107="Mayor"),CONCATENATE("R34C",'Mapa final'!$R$107),"")</f>
        <v/>
      </c>
      <c r="U139" s="44" t="str">
        <f>IF(AND('Mapa final'!$AB$108="Media",'Mapa final'!$AD$108="Mayor"),CONCATENATE("R34C",'Mapa final'!$R$108),"")</f>
        <v/>
      </c>
      <c r="V139" s="45" t="str">
        <f>IF(AND('Mapa final'!$AB$106="Media",'Mapa final'!$AD$106="Catastrófico"),CONCATENATE("R34C",'Mapa final'!$R$106),"")</f>
        <v/>
      </c>
      <c r="W139" s="46" t="str">
        <f>IF(AND('Mapa final'!$AB$107="Media",'Mapa final'!$AD$107="Catastrófico"),CONCATENATE("R34C",'Mapa final'!$R$107),"")</f>
        <v/>
      </c>
      <c r="X139" s="113" t="str">
        <f>IF(AND('Mapa final'!$AB$108="Media",'Mapa final'!$AD$108="Catastrófico"),CONCATENATE("R34C",'Mapa final'!$R$108),"")</f>
        <v/>
      </c>
      <c r="Y139" s="58"/>
      <c r="Z139" s="419"/>
      <c r="AA139" s="420"/>
      <c r="AB139" s="420"/>
      <c r="AC139" s="420"/>
      <c r="AD139" s="420"/>
      <c r="AE139" s="421"/>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row>
    <row r="140" spans="1:61" ht="15" customHeight="1" x14ac:dyDescent="0.25">
      <c r="A140" s="58"/>
      <c r="B140" s="291"/>
      <c r="C140" s="291"/>
      <c r="D140" s="292"/>
      <c r="E140" s="388"/>
      <c r="F140" s="401"/>
      <c r="G140" s="401"/>
      <c r="H140" s="401"/>
      <c r="I140" s="383"/>
      <c r="J140" s="51" t="str">
        <f>IF(AND('Mapa final'!$AB$109="Media",'Mapa final'!$AD$109="Leve"),CONCATENATE("R35C",'Mapa final'!$R$109),"")</f>
        <v/>
      </c>
      <c r="K140" s="52" t="str">
        <f>IF(AND('Mapa final'!$AB$110="Media",'Mapa final'!$AD$110="Leve"),CONCATENATE("R35C",'Mapa final'!$R$110),"")</f>
        <v/>
      </c>
      <c r="L140" s="124" t="str">
        <f>IF(AND('Mapa final'!$AB$111="Media",'Mapa final'!$AD$111="Leve"),CONCATENATE("R35C",'Mapa final'!$R$111),"")</f>
        <v/>
      </c>
      <c r="M140" s="51" t="str">
        <f>IF(AND('Mapa final'!$AB$109="Media",'Mapa final'!$AD$109="Menor"),CONCATENATE("R35C",'Mapa final'!$R$109),"")</f>
        <v/>
      </c>
      <c r="N140" s="52" t="str">
        <f>IF(AND('Mapa final'!$AB$110="Media",'Mapa final'!$AD$110="Menor"),CONCATENATE("R35C",'Mapa final'!$R$110),"")</f>
        <v/>
      </c>
      <c r="O140" s="124" t="str">
        <f>IF(AND('Mapa final'!$AB$111="Media",'Mapa final'!$AD$111="Menor"),CONCATENATE("R35C",'Mapa final'!$R$111),"")</f>
        <v/>
      </c>
      <c r="P140" s="51" t="str">
        <f>IF(AND('Mapa final'!$AB$109="Media",'Mapa final'!$AD$109="Moderado"),CONCATENATE("R35C",'Mapa final'!$R$109),"")</f>
        <v/>
      </c>
      <c r="Q140" s="52" t="str">
        <f>IF(AND('Mapa final'!$AB$110="Media",'Mapa final'!$AD$110="Moderado"),CONCATENATE("R35C",'Mapa final'!$R$110),"")</f>
        <v/>
      </c>
      <c r="R140" s="124" t="str">
        <f>IF(AND('Mapa final'!$AB$111="Media",'Mapa final'!$AD$111="Moderado"),CONCATENATE("R35C",'Mapa final'!$R$111),"")</f>
        <v/>
      </c>
      <c r="S140" s="44" t="str">
        <f>IF(AND('Mapa final'!$AB$109="Media",'Mapa final'!$AD$109="Mayor"),CONCATENATE("R35C",'Mapa final'!$R$109),"")</f>
        <v/>
      </c>
      <c r="T140" s="44" t="str">
        <f>IF(AND('Mapa final'!$AB$110="Media",'Mapa final'!$AD$110="Mayor"),CONCATENATE("R35C",'Mapa final'!$R$110),"")</f>
        <v/>
      </c>
      <c r="U140" s="44" t="str">
        <f>IF(AND('Mapa final'!$AB$111="Media",'Mapa final'!$AD$111="Mayor"),CONCATENATE("R35C",'Mapa final'!$R$111),"")</f>
        <v/>
      </c>
      <c r="V140" s="45" t="str">
        <f>IF(AND('Mapa final'!$AB$109="Media",'Mapa final'!$AD$109="Catastrófico"),CONCATENATE("R35C",'Mapa final'!$R$109),"")</f>
        <v/>
      </c>
      <c r="W140" s="46" t="str">
        <f>IF(AND('Mapa final'!$AB$110="Media",'Mapa final'!$AD$110="Catastrófico"),CONCATENATE("R35C",'Mapa final'!$R$110),"")</f>
        <v/>
      </c>
      <c r="X140" s="113" t="str">
        <f>IF(AND('Mapa final'!$AB$111="Media",'Mapa final'!$AD$111="Catastrófico"),CONCATENATE("R35C",'Mapa final'!$R$111),"")</f>
        <v/>
      </c>
      <c r="Y140" s="58"/>
      <c r="Z140" s="419"/>
      <c r="AA140" s="420"/>
      <c r="AB140" s="420"/>
      <c r="AC140" s="420"/>
      <c r="AD140" s="420"/>
      <c r="AE140" s="421"/>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row>
    <row r="141" spans="1:61" ht="15" customHeight="1" x14ac:dyDescent="0.25">
      <c r="A141" s="58"/>
      <c r="B141" s="291"/>
      <c r="C141" s="291"/>
      <c r="D141" s="292"/>
      <c r="E141" s="388"/>
      <c r="F141" s="401"/>
      <c r="G141" s="401"/>
      <c r="H141" s="401"/>
      <c r="I141" s="383"/>
      <c r="J141" s="51" t="str">
        <f>IF(AND('Mapa final'!$AB$112="Media",'Mapa final'!$AD$112="Leve"),CONCATENATE("R36C",'Mapa final'!$R$112),"")</f>
        <v/>
      </c>
      <c r="K141" s="52" t="str">
        <f>IF(AND('Mapa final'!$AB$113="Media",'Mapa final'!$AD$113="Leve"),CONCATENATE("R36C",'Mapa final'!$R$113),"")</f>
        <v/>
      </c>
      <c r="L141" s="124" t="str">
        <f>IF(AND('Mapa final'!$AB$114="Media",'Mapa final'!$AD$114="Leve"),CONCATENATE("R36C",'Mapa final'!$R$114),"")</f>
        <v/>
      </c>
      <c r="M141" s="51" t="str">
        <f>IF(AND('Mapa final'!$AB$112="Media",'Mapa final'!$AD$112="Menor"),CONCATENATE("R36C",'Mapa final'!$R$112),"")</f>
        <v/>
      </c>
      <c r="N141" s="52" t="str">
        <f>IF(AND('Mapa final'!$AB$113="Media",'Mapa final'!$AD$113="Menor"),CONCATENATE("R36C",'Mapa final'!$R$113),"")</f>
        <v/>
      </c>
      <c r="O141" s="124" t="str">
        <f>IF(AND('Mapa final'!$AB$114="Media",'Mapa final'!$AD$114="Menor"),CONCATENATE("R36C",'Mapa final'!$R$114),"")</f>
        <v/>
      </c>
      <c r="P141" s="51" t="str">
        <f>IF(AND('Mapa final'!$AB$112="Media",'Mapa final'!$AD$112="Moderado"),CONCATENATE("R36C",'Mapa final'!$R$112),"")</f>
        <v/>
      </c>
      <c r="Q141" s="52" t="str">
        <f>IF(AND('Mapa final'!$AB$113="Media",'Mapa final'!$AD$113="Moderado"),CONCATENATE("R36C",'Mapa final'!$R$113),"")</f>
        <v/>
      </c>
      <c r="R141" s="124" t="str">
        <f>IF(AND('Mapa final'!$AB$114="Media",'Mapa final'!$AD$114="Moderado"),CONCATENATE("R36C",'Mapa final'!$R$114),"")</f>
        <v/>
      </c>
      <c r="S141" s="44" t="str">
        <f>IF(AND('Mapa final'!$AB$112="Media",'Mapa final'!$AD$112="Mayor"),CONCATENATE("R36C",'Mapa final'!$R$112),"")</f>
        <v/>
      </c>
      <c r="T141" s="44" t="str">
        <f>IF(AND('Mapa final'!$AB$113="Media",'Mapa final'!$AD$113="Mayor"),CONCATENATE("R36C",'Mapa final'!$R$113),"")</f>
        <v/>
      </c>
      <c r="U141" s="44" t="str">
        <f>IF(AND('Mapa final'!$AB$114="Media",'Mapa final'!$AD$114="Mayor"),CONCATENATE("R36C",'Mapa final'!$R$114),"")</f>
        <v/>
      </c>
      <c r="V141" s="45" t="str">
        <f>IF(AND('Mapa final'!$AB$112="Media",'Mapa final'!$AD$112="Catastrófico"),CONCATENATE("R36C",'Mapa final'!$R$112),"")</f>
        <v/>
      </c>
      <c r="W141" s="46" t="str">
        <f>IF(AND('Mapa final'!$AB$113="Media",'Mapa final'!$AD$113="Catastrófico"),CONCATENATE("R36C",'Mapa final'!$R$113),"")</f>
        <v/>
      </c>
      <c r="X141" s="113" t="str">
        <f>IF(AND('Mapa final'!$AB$114="Media",'Mapa final'!$AD$114="Catastrófico"),CONCATENATE("R36C",'Mapa final'!$R$114),"")</f>
        <v/>
      </c>
      <c r="Y141" s="58"/>
      <c r="Z141" s="419"/>
      <c r="AA141" s="420"/>
      <c r="AB141" s="420"/>
      <c r="AC141" s="420"/>
      <c r="AD141" s="420"/>
      <c r="AE141" s="421"/>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row>
    <row r="142" spans="1:61" ht="15" customHeight="1" x14ac:dyDescent="0.25">
      <c r="A142" s="58"/>
      <c r="B142" s="291"/>
      <c r="C142" s="291"/>
      <c r="D142" s="292"/>
      <c r="E142" s="388"/>
      <c r="F142" s="401"/>
      <c r="G142" s="401"/>
      <c r="H142" s="401"/>
      <c r="I142" s="383"/>
      <c r="J142" s="51" t="str">
        <f>IF(AND('Mapa final'!$AB$115="Media",'Mapa final'!$AD$115="Leve"),CONCATENATE("R37C",'Mapa final'!$R$115),"")</f>
        <v/>
      </c>
      <c r="K142" s="52" t="str">
        <f>IF(AND('Mapa final'!$AB$116="Media",'Mapa final'!$AD$116="Leve"),CONCATENATE("R37C",'Mapa final'!$R$116),"")</f>
        <v/>
      </c>
      <c r="L142" s="124" t="str">
        <f>IF(AND('Mapa final'!$AB$117="Media",'Mapa final'!$AD$117="Leve"),CONCATENATE("R37C",'Mapa final'!$R$117),"")</f>
        <v/>
      </c>
      <c r="M142" s="51" t="str">
        <f>IF(AND('Mapa final'!$AB$115="Media",'Mapa final'!$AD$115="Menor"),CONCATENATE("R37C",'Mapa final'!$R$115),"")</f>
        <v/>
      </c>
      <c r="N142" s="52" t="str">
        <f>IF(AND('Mapa final'!$AB$116="Media",'Mapa final'!$AD$116="Menor"),CONCATENATE("R37C",'Mapa final'!$R$116),"")</f>
        <v/>
      </c>
      <c r="O142" s="124" t="str">
        <f>IF(AND('Mapa final'!$AB$117="Media",'Mapa final'!$AD$117="Menor"),CONCATENATE("R37C",'Mapa final'!$R$117),"")</f>
        <v/>
      </c>
      <c r="P142" s="51" t="str">
        <f>IF(AND('Mapa final'!$AB$115="Media",'Mapa final'!$AD$115="Moderado"),CONCATENATE("R37C",'Mapa final'!$R$115),"")</f>
        <v/>
      </c>
      <c r="Q142" s="52" t="str">
        <f>IF(AND('Mapa final'!$AB$116="Media",'Mapa final'!$AD$116="Moderado"),CONCATENATE("R37C",'Mapa final'!$R$116),"")</f>
        <v/>
      </c>
      <c r="R142" s="124" t="str">
        <f>IF(AND('Mapa final'!$AB$117="Media",'Mapa final'!$AD$117="Moderado"),CONCATENATE("R37C",'Mapa final'!$R$117),"")</f>
        <v/>
      </c>
      <c r="S142" s="44" t="str">
        <f>IF(AND('Mapa final'!$AB$115="Media",'Mapa final'!$AD$115="Mayor"),CONCATENATE("R37C",'Mapa final'!$R$115),"")</f>
        <v/>
      </c>
      <c r="T142" s="44" t="str">
        <f>IF(AND('Mapa final'!$AB$116="Media",'Mapa final'!$AD$116="Mayor"),CONCATENATE("R37C",'Mapa final'!$R$116),"")</f>
        <v/>
      </c>
      <c r="U142" s="44" t="str">
        <f>IF(AND('Mapa final'!$AB$117="Media",'Mapa final'!$AD$117="Mayor"),CONCATENATE("R7C",'Mapa final'!$R$117),"")</f>
        <v/>
      </c>
      <c r="V142" s="45" t="str">
        <f>IF(AND('Mapa final'!$AB$115="Media",'Mapa final'!$AD$115="Catastrófico"),CONCATENATE("R37C",'Mapa final'!$R$115),"")</f>
        <v/>
      </c>
      <c r="W142" s="46" t="str">
        <f>IF(AND('Mapa final'!$AB$116="Media",'Mapa final'!$AD$116="Catastrófico"),CONCATENATE("R37C",'Mapa final'!$R$116),"")</f>
        <v/>
      </c>
      <c r="X142" s="113" t="str">
        <f>IF(AND('Mapa final'!$AB$117="Media",'Mapa final'!$AD$117="Catastrófico"),CONCATENATE("R37C",'Mapa final'!$R$117),"")</f>
        <v/>
      </c>
      <c r="Y142" s="58"/>
      <c r="Z142" s="419"/>
      <c r="AA142" s="420"/>
      <c r="AB142" s="420"/>
      <c r="AC142" s="420"/>
      <c r="AD142" s="420"/>
      <c r="AE142" s="421"/>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row>
    <row r="143" spans="1:61" ht="15" customHeight="1" x14ac:dyDescent="0.25">
      <c r="A143" s="58"/>
      <c r="B143" s="291"/>
      <c r="C143" s="291"/>
      <c r="D143" s="292"/>
      <c r="E143" s="388"/>
      <c r="F143" s="401"/>
      <c r="G143" s="401"/>
      <c r="H143" s="401"/>
      <c r="I143" s="383"/>
      <c r="J143" s="51" t="str">
        <f>IF(AND('Mapa final'!$AB$118="Media",'Mapa final'!$AD$118="Leve"),CONCATENATE("R38C",'Mapa final'!$R$118),"")</f>
        <v/>
      </c>
      <c r="K143" s="52" t="str">
        <f>IF(AND('Mapa final'!$AB$119="Media",'Mapa final'!$AD$119="Leve"),CONCATENATE("R38C",'Mapa final'!$R$119),"")</f>
        <v/>
      </c>
      <c r="L143" s="124" t="str">
        <f>IF(AND('Mapa final'!$AB$120="Media",'Mapa final'!$AD$120="Leve"),CONCATENATE("R38C",'Mapa final'!$R$120),"")</f>
        <v/>
      </c>
      <c r="M143" s="51" t="str">
        <f>IF(AND('Mapa final'!$AB$118="Media",'Mapa final'!$AD$118="Menor"),CONCATENATE("R38C",'Mapa final'!$R$118),"")</f>
        <v>R38C1</v>
      </c>
      <c r="N143" s="52" t="str">
        <f>IF(AND('Mapa final'!$AB$119="Media",'Mapa final'!$AD$119="Menor"),CONCATENATE("R38C",'Mapa final'!$R$119),"")</f>
        <v/>
      </c>
      <c r="O143" s="124" t="str">
        <f>IF(AND('Mapa final'!$AB$120="Media",'Mapa final'!$AD$120="Menor"),CONCATENATE("R38C",'Mapa final'!$R$120),"")</f>
        <v/>
      </c>
      <c r="P143" s="51" t="str">
        <f>IF(AND('Mapa final'!$AB$118="Media",'Mapa final'!$AD$118="Moderado"),CONCATENATE("R38C",'Mapa final'!$R$118),"")</f>
        <v/>
      </c>
      <c r="Q143" s="52" t="str">
        <f>IF(AND('Mapa final'!$AB$119="Media",'Mapa final'!$AD$119="Moderado"),CONCATENATE("R38C",'Mapa final'!$R$119),"")</f>
        <v/>
      </c>
      <c r="R143" s="124" t="str">
        <f>IF(AND('Mapa final'!$AB$120="Media",'Mapa final'!$AD$120="Moderado"),CONCATENATE("R38C",'Mapa final'!$R$120),"")</f>
        <v/>
      </c>
      <c r="S143" s="44" t="str">
        <f>IF(AND('Mapa final'!$AB$118="Media",'Mapa final'!$AD$118="Mayor"),CONCATENATE("R38C",'Mapa final'!$R$118),"")</f>
        <v/>
      </c>
      <c r="T143" s="44" t="str">
        <f>IF(AND('Mapa final'!$AB$119="Media",'Mapa final'!$AD$119="Mayor"),CONCATENATE("R38C",'Mapa final'!$R$119),"")</f>
        <v/>
      </c>
      <c r="U143" s="44" t="str">
        <f>IF(AND('Mapa final'!$AB$120="Media",'Mapa final'!$AD$120="Mayor"),CONCATENATE("R38C",'Mapa final'!$R$120),"")</f>
        <v/>
      </c>
      <c r="V143" s="45" t="str">
        <f>IF(AND('Mapa final'!$AB$118="Media",'Mapa final'!$AD$118="Catastrófico"),CONCATENATE("R38C",'Mapa final'!$R$118),"")</f>
        <v/>
      </c>
      <c r="W143" s="46" t="str">
        <f>IF(AND('Mapa final'!$AB$119="Media",'Mapa final'!$AD$119="Catastrófico"),CONCATENATE("R38C",'Mapa final'!$R$119),"")</f>
        <v/>
      </c>
      <c r="X143" s="113" t="str">
        <f>IF(AND('Mapa final'!$AB$120="Media",'Mapa final'!$AD$120="Catastrófico"),CONCATENATE("R38C",'Mapa final'!$R$120),"")</f>
        <v/>
      </c>
      <c r="Y143" s="58"/>
      <c r="Z143" s="419"/>
      <c r="AA143" s="420"/>
      <c r="AB143" s="420"/>
      <c r="AC143" s="420"/>
      <c r="AD143" s="420"/>
      <c r="AE143" s="421"/>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row>
    <row r="144" spans="1:61" ht="15" customHeight="1" x14ac:dyDescent="0.25">
      <c r="A144" s="58"/>
      <c r="B144" s="291"/>
      <c r="C144" s="291"/>
      <c r="D144" s="292"/>
      <c r="E144" s="388"/>
      <c r="F144" s="401"/>
      <c r="G144" s="401"/>
      <c r="H144" s="401"/>
      <c r="I144" s="383"/>
      <c r="J144" s="51" t="str">
        <f>IF(AND('Mapa final'!$AB$121="Media",'Mapa final'!$AD$121="Leve"),CONCATENATE("R39C",'Mapa final'!$R$121),"")</f>
        <v/>
      </c>
      <c r="K144" s="52" t="str">
        <f>IF(AND('Mapa final'!$AB$122="Media",'Mapa final'!$AD$122="Leve"),CONCATENATE("R39C",'Mapa final'!$R$122),"")</f>
        <v/>
      </c>
      <c r="L144" s="124" t="str">
        <f>IF(AND('Mapa final'!$AB$123="Media",'Mapa final'!$AD$123="Leve"),CONCATENATE("R39C",'Mapa final'!$R$123),"")</f>
        <v/>
      </c>
      <c r="M144" s="51" t="str">
        <f>IF(AND('Mapa final'!$AB$121="Media",'Mapa final'!$AD$121="Menor"),CONCATENATE("R39C",'Mapa final'!$R$121),"")</f>
        <v/>
      </c>
      <c r="N144" s="52" t="str">
        <f>IF(AND('Mapa final'!$AB$122="Media",'Mapa final'!$AD$122="Menor"),CONCATENATE("R39C",'Mapa final'!$R$122),"")</f>
        <v/>
      </c>
      <c r="O144" s="124" t="str">
        <f>IF(AND('Mapa final'!$AB$123="Media",'Mapa final'!$AD$123="Menor"),CONCATENATE("R39C",'Mapa final'!$R$123),"")</f>
        <v/>
      </c>
      <c r="P144" s="51" t="str">
        <f>IF(AND('Mapa final'!$AB$121="Media",'Mapa final'!$AD$121="Moderado"),CONCATENATE("R39C",'Mapa final'!$R$121),"")</f>
        <v/>
      </c>
      <c r="Q144" s="52" t="str">
        <f>IF(AND('Mapa final'!$AB$122="Media",'Mapa final'!$AD$122="Moderado"),CONCATENATE("R39C",'Mapa final'!$R$122),"")</f>
        <v/>
      </c>
      <c r="R144" s="124" t="str">
        <f>IF(AND('Mapa final'!$AB$123="Media",'Mapa final'!$AD$123="Moderado"),CONCATENATE("R39C",'Mapa final'!$R$123),"")</f>
        <v/>
      </c>
      <c r="S144" s="44" t="str">
        <f>IF(AND('Mapa final'!$AB$121="Media",'Mapa final'!$AD$121="Mayor"),CONCATENATE("R39C",'Mapa final'!$R$121),"")</f>
        <v/>
      </c>
      <c r="T144" s="44" t="str">
        <f>IF(AND('Mapa final'!$AB$122="Media",'Mapa final'!$AD$122="Mayor"),CONCATENATE("R39C",'Mapa final'!$R$122),"")</f>
        <v/>
      </c>
      <c r="U144" s="44" t="str">
        <f>IF(AND('Mapa final'!$AB$123="Media",'Mapa final'!$AD$123="Mayor"),CONCATENATE("R39C",'Mapa final'!$R$123),"")</f>
        <v/>
      </c>
      <c r="V144" s="45" t="str">
        <f>IF(AND('Mapa final'!$AB$121="Media",'Mapa final'!$AD$121="Catastrófico"),CONCATENATE("R39C",'Mapa final'!$R$121),"")</f>
        <v/>
      </c>
      <c r="W144" s="46" t="str">
        <f>IF(AND('Mapa final'!$AB$122="Media",'Mapa final'!$AD$122="Catastrófico"),CONCATENATE("R39C",'Mapa final'!$R$122),"")</f>
        <v/>
      </c>
      <c r="X144" s="113" t="str">
        <f>IF(AND('Mapa final'!$AB$123="Media",'Mapa final'!$AD$123="Catastrófico"),CONCATENATE("R39C",'Mapa final'!$R$123),"")</f>
        <v/>
      </c>
      <c r="Y144" s="58"/>
      <c r="Z144" s="419"/>
      <c r="AA144" s="420"/>
      <c r="AB144" s="420"/>
      <c r="AC144" s="420"/>
      <c r="AD144" s="420"/>
      <c r="AE144" s="421"/>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row>
    <row r="145" spans="1:61" ht="15" customHeight="1" x14ac:dyDescent="0.25">
      <c r="A145" s="58"/>
      <c r="B145" s="291"/>
      <c r="C145" s="291"/>
      <c r="D145" s="292"/>
      <c r="E145" s="388"/>
      <c r="F145" s="401"/>
      <c r="G145" s="401"/>
      <c r="H145" s="401"/>
      <c r="I145" s="383"/>
      <c r="J145" s="51" t="str">
        <f>IF(AND('Mapa final'!$AB$124="Media",'Mapa final'!$AD$124="Leve"),CONCATENATE("R40C",'Mapa final'!$R$124),"")</f>
        <v/>
      </c>
      <c r="K145" s="52" t="str">
        <f>IF(AND('Mapa final'!$AB$125="Media",'Mapa final'!$AD$125="Leve"),CONCATENATE("R40C",'Mapa final'!$R$125),"")</f>
        <v/>
      </c>
      <c r="L145" s="124" t="str">
        <f>IF(AND('Mapa final'!$AB$126="Media",'Mapa final'!$AD$126="Leve"),CONCATENATE("R40C",'Mapa final'!$R$126),"")</f>
        <v/>
      </c>
      <c r="M145" s="51" t="str">
        <f>IF(AND('Mapa final'!$AB$124="Media",'Mapa final'!$AD$124="Menor"),CONCATENATE("R40C",'Mapa final'!$R$124),"")</f>
        <v/>
      </c>
      <c r="N145" s="52" t="str">
        <f>IF(AND('Mapa final'!$AB$125="Media",'Mapa final'!$AD$125="Menor"),CONCATENATE("R40C",'Mapa final'!$R$125),"")</f>
        <v/>
      </c>
      <c r="O145" s="124" t="str">
        <f>IF(AND('Mapa final'!$AB$126="Media",'Mapa final'!$AD$126="Menor"),CONCATENATE("R40C",'Mapa final'!$R$126),"")</f>
        <v/>
      </c>
      <c r="P145" s="51" t="str">
        <f>IF(AND('Mapa final'!$AB$124="Media",'Mapa final'!$AD$124="Moderado"),CONCATENATE("R40C",'Mapa final'!$R$124),"")</f>
        <v>R40C1</v>
      </c>
      <c r="Q145" s="52" t="str">
        <f>IF(AND('Mapa final'!$AB$125="Media",'Mapa final'!$AD$125="Moderado"),CONCATENATE("R40C",'Mapa final'!$R$125),"")</f>
        <v/>
      </c>
      <c r="R145" s="124" t="str">
        <f>IF(AND('Mapa final'!$AB$126="Media",'Mapa final'!$AD$126="Moderado"),CONCATENATE("R40C",'Mapa final'!$R$126),"")</f>
        <v/>
      </c>
      <c r="S145" s="44" t="str">
        <f>IF(AND('Mapa final'!$AB$124="Media",'Mapa final'!$AD$124="Mayor"),CONCATENATE("R40C",'Mapa final'!$R$124),"")</f>
        <v/>
      </c>
      <c r="T145" s="44" t="str">
        <f>IF(AND('Mapa final'!$AB$125="Media",'Mapa final'!$AD$125="Mayor"),CONCATENATE("R40C",'Mapa final'!$R$125),"")</f>
        <v/>
      </c>
      <c r="U145" s="44" t="str">
        <f>IF(AND('Mapa final'!$AB$126="Media",'Mapa final'!$AD$126="Mayor"),CONCATENATE("R40C",'Mapa final'!$R$126),"")</f>
        <v/>
      </c>
      <c r="V145" s="45" t="str">
        <f>IF(AND('Mapa final'!$AB$124="Media",'Mapa final'!$AD$124="Catastrófico"),CONCATENATE("R40C",'Mapa final'!$R$124),"")</f>
        <v/>
      </c>
      <c r="W145" s="46" t="str">
        <f>IF(AND('Mapa final'!$AB$125="Media",'Mapa final'!$AD$125="Catastrófico"),CONCATENATE("R40C",'Mapa final'!$R$125),"")</f>
        <v/>
      </c>
      <c r="X145" s="113" t="str">
        <f>IF(AND('Mapa final'!$AB$126="Media",'Mapa final'!$AD$126="Catastrófico"),CONCATENATE("R40C",'Mapa final'!$R$126),"")</f>
        <v/>
      </c>
      <c r="Y145" s="58"/>
      <c r="Z145" s="419"/>
      <c r="AA145" s="420"/>
      <c r="AB145" s="420"/>
      <c r="AC145" s="420"/>
      <c r="AD145" s="420"/>
      <c r="AE145" s="421"/>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row>
    <row r="146" spans="1:61" ht="15" customHeight="1" x14ac:dyDescent="0.25">
      <c r="A146" s="58"/>
      <c r="B146" s="291"/>
      <c r="C146" s="291"/>
      <c r="D146" s="292"/>
      <c r="E146" s="388"/>
      <c r="F146" s="401"/>
      <c r="G146" s="401"/>
      <c r="H146" s="401"/>
      <c r="I146" s="383"/>
      <c r="J146" s="51" t="str">
        <f>IF(AND('Mapa final'!$AB$127="Media",'Mapa final'!$AD$127="Leve"),CONCATENATE("R41C",'Mapa final'!$R$127),"")</f>
        <v/>
      </c>
      <c r="K146" s="52" t="str">
        <f>IF(AND('Mapa final'!$AB$128="Media",'Mapa final'!$AD$128="Leve"),CONCATENATE("R41C",'Mapa final'!$R$128),"")</f>
        <v/>
      </c>
      <c r="L146" s="124" t="str">
        <f>IF(AND('Mapa final'!$AB$129="Media",'Mapa final'!$AD$129="Leve"),CONCATENATE("R41C",'Mapa final'!$R$129),"")</f>
        <v/>
      </c>
      <c r="M146" s="51" t="str">
        <f>IF(AND('Mapa final'!$AB$127="Media",'Mapa final'!$AD$127="Menor"),CONCATENATE("R41C",'Mapa final'!$R$127),"")</f>
        <v/>
      </c>
      <c r="N146" s="52" t="str">
        <f>IF(AND('Mapa final'!$AB$128="Media",'Mapa final'!$AD$128="Menor"),CONCATENATE("R41C",'Mapa final'!$R$128),"")</f>
        <v/>
      </c>
      <c r="O146" s="124" t="str">
        <f>IF(AND('Mapa final'!$AB$129="Media",'Mapa final'!$AD$129="Menor"),CONCATENATE("R41C",'Mapa final'!$R$129),"")</f>
        <v/>
      </c>
      <c r="P146" s="51" t="str">
        <f>IF(AND('Mapa final'!$AB$127="Media",'Mapa final'!$AD$127="Moderado"),CONCATENATE("R41C",'Mapa final'!$R$127),"")</f>
        <v/>
      </c>
      <c r="Q146" s="52" t="str">
        <f>IF(AND('Mapa final'!$AB$128="Media",'Mapa final'!$AD$128="Moderado"),CONCATENATE("R41C",'Mapa final'!$R$128),"")</f>
        <v/>
      </c>
      <c r="R146" s="124" t="str">
        <f>IF(AND('Mapa final'!$AB$129="Media",'Mapa final'!$AD$129="Moderado"),CONCATENATE("R41C",'Mapa final'!$R$129),"")</f>
        <v/>
      </c>
      <c r="S146" s="44" t="str">
        <f>IF(AND('Mapa final'!$AB$127="Media",'Mapa final'!$AD$127="Mayor"),CONCATENATE("R41C",'Mapa final'!$R$127),"")</f>
        <v/>
      </c>
      <c r="T146" s="44" t="str">
        <f>IF(AND('Mapa final'!$AB$128="Media",'Mapa final'!$AD$128="Mayor"),CONCATENATE("R41C",'Mapa final'!$R$128),"")</f>
        <v/>
      </c>
      <c r="U146" s="44" t="str">
        <f>IF(AND('Mapa final'!$AB$129="Media",'Mapa final'!$AD$129="Mayor"),CONCATENATE("R41C",'Mapa final'!$R$129),"")</f>
        <v/>
      </c>
      <c r="V146" s="45" t="str">
        <f>IF(AND('Mapa final'!$AB$127="Media",'Mapa final'!$AD$127="Catastrófico"),CONCATENATE("R41C",'Mapa final'!$R$127),"")</f>
        <v/>
      </c>
      <c r="W146" s="46" t="str">
        <f>IF(AND('Mapa final'!$AB$128="Media",'Mapa final'!$AD$128="Catastrófico"),CONCATENATE("R41C",'Mapa final'!$R$128),"")</f>
        <v/>
      </c>
      <c r="X146" s="113" t="str">
        <f>IF(AND('Mapa final'!$AB$129="Media",'Mapa final'!$AD$129="Catastrófico"),CONCATENATE("R41C",'Mapa final'!$R$129),"")</f>
        <v/>
      </c>
      <c r="Y146" s="58"/>
      <c r="Z146" s="419"/>
      <c r="AA146" s="420"/>
      <c r="AB146" s="420"/>
      <c r="AC146" s="420"/>
      <c r="AD146" s="420"/>
      <c r="AE146" s="421"/>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row>
    <row r="147" spans="1:61" ht="15" customHeight="1" x14ac:dyDescent="0.25">
      <c r="A147" s="58"/>
      <c r="B147" s="291"/>
      <c r="C147" s="291"/>
      <c r="D147" s="292"/>
      <c r="E147" s="388"/>
      <c r="F147" s="401"/>
      <c r="G147" s="401"/>
      <c r="H147" s="401"/>
      <c r="I147" s="383"/>
      <c r="J147" s="51" t="str">
        <f>IF(AND('Mapa final'!$AB$130="Media",'Mapa final'!$AD$130="Leve"),CONCATENATE("R42C",'Mapa final'!$R$130),"")</f>
        <v/>
      </c>
      <c r="K147" s="52" t="str">
        <f>IF(AND('Mapa final'!$AB$131="Media",'Mapa final'!$AD$131="Leve"),CONCATENATE("R42C",'Mapa final'!$R$131),"")</f>
        <v/>
      </c>
      <c r="L147" s="124" t="str">
        <f>IF(AND('Mapa final'!$AB$132="Media",'Mapa final'!$AD$132="Leve"),CONCATENATE("R42C",'Mapa final'!$R$132),"")</f>
        <v/>
      </c>
      <c r="M147" s="51" t="str">
        <f>IF(AND('Mapa final'!$AB$130="Media",'Mapa final'!$AD$130="Menor"),CONCATENATE("R42C",'Mapa final'!$R$130),"")</f>
        <v/>
      </c>
      <c r="N147" s="52" t="str">
        <f>IF(AND('Mapa final'!$AB$131="Media",'Mapa final'!$AD$131="Menor"),CONCATENATE("R42C",'Mapa final'!$R$131),"")</f>
        <v/>
      </c>
      <c r="O147" s="124" t="str">
        <f>IF(AND('Mapa final'!$AB$132="Media",'Mapa final'!$AD$132="Menor"),CONCATENATE("R42C",'Mapa final'!$R$132),"")</f>
        <v/>
      </c>
      <c r="P147" s="51" t="str">
        <f>IF(AND('Mapa final'!$AB$130="Media",'Mapa final'!$AD$130="Moderado"),CONCATENATE("R42C",'Mapa final'!$R$130),"")</f>
        <v/>
      </c>
      <c r="Q147" s="52" t="str">
        <f>IF(AND('Mapa final'!$AB$131="Media",'Mapa final'!$AD$131="Moderado"),CONCATENATE("R42C",'Mapa final'!$R$131),"")</f>
        <v/>
      </c>
      <c r="R147" s="124" t="str">
        <f>IF(AND('Mapa final'!$AB$132="Media",'Mapa final'!$AD$132="Moderado"),CONCATENATE("R42C",'Mapa final'!$R$132),"")</f>
        <v/>
      </c>
      <c r="S147" s="44" t="str">
        <f>IF(AND('Mapa final'!$AB$130="Media",'Mapa final'!$AD$130="Mayor"),CONCATENATE("R42C",'Mapa final'!$R$130),"")</f>
        <v>R42C1</v>
      </c>
      <c r="T147" s="44" t="str">
        <f>IF(AND('Mapa final'!$AB$131="Media",'Mapa final'!$AD$131="Mayor"),CONCATENATE("R42C",'Mapa final'!$R$131),"")</f>
        <v/>
      </c>
      <c r="U147" s="44" t="str">
        <f>IF(AND('Mapa final'!$AB$132="Media",'Mapa final'!$AD$132="Mayor"),CONCATENATE("R42C",'Mapa final'!$R$132),"")</f>
        <v/>
      </c>
      <c r="V147" s="45" t="str">
        <f>IF(AND('Mapa final'!$AB$130="Media",'Mapa final'!$AD$130="Catastrófico"),CONCATENATE("R42C",'Mapa final'!$R$130),"")</f>
        <v/>
      </c>
      <c r="W147" s="46" t="str">
        <f>IF(AND('Mapa final'!$AB$131="Media",'Mapa final'!$AD$131="Catastrófico"),CONCATENATE("R42C",'Mapa final'!$R$131),"")</f>
        <v/>
      </c>
      <c r="X147" s="113" t="str">
        <f>IF(AND('Mapa final'!$AB$132="Media",'Mapa final'!$AD$132="Catastrófico"),CONCATENATE("R42C",'Mapa final'!$R$132),"")</f>
        <v/>
      </c>
      <c r="Y147" s="58"/>
      <c r="Z147" s="419"/>
      <c r="AA147" s="420"/>
      <c r="AB147" s="420"/>
      <c r="AC147" s="420"/>
      <c r="AD147" s="420"/>
      <c r="AE147" s="421"/>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row>
    <row r="148" spans="1:61" ht="15" customHeight="1" x14ac:dyDescent="0.25">
      <c r="A148" s="58"/>
      <c r="B148" s="291"/>
      <c r="C148" s="291"/>
      <c r="D148" s="292"/>
      <c r="E148" s="388"/>
      <c r="F148" s="401"/>
      <c r="G148" s="401"/>
      <c r="H148" s="401"/>
      <c r="I148" s="383"/>
      <c r="J148" s="51" t="str">
        <f>IF(AND('Mapa final'!$AB$133="Media",'Mapa final'!$AD$133="Leve"),CONCATENATE("R43C",'Mapa final'!$R$133),"")</f>
        <v/>
      </c>
      <c r="K148" s="52" t="str">
        <f>IF(AND('Mapa final'!$AB$134="Media",'Mapa final'!$AD$134="Leve"),CONCATENATE("R43C",'Mapa final'!$R$134),"")</f>
        <v/>
      </c>
      <c r="L148" s="124" t="str">
        <f>IF(AND('Mapa final'!$AB$135="Media",'Mapa final'!$AD$135="Leve"),CONCATENATE("R43C",'Mapa final'!$R$135),"")</f>
        <v/>
      </c>
      <c r="M148" s="51" t="str">
        <f>IF(AND('Mapa final'!$AB$133="Media",'Mapa final'!$AD$133="Menor"),CONCATENATE("R43C",'Mapa final'!$R$133),"")</f>
        <v/>
      </c>
      <c r="N148" s="52" t="str">
        <f>IF(AND('Mapa final'!$AB$134="Media",'Mapa final'!$AD$134="Menor"),CONCATENATE("R43C",'Mapa final'!$R$134),"")</f>
        <v/>
      </c>
      <c r="O148" s="124" t="str">
        <f>IF(AND('Mapa final'!$AB$135="Media",'Mapa final'!$AD$135="Menor"),CONCATENATE("R43C",'Mapa final'!$R$135),"")</f>
        <v/>
      </c>
      <c r="P148" s="51" t="str">
        <f>IF(AND('Mapa final'!$AB$133="Media",'Mapa final'!$AD$133="Moderado"),CONCATENATE("R43C",'Mapa final'!$R$133),"")</f>
        <v>R43C1</v>
      </c>
      <c r="Q148" s="52" t="str">
        <f>IF(AND('Mapa final'!$AB$134="Media",'Mapa final'!$AD$134="Moderado"),CONCATENATE("R43C",'Mapa final'!$R$134),"")</f>
        <v/>
      </c>
      <c r="R148" s="124" t="str">
        <f>IF(AND('Mapa final'!$AB$135="Media",'Mapa final'!$AD$135="Moderado"),CONCATENATE("R43C",'Mapa final'!$R$135),"")</f>
        <v/>
      </c>
      <c r="S148" s="44" t="str">
        <f>IF(AND('Mapa final'!$AB$133="Media",'Mapa final'!$AD$133="Mayor"),CONCATENATE("R43C",'Mapa final'!$R$133),"")</f>
        <v/>
      </c>
      <c r="T148" s="44" t="str">
        <f>IF(AND('Mapa final'!$AB$134="Media",'Mapa final'!$AD$134="Mayor"),CONCATENATE("R43C",'Mapa final'!$R$134),"")</f>
        <v/>
      </c>
      <c r="U148" s="44" t="str">
        <f>IF(AND('Mapa final'!$AB$135="Media",'Mapa final'!$AD$135="Mayor"),CONCATENATE("R43C",'Mapa final'!$R$135),"")</f>
        <v/>
      </c>
      <c r="V148" s="45" t="str">
        <f>IF(AND('Mapa final'!$AB$133="Media",'Mapa final'!$AD$133="Catastrófico"),CONCATENATE("R43C",'Mapa final'!$R$133),"")</f>
        <v/>
      </c>
      <c r="W148" s="46" t="str">
        <f>IF(AND('Mapa final'!$AB$134="Media",'Mapa final'!$AD$134="Catastrófico"),CONCATENATE("R43C",'Mapa final'!$R$134),"")</f>
        <v/>
      </c>
      <c r="X148" s="113" t="str">
        <f>IF(AND('Mapa final'!$AB$135="Media",'Mapa final'!$AD$135="Catastrófico"),CONCATENATE("R43C",'Mapa final'!$R$135),"")</f>
        <v/>
      </c>
      <c r="Y148" s="58"/>
      <c r="Z148" s="419"/>
      <c r="AA148" s="420"/>
      <c r="AB148" s="420"/>
      <c r="AC148" s="420"/>
      <c r="AD148" s="420"/>
      <c r="AE148" s="421"/>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row>
    <row r="149" spans="1:61" ht="15" customHeight="1" x14ac:dyDescent="0.25">
      <c r="A149" s="58"/>
      <c r="B149" s="291"/>
      <c r="C149" s="291"/>
      <c r="D149" s="292"/>
      <c r="E149" s="388"/>
      <c r="F149" s="401"/>
      <c r="G149" s="401"/>
      <c r="H149" s="401"/>
      <c r="I149" s="383"/>
      <c r="J149" s="51" t="str">
        <f>IF(AND('Mapa final'!$AB$136="Media",'Mapa final'!$AD$136="Leve"),CONCATENATE("R44C",'Mapa final'!$R$136),"")</f>
        <v>R44C1</v>
      </c>
      <c r="K149" s="52" t="str">
        <f>IF(AND('Mapa final'!$AB$137="Media",'Mapa final'!$AD$137="Leve"),CONCATENATE("R44C",'Mapa final'!$R$137),"")</f>
        <v/>
      </c>
      <c r="L149" s="124" t="str">
        <f>IF(AND('Mapa final'!$AB$138="Media",'Mapa final'!$AD$138="Leve"),CONCATENATE("R44C",'Mapa final'!$R$138),"")</f>
        <v/>
      </c>
      <c r="M149" s="51" t="str">
        <f>IF(AND('Mapa final'!$AB$136="Media",'Mapa final'!$AD$136="Menor"),CONCATENATE("R44C",'Mapa final'!$R$136),"")</f>
        <v/>
      </c>
      <c r="N149" s="52" t="str">
        <f>IF(AND('Mapa final'!$AB$137="Media",'Mapa final'!$AD$137="Menor"),CONCATENATE("R44C",'Mapa final'!$R$137),"")</f>
        <v/>
      </c>
      <c r="O149" s="124" t="str">
        <f>IF(AND('Mapa final'!$AB$138="Media",'Mapa final'!$AD$138="Menor"),CONCATENATE("R44C",'Mapa final'!$R$138),"")</f>
        <v/>
      </c>
      <c r="P149" s="51" t="str">
        <f>IF(AND('Mapa final'!$AB$136="Media",'Mapa final'!$AD$136="Moderado"),CONCATENATE("R44C",'Mapa final'!$R$136),"")</f>
        <v/>
      </c>
      <c r="Q149" s="52" t="str">
        <f>IF(AND('Mapa final'!$AB$137="Media",'Mapa final'!$AD$137="Moderado"),CONCATENATE("R44C",'Mapa final'!$R$137),"")</f>
        <v/>
      </c>
      <c r="R149" s="124" t="str">
        <f>IF(AND('Mapa final'!$AB$138="Media",'Mapa final'!$AD$138="Moderado"),CONCATENATE("R44C",'Mapa final'!$R$138),"")</f>
        <v/>
      </c>
      <c r="S149" s="44" t="str">
        <f>IF(AND('Mapa final'!$AB$136="Media",'Mapa final'!$AD$136="Mayor"),CONCATENATE("R44C",'Mapa final'!$R$136),"")</f>
        <v/>
      </c>
      <c r="T149" s="44" t="str">
        <f>IF(AND('Mapa final'!$AB$137="Media",'Mapa final'!$AD$137="Mayor"),CONCATENATE("R44C",'Mapa final'!$R$137),"")</f>
        <v/>
      </c>
      <c r="U149" s="44" t="str">
        <f>IF(AND('Mapa final'!$AB$138="Media",'Mapa final'!$AD$138="Mayor"),CONCATENATE("R44C",'Mapa final'!$R$138),"")</f>
        <v/>
      </c>
      <c r="V149" s="45" t="str">
        <f>IF(AND('Mapa final'!$AB$136="Media",'Mapa final'!$AD$136="Catastrófico"),CONCATENATE("R44C",'Mapa final'!$R$136),"")</f>
        <v/>
      </c>
      <c r="W149" s="46" t="str">
        <f>IF(AND('Mapa final'!$AB$137="Media",'Mapa final'!$AD$137="Catastrófico"),CONCATENATE("R44C",'Mapa final'!$R$137),"")</f>
        <v/>
      </c>
      <c r="X149" s="113" t="str">
        <f>IF(AND('Mapa final'!$AB$138="Media",'Mapa final'!$AD$138="Catastrófico"),CONCATENATE("R44C",'Mapa final'!$R$138),"")</f>
        <v/>
      </c>
      <c r="Y149" s="58"/>
      <c r="Z149" s="419"/>
      <c r="AA149" s="420"/>
      <c r="AB149" s="420"/>
      <c r="AC149" s="420"/>
      <c r="AD149" s="420"/>
      <c r="AE149" s="421"/>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row>
    <row r="150" spans="1:61" ht="15" customHeight="1" x14ac:dyDescent="0.25">
      <c r="A150" s="58"/>
      <c r="B150" s="291"/>
      <c r="C150" s="291"/>
      <c r="D150" s="292"/>
      <c r="E150" s="388"/>
      <c r="F150" s="401"/>
      <c r="G150" s="401"/>
      <c r="H150" s="401"/>
      <c r="I150" s="383"/>
      <c r="J150" s="51" t="str">
        <f>IF(AND('Mapa final'!$AB$139="Media",'Mapa final'!$AD$139="Leve"),CONCATENATE("R45C",'Mapa final'!$R$139),"")</f>
        <v/>
      </c>
      <c r="K150" s="52" t="str">
        <f>IF(AND('Mapa final'!$AB$140="Media",'Mapa final'!$AD$140="Leve"),CONCATENATE("R45C",'Mapa final'!$R$140),"")</f>
        <v/>
      </c>
      <c r="L150" s="124" t="str">
        <f>IF(AND('Mapa final'!$AB$141="Media",'Mapa final'!$AD$141="Leve"),CONCATENATE("R45C",'Mapa final'!$R$141),"")</f>
        <v/>
      </c>
      <c r="M150" s="51" t="str">
        <f>IF(AND('Mapa final'!$AB$139="Media",'Mapa final'!$AD$139="Menor"),CONCATENATE("R45C",'Mapa final'!$R$139),"")</f>
        <v/>
      </c>
      <c r="N150" s="52" t="str">
        <f>IF(AND('Mapa final'!$AB$140="Media",'Mapa final'!$AD$140="Menor"),CONCATENATE("R45C",'Mapa final'!$R$140),"")</f>
        <v/>
      </c>
      <c r="O150" s="124" t="str">
        <f>IF(AND('Mapa final'!$AB$141="Media",'Mapa final'!$AD$141="Menor"),CONCATENATE("R45C",'Mapa final'!$R$141),"")</f>
        <v/>
      </c>
      <c r="P150" s="51" t="str">
        <f>IF(AND('Mapa final'!$AB$139="Media",'Mapa final'!$AD$139="Moderado"),CONCATENATE("R45C",'Mapa final'!$R$139),"")</f>
        <v/>
      </c>
      <c r="Q150" s="52" t="str">
        <f>IF(AND('Mapa final'!$AB$140="Media",'Mapa final'!$AD$140="Moderado"),CONCATENATE("R45C",'Mapa final'!$R$140),"")</f>
        <v/>
      </c>
      <c r="R150" s="124" t="str">
        <f>IF(AND('Mapa final'!$AB$141="Media",'Mapa final'!$AD$141="Moderado"),CONCATENATE("R45C",'Mapa final'!$R$141),"")</f>
        <v/>
      </c>
      <c r="S150" s="44" t="str">
        <f>IF(AND('Mapa final'!$AB$139="Media",'Mapa final'!$AD$139="Mayor"),CONCATENATE("R45C",'Mapa final'!$R$139),"")</f>
        <v/>
      </c>
      <c r="T150" s="44" t="str">
        <f>IF(AND('Mapa final'!$AB$140="Media",'Mapa final'!$AD$140="Mayor"),CONCATENATE("R45C",'Mapa final'!$R$140),"")</f>
        <v/>
      </c>
      <c r="U150" s="44" t="str">
        <f>IF(AND('Mapa final'!$AB$141="Media",'Mapa final'!$AD$141="Mayor"),CONCATENATE("R45C",'Mapa final'!$R$141),"")</f>
        <v/>
      </c>
      <c r="V150" s="45" t="str">
        <f>IF(AND('Mapa final'!$AB$139="Media",'Mapa final'!$AD$139="Catastrófico"),CONCATENATE("R45C",'Mapa final'!$R$139),"")</f>
        <v/>
      </c>
      <c r="W150" s="46" t="str">
        <f>IF(AND('Mapa final'!$AB$140="Media",'Mapa final'!$AD$140="Catastrófico"),CONCATENATE("R45C",'Mapa final'!$R$140),"")</f>
        <v/>
      </c>
      <c r="X150" s="113" t="str">
        <f>IF(AND('Mapa final'!$AB$141="Media",'Mapa final'!$AD$141="Catastrófico"),CONCATENATE("R45C",'Mapa final'!$R$141),"")</f>
        <v/>
      </c>
      <c r="Y150" s="58"/>
      <c r="Z150" s="419"/>
      <c r="AA150" s="420"/>
      <c r="AB150" s="420"/>
      <c r="AC150" s="420"/>
      <c r="AD150" s="420"/>
      <c r="AE150" s="421"/>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row>
    <row r="151" spans="1:61" ht="15" customHeight="1" x14ac:dyDescent="0.25">
      <c r="A151" s="58"/>
      <c r="B151" s="291"/>
      <c r="C151" s="291"/>
      <c r="D151" s="292"/>
      <c r="E151" s="388"/>
      <c r="F151" s="401"/>
      <c r="G151" s="401"/>
      <c r="H151" s="401"/>
      <c r="I151" s="383"/>
      <c r="J151" s="51" t="str">
        <f>IF(AND('Mapa final'!$AB$142="Media",'Mapa final'!$AD$142="Leve"),CONCATENATE("R46C",'Mapa final'!$R$142),"")</f>
        <v/>
      </c>
      <c r="K151" s="52" t="str">
        <f>IF(AND('Mapa final'!$AB$143="Media",'Mapa final'!$AD$143="Leve"),CONCATENATE("R46C",'Mapa final'!$R$143),"")</f>
        <v/>
      </c>
      <c r="L151" s="124" t="str">
        <f>IF(AND('Mapa final'!$AB$144="Media",'Mapa final'!$AD$144="Leve"),CONCATENATE("R46C",'Mapa final'!$R$144),"")</f>
        <v/>
      </c>
      <c r="M151" s="51" t="str">
        <f>IF(AND('Mapa final'!$AB$142="Media",'Mapa final'!$AD$142="Menor"),CONCATENATE("R46C",'Mapa final'!$R$142),"")</f>
        <v/>
      </c>
      <c r="N151" s="52" t="str">
        <f>IF(AND('Mapa final'!$AB$143="Media",'Mapa final'!$AD$143="Menor"),CONCATENATE("R46C",'Mapa final'!$R$143),"")</f>
        <v/>
      </c>
      <c r="O151" s="124" t="str">
        <f>IF(AND('Mapa final'!$AB$144="Media",'Mapa final'!$AD$144="Menor"),CONCATENATE("R46C",'Mapa final'!$R$144),"")</f>
        <v/>
      </c>
      <c r="P151" s="51" t="str">
        <f>IF(AND('Mapa final'!$AB$142="Media",'Mapa final'!$AD$142="Moderado"),CONCATENATE("R46C",'Mapa final'!$R$142),"")</f>
        <v/>
      </c>
      <c r="Q151" s="52" t="str">
        <f>IF(AND('Mapa final'!$AB$143="Media",'Mapa final'!$AD$143="Moderado"),CONCATENATE("R46C",'Mapa final'!$R$143),"")</f>
        <v/>
      </c>
      <c r="R151" s="124" t="str">
        <f>IF(AND('Mapa final'!$AB$144="Media",'Mapa final'!$AD$144="Moderado"),CONCATENATE("R46C",'Mapa final'!$R$144),"")</f>
        <v/>
      </c>
      <c r="S151" s="44" t="str">
        <f>IF(AND('Mapa final'!$AB$142="Media",'Mapa final'!$AD$142="Mayor"),CONCATENATE("R46C",'Mapa final'!$R$142),"")</f>
        <v/>
      </c>
      <c r="T151" s="44" t="str">
        <f>IF(AND('Mapa final'!$AB$143="Media",'Mapa final'!$AD$143="Mayor"),CONCATENATE("R46C",'Mapa final'!$R$143),"")</f>
        <v/>
      </c>
      <c r="U151" s="44" t="str">
        <f>IF(AND('Mapa final'!$AB$144="Media",'Mapa final'!$AD$144="Mayor"),CONCATENATE("R46C",'Mapa final'!$R$144),"")</f>
        <v/>
      </c>
      <c r="V151" s="45" t="str">
        <f>IF(AND('Mapa final'!$AB$142="Media",'Mapa final'!$AD$142="Catastrófico"),CONCATENATE("R46C",'Mapa final'!$R$142),"")</f>
        <v/>
      </c>
      <c r="W151" s="46" t="str">
        <f>IF(AND('Mapa final'!$AB$143="Media",'Mapa final'!$AD$143="Catastrófico"),CONCATENATE("R46C",'Mapa final'!$R$143),"")</f>
        <v/>
      </c>
      <c r="X151" s="113" t="str">
        <f>IF(AND('Mapa final'!$AB$144="Media",'Mapa final'!$AD$144="Catastrófico"),CONCATENATE("R46C",'Mapa final'!$R$144),"")</f>
        <v/>
      </c>
      <c r="Y151" s="58"/>
      <c r="Z151" s="419"/>
      <c r="AA151" s="420"/>
      <c r="AB151" s="420"/>
      <c r="AC151" s="420"/>
      <c r="AD151" s="420"/>
      <c r="AE151" s="421"/>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row>
    <row r="152" spans="1:61" ht="15" customHeight="1" x14ac:dyDescent="0.25">
      <c r="A152" s="58"/>
      <c r="B152" s="291"/>
      <c r="C152" s="291"/>
      <c r="D152" s="292"/>
      <c r="E152" s="388"/>
      <c r="F152" s="401"/>
      <c r="G152" s="401"/>
      <c r="H152" s="401"/>
      <c r="I152" s="383"/>
      <c r="J152" s="51" t="str">
        <f>IF(AND('Mapa final'!$AB$145="Media",'Mapa final'!$AD$145="Leve"),CONCATENATE("R47C",'Mapa final'!$R$145),"")</f>
        <v/>
      </c>
      <c r="K152" s="52" t="str">
        <f>IF(AND('Mapa final'!$AB$146="Media",'Mapa final'!$AD$146="Leve"),CONCATENATE("R47C",'Mapa final'!$R$146),"")</f>
        <v/>
      </c>
      <c r="L152" s="124" t="str">
        <f>IF(AND('Mapa final'!$AB$147="Media",'Mapa final'!$AD$147="Leve"),CONCATENATE("R47C",'Mapa final'!$R$147),"")</f>
        <v/>
      </c>
      <c r="M152" s="51" t="str">
        <f>IF(AND('Mapa final'!$AB$145="Media",'Mapa final'!$AD$145="Menor"),CONCATENATE("R47C",'Mapa final'!$R$145),"")</f>
        <v/>
      </c>
      <c r="N152" s="52" t="str">
        <f>IF(AND('Mapa final'!$AB$146="Media",'Mapa final'!$AD$146="Menor"),CONCATENATE("R47C",'Mapa final'!$R$146),"")</f>
        <v/>
      </c>
      <c r="O152" s="124" t="str">
        <f>IF(AND('Mapa final'!$AB$147="Media",'Mapa final'!$AD$147="Menor"),CONCATENATE("R47C",'Mapa final'!$R$147),"")</f>
        <v/>
      </c>
      <c r="P152" s="51" t="str">
        <f>IF(AND('Mapa final'!$AB$145="Media",'Mapa final'!$AD$145="Moderado"),CONCATENATE("R47C",'Mapa final'!$R$145),"")</f>
        <v/>
      </c>
      <c r="Q152" s="52" t="str">
        <f>IF(AND('Mapa final'!$AB$146="Media",'Mapa final'!$AD$146="Moderado"),CONCATENATE("R47C",'Mapa final'!$R$146),"")</f>
        <v/>
      </c>
      <c r="R152" s="124" t="str">
        <f>IF(AND('Mapa final'!$AB$147="Media",'Mapa final'!$AD$147="Moderado"),CONCATENATE("R47C",'Mapa final'!$R$147),"")</f>
        <v/>
      </c>
      <c r="S152" s="44" t="str">
        <f>IF(AND('Mapa final'!$AB$145="Media",'Mapa final'!$AD$145="Mayor"),CONCATENATE("R47C",'Mapa final'!$R$145),"")</f>
        <v/>
      </c>
      <c r="T152" s="44" t="str">
        <f>IF(AND('Mapa final'!$AB$146="Media",'Mapa final'!$AD$146="Mayor"),CONCATENATE("R47C",'Mapa final'!$R$146),"")</f>
        <v/>
      </c>
      <c r="U152" s="44" t="str">
        <f>IF(AND('Mapa final'!$AB$147="Media",'Mapa final'!$AD$147="Mayor"),CONCATENATE("R47C",'Mapa final'!$R$147),"")</f>
        <v/>
      </c>
      <c r="V152" s="45" t="str">
        <f>IF(AND('Mapa final'!$AB$145="Media",'Mapa final'!$AD$145="Catastrófico"),CONCATENATE("R47C",'Mapa final'!$R$145),"")</f>
        <v/>
      </c>
      <c r="W152" s="46" t="str">
        <f>IF(AND('Mapa final'!$AB$146="Media",'Mapa final'!$AD$146="Catastrófico"),CONCATENATE("R47C",'Mapa final'!$R$146),"")</f>
        <v/>
      </c>
      <c r="X152" s="113" t="str">
        <f>IF(AND('Mapa final'!$AB$147="Media",'Mapa final'!$AD$147="Catastrófico"),CONCATENATE("R47C",'Mapa final'!$R$147),"")</f>
        <v/>
      </c>
      <c r="Y152" s="58"/>
      <c r="Z152" s="419"/>
      <c r="AA152" s="420"/>
      <c r="AB152" s="420"/>
      <c r="AC152" s="420"/>
      <c r="AD152" s="420"/>
      <c r="AE152" s="421"/>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row>
    <row r="153" spans="1:61" ht="15" customHeight="1" x14ac:dyDescent="0.25">
      <c r="A153" s="58"/>
      <c r="B153" s="291"/>
      <c r="C153" s="291"/>
      <c r="D153" s="292"/>
      <c r="E153" s="388"/>
      <c r="F153" s="401"/>
      <c r="G153" s="401"/>
      <c r="H153" s="401"/>
      <c r="I153" s="383"/>
      <c r="J153" s="51" t="str">
        <f>IF(AND('Mapa final'!$AB$148="Media",'Mapa final'!$AD$148="Leve"),CONCATENATE("R48C",'Mapa final'!$R$148),"")</f>
        <v/>
      </c>
      <c r="K153" s="52" t="str">
        <f>IF(AND('Mapa final'!$AB$149="Media",'Mapa final'!$AD$149="Leve"),CONCATENATE("R48C",'Mapa final'!$R$149),"")</f>
        <v/>
      </c>
      <c r="L153" s="124" t="str">
        <f>IF(AND('Mapa final'!$AB$150="Media",'Mapa final'!$AD$150="Leve"),CONCATENATE("R48C",'Mapa final'!$R$150),"")</f>
        <v/>
      </c>
      <c r="M153" s="51" t="str">
        <f>IF(AND('Mapa final'!$AB$148="Media",'Mapa final'!$AD$148="Menor"),CONCATENATE("R48C",'Mapa final'!$R$148),"")</f>
        <v/>
      </c>
      <c r="N153" s="52" t="str">
        <f>IF(AND('Mapa final'!$AB$149="Media",'Mapa final'!$AD$149="Menor"),CONCATENATE("R48C",'Mapa final'!$R$149),"")</f>
        <v/>
      </c>
      <c r="O153" s="124" t="str">
        <f>IF(AND('Mapa final'!$AB$150="Media",'Mapa final'!$AD$150="Menor"),CONCATENATE("R48C",'Mapa final'!$R$150),"")</f>
        <v/>
      </c>
      <c r="P153" s="51" t="str">
        <f>IF(AND('Mapa final'!$AB$148="Media",'Mapa final'!$AD$148="Moderado"),CONCATENATE("R48C",'Mapa final'!$R$148),"")</f>
        <v/>
      </c>
      <c r="Q153" s="52" t="str">
        <f>IF(AND('Mapa final'!$AB$149="Media",'Mapa final'!$AD$149="Moderado"),CONCATENATE("R48C",'Mapa final'!$R$149),"")</f>
        <v/>
      </c>
      <c r="R153" s="124" t="str">
        <f>IF(AND('Mapa final'!$AB$150="Media",'Mapa final'!$AD$150="Moderado"),CONCATENATE("R48C",'Mapa final'!$R$150),"")</f>
        <v/>
      </c>
      <c r="S153" s="44" t="str">
        <f>IF(AND('Mapa final'!$AB$148="Media",'Mapa final'!$AD$148="Mayor"),CONCATENATE("R48C",'Mapa final'!$R$148),"")</f>
        <v/>
      </c>
      <c r="T153" s="44" t="str">
        <f>IF(AND('Mapa final'!$AB$149="Media",'Mapa final'!$AD$149="Mayor"),CONCATENATE("R48C",'Mapa final'!$R$149),"")</f>
        <v/>
      </c>
      <c r="U153" s="44" t="str">
        <f>IF(AND('Mapa final'!$AB$150="Media",'Mapa final'!$AD$150="Mayor"),CONCATENATE("R48C",'Mapa final'!$R$150),"")</f>
        <v/>
      </c>
      <c r="V153" s="45" t="str">
        <f>IF(AND('Mapa final'!$AB$148="Media",'Mapa final'!$AD$148="Catastrófico"),CONCATENATE("R48C",'Mapa final'!$R$148),"")</f>
        <v/>
      </c>
      <c r="W153" s="46" t="str">
        <f>IF(AND('Mapa final'!$AB$149="Media",'Mapa final'!$AD$149="Catastrófico"),CONCATENATE("R48C",'Mapa final'!$R$149),"")</f>
        <v/>
      </c>
      <c r="X153" s="113" t="str">
        <f>IF(AND('Mapa final'!$AB$150="Media",'Mapa final'!$AD$150="Catastrófico"),CONCATENATE("R48C",'Mapa final'!$R$150),"")</f>
        <v/>
      </c>
      <c r="Y153" s="58"/>
      <c r="Z153" s="419"/>
      <c r="AA153" s="420"/>
      <c r="AB153" s="420"/>
      <c r="AC153" s="420"/>
      <c r="AD153" s="420"/>
      <c r="AE153" s="421"/>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row>
    <row r="154" spans="1:61" ht="15" customHeight="1" x14ac:dyDescent="0.25">
      <c r="A154" s="58"/>
      <c r="B154" s="291"/>
      <c r="C154" s="291"/>
      <c r="D154" s="292"/>
      <c r="E154" s="388"/>
      <c r="F154" s="401"/>
      <c r="G154" s="401"/>
      <c r="H154" s="401"/>
      <c r="I154" s="383"/>
      <c r="J154" s="51" t="str">
        <f>IF(AND('Mapa final'!$AB$151="Media",'Mapa final'!$AD$151="Leve"),CONCATENATE("R49C",'Mapa final'!$R$151),"")</f>
        <v/>
      </c>
      <c r="K154" s="52" t="str">
        <f>IF(AND('Mapa final'!$AB$152="Media",'Mapa final'!$AD$152="Leve"),CONCATENATE("R49C",'Mapa final'!$R$152),"")</f>
        <v/>
      </c>
      <c r="L154" s="124" t="str">
        <f>IF(AND('Mapa final'!$AB$153="Media",'Mapa final'!$AD$153="Leve"),CONCATENATE("R49C",'Mapa final'!$R$153),"")</f>
        <v/>
      </c>
      <c r="M154" s="51" t="str">
        <f>IF(AND('Mapa final'!$AB$151="Media",'Mapa final'!$AD$151="Menor"),CONCATENATE("R49C",'Mapa final'!$R$151),"")</f>
        <v/>
      </c>
      <c r="N154" s="52" t="str">
        <f>IF(AND('Mapa final'!$AB$152="Media",'Mapa final'!$AD$152="Menor"),CONCATENATE("R49C",'Mapa final'!$R$152),"")</f>
        <v/>
      </c>
      <c r="O154" s="124" t="str">
        <f>IF(AND('Mapa final'!$AB$153="Media",'Mapa final'!$AD$153="Menor"),CONCATENATE("R49C",'Mapa final'!$R$153),"")</f>
        <v/>
      </c>
      <c r="P154" s="51" t="str">
        <f>IF(AND('Mapa final'!$AB$151="Media",'Mapa final'!$AD$151="Moderado"),CONCATENATE("R49C",'Mapa final'!$R$151),"")</f>
        <v/>
      </c>
      <c r="Q154" s="52" t="str">
        <f>IF(AND('Mapa final'!$AB$152="Media",'Mapa final'!$AD$152="Moderado"),CONCATENATE("R49C",'Mapa final'!$R$152),"")</f>
        <v/>
      </c>
      <c r="R154" s="124" t="str">
        <f>IF(AND('Mapa final'!$AB$153="Media",'Mapa final'!$AD$153="Moderado"),CONCATENATE("R49C",'Mapa final'!$R$153),"")</f>
        <v/>
      </c>
      <c r="S154" s="44" t="str">
        <f>IF(AND('Mapa final'!$AB$151="Media",'Mapa final'!$AD$151="Mayor"),CONCATENATE("R49C",'Mapa final'!$R$151),"")</f>
        <v/>
      </c>
      <c r="T154" s="44" t="str">
        <f>IF(AND('Mapa final'!$AB$152="Media",'Mapa final'!$AD$152="Mayor"),CONCATENATE("R49C",'Mapa final'!$R$152),"")</f>
        <v/>
      </c>
      <c r="U154" s="44" t="str">
        <f>IF(AND('Mapa final'!$AB$153="Media",'Mapa final'!$AD$153="Mayor"),CONCATENATE("R49C",'Mapa final'!$R$153),"")</f>
        <v/>
      </c>
      <c r="V154" s="45" t="str">
        <f>IF(AND('Mapa final'!$AB$151="Media",'Mapa final'!$AD$151="Catastrófico"),CONCATENATE("R49C",'Mapa final'!$R$151),"")</f>
        <v/>
      </c>
      <c r="W154" s="46" t="str">
        <f>IF(AND('Mapa final'!$AB$152="Media",'Mapa final'!$AD$152="Catastrófico"),CONCATENATE("R49C",'Mapa final'!$R$152),"")</f>
        <v/>
      </c>
      <c r="X154" s="113" t="str">
        <f>IF(AND('Mapa final'!$AB$153="Media",'Mapa final'!$AD$153="Catastrófico"),CONCATENATE("R49C",'Mapa final'!$R$153),"")</f>
        <v/>
      </c>
      <c r="Y154" s="58"/>
      <c r="Z154" s="419"/>
      <c r="AA154" s="420"/>
      <c r="AB154" s="420"/>
      <c r="AC154" s="420"/>
      <c r="AD154" s="420"/>
      <c r="AE154" s="421"/>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row>
    <row r="155" spans="1:61" ht="15" customHeight="1" thickBot="1" x14ac:dyDescent="0.3">
      <c r="A155" s="58"/>
      <c r="B155" s="291"/>
      <c r="C155" s="291"/>
      <c r="D155" s="292"/>
      <c r="E155" s="388"/>
      <c r="F155" s="401"/>
      <c r="G155" s="401"/>
      <c r="H155" s="401"/>
      <c r="I155" s="383"/>
      <c r="J155" s="51" t="str">
        <f>IF(AND('Mapa final'!$AB$154="Media",'Mapa final'!$AD$154="Leve"),CONCATENATE("R50C",'Mapa final'!$R$154),"")</f>
        <v/>
      </c>
      <c r="K155" s="52" t="str">
        <f>IF(AND('Mapa final'!$AB$155="Media",'Mapa final'!$AD$155="Leve"),CONCATENATE("R50C",'Mapa final'!$R$155),"")</f>
        <v/>
      </c>
      <c r="L155" s="124" t="str">
        <f>IF(AND('Mapa final'!$AB$156="Media",'Mapa final'!$AD$156="Leve"),CONCATENATE("R50C",'Mapa final'!$R$156),"")</f>
        <v/>
      </c>
      <c r="M155" s="51" t="str">
        <f>IF(AND('Mapa final'!$AB$154="Media",'Mapa final'!$AD$154="Menor"),CONCATENATE("R50C",'Mapa final'!$R$154),"")</f>
        <v/>
      </c>
      <c r="N155" s="52" t="str">
        <f>IF(AND('Mapa final'!$AB$155="Media",'Mapa final'!$AD$155="Menor"),CONCATENATE("R50C",'Mapa final'!$R$155),"")</f>
        <v/>
      </c>
      <c r="O155" s="124" t="str">
        <f>IF(AND('Mapa final'!$AB$156="Media",'Mapa final'!$AD$156="Menor"),CONCATENATE("R50C",'Mapa final'!$R$156),"")</f>
        <v/>
      </c>
      <c r="P155" s="51" t="str">
        <f>IF(AND('Mapa final'!$AB$154="Media",'Mapa final'!$AD$154="Moderado"),CONCATENATE("R50C",'Mapa final'!$R$154),"")</f>
        <v/>
      </c>
      <c r="Q155" s="52" t="str">
        <f>IF(AND('Mapa final'!$AB$155="Media",'Mapa final'!$AD$155="Moderado"),CONCATENATE("R50C",'Mapa final'!$R$155),"")</f>
        <v/>
      </c>
      <c r="R155" s="124" t="str">
        <f>IF(AND('Mapa final'!$AB$156="Media",'Mapa final'!$AD$156="Moderado"),CONCATENATE("R50C",'Mapa final'!$R$156),"")</f>
        <v/>
      </c>
      <c r="S155" s="44" t="str">
        <f>IF(AND('Mapa final'!$AB$154="Media",'Mapa final'!$AD$154="Mayor"),CONCATENATE("R50C",'Mapa final'!$R$154),"")</f>
        <v/>
      </c>
      <c r="T155" s="44" t="str">
        <f>IF(AND('Mapa final'!$AB$155="Media",'Mapa final'!$AD$155="Mayor"),CONCATENATE("R50C",'Mapa final'!$R$155),"")</f>
        <v/>
      </c>
      <c r="U155" s="44" t="str">
        <f>IF(AND('Mapa final'!$AB$156="Media",'Mapa final'!$AD$156="Mayor"),CONCATENATE("R50C",'Mapa final'!$R$156),"")</f>
        <v/>
      </c>
      <c r="V155" s="45" t="str">
        <f>IF(AND('Mapa final'!$AB$154="Media",'Mapa final'!$AD$154="Catastrófico"),CONCATENATE("R50C",'Mapa final'!$R$154),"")</f>
        <v/>
      </c>
      <c r="W155" s="46" t="str">
        <f>IF(AND('Mapa final'!$AB$155="Media",'Mapa final'!$AD$155="Catastrófico"),CONCATENATE("R50C",'Mapa final'!$R$155),"")</f>
        <v/>
      </c>
      <c r="X155" s="113" t="str">
        <f>IF(AND('Mapa final'!$AB$156="Media",'Mapa final'!$AD$156="Catastrófico"),CONCATENATE("R50C",'Mapa final'!$R$156),"")</f>
        <v/>
      </c>
      <c r="Y155" s="58"/>
      <c r="Z155" s="419"/>
      <c r="AA155" s="420"/>
      <c r="AB155" s="420"/>
      <c r="AC155" s="420"/>
      <c r="AD155" s="420"/>
      <c r="AE155" s="421"/>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row>
    <row r="156" spans="1:61" ht="15" customHeight="1" x14ac:dyDescent="0.25">
      <c r="A156" s="58"/>
      <c r="B156" s="291"/>
      <c r="C156" s="291"/>
      <c r="D156" s="292"/>
      <c r="E156" s="399" t="s">
        <v>105</v>
      </c>
      <c r="F156" s="400"/>
      <c r="G156" s="400"/>
      <c r="H156" s="400"/>
      <c r="I156" s="400"/>
      <c r="J156" s="126" t="str">
        <f>IF(AND('Mapa final'!$AB$7="Baja",'Mapa final'!$AD$7="Leve"),CONCATENATE("R1C",'Mapa final'!$R$7),"")</f>
        <v/>
      </c>
      <c r="K156" s="55" t="str">
        <f>IF(AND('Mapa final'!$AB$8="Baja",'Mapa final'!$AD$8="Leve"),CONCATENATE("R1C",'Mapa final'!$R$8),"")</f>
        <v/>
      </c>
      <c r="L156" s="127" t="str">
        <f>IF(AND('Mapa final'!$AB$9="Baja",'Mapa final'!$AD$9="Leve"),CONCATENATE("R1C",'Mapa final'!$R$9),"")</f>
        <v/>
      </c>
      <c r="M156" s="49" t="str">
        <f>IF(AND('Mapa final'!$AB$7="Baja",'Mapa final'!$AD$7="Menor"),CONCATENATE("R1C",'Mapa final'!$R$7),"")</f>
        <v/>
      </c>
      <c r="N156" s="50" t="str">
        <f>IF(AND('Mapa final'!$AB$8="Baja",'Mapa final'!$AD$8="Menor"),CONCATENATE("R1C",'Mapa final'!$R$8),"")</f>
        <v/>
      </c>
      <c r="O156" s="123" t="str">
        <f>IF(AND('Mapa final'!$AB$9="Baja",'Mapa final'!$AD$9="Menor"),CONCATENATE("R1C",'Mapa final'!$R$9),"")</f>
        <v/>
      </c>
      <c r="P156" s="49" t="str">
        <f>IF(AND('Mapa final'!$AB$7="Baja",'Mapa final'!$AD$7="Moderado"),CONCATENATE("R1C",'Mapa final'!$R$7),"")</f>
        <v>R1C1</v>
      </c>
      <c r="Q156" s="50" t="str">
        <f>IF(AND('Mapa final'!$AB$8="Baja",'Mapa final'!$AD$8="Moderado"),CONCATENATE("R1C",'Mapa final'!$R$8),"")</f>
        <v/>
      </c>
      <c r="R156" s="123" t="str">
        <f>IF(AND('Mapa final'!$AB$9="Baja",'Mapa final'!$AD$9="Moderado"),CONCATENATE("R1C",'Mapa final'!$R$9),"")</f>
        <v/>
      </c>
      <c r="S156" s="115" t="str">
        <f>IF(AND('Mapa final'!$AB$7="Baja",'Mapa final'!$AD$7="Mayor"),CONCATENATE("R1C",'Mapa final'!$R$7),"")</f>
        <v/>
      </c>
      <c r="T156" s="116" t="str">
        <f>IF(AND('Mapa final'!$AB$8="Baja",'Mapa final'!$AD$8="Mayor"),CONCATENATE("R1C",'Mapa final'!$R$8),"")</f>
        <v/>
      </c>
      <c r="U156" s="117" t="str">
        <f>IF(AND('Mapa final'!$AB$9="Baja",'Mapa final'!$AD$9="Mayor"),CONCATENATE("R1C",'Mapa final'!$R$9),"")</f>
        <v/>
      </c>
      <c r="V156" s="42" t="str">
        <f>IF(AND('Mapa final'!$AB$7="Baja",'Mapa final'!$AD$7="Catastrófico"),CONCATENATE("R1C",'Mapa final'!$R$7),"")</f>
        <v/>
      </c>
      <c r="W156" s="43" t="str">
        <f>IF(AND('Mapa final'!$AB$8="Baja",'Mapa final'!$AD$8="Catastrófico"),CONCATENATE("R1C",'Mapa final'!$R$8),"")</f>
        <v/>
      </c>
      <c r="X156" s="112" t="str">
        <f>IF(AND('Mapa final'!$AB$9="Baja",'Mapa final'!$AD$9="Catastrófico"),CONCATENATE("R1C",'Mapa final'!$R$9),"")</f>
        <v/>
      </c>
      <c r="Y156" s="58"/>
      <c r="Z156" s="410" t="s">
        <v>76</v>
      </c>
      <c r="AA156" s="411"/>
      <c r="AB156" s="411"/>
      <c r="AC156" s="411"/>
      <c r="AD156" s="411"/>
      <c r="AE156" s="412"/>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row>
    <row r="157" spans="1:61" ht="15" customHeight="1" x14ac:dyDescent="0.25">
      <c r="A157" s="58"/>
      <c r="B157" s="291"/>
      <c r="C157" s="291"/>
      <c r="D157" s="292"/>
      <c r="E157" s="387"/>
      <c r="F157" s="383"/>
      <c r="G157" s="383"/>
      <c r="H157" s="383"/>
      <c r="I157" s="383"/>
      <c r="J157" s="128" t="str">
        <f>IF(AND('Mapa final'!$AB$10="Baja",'Mapa final'!$AD$10="Leve"),CONCATENATE("R2C",'Mapa final'!$R$10),"")</f>
        <v/>
      </c>
      <c r="K157" s="56" t="str">
        <f>IF(AND('Mapa final'!$AB$11="Baja",'Mapa final'!$AD$11="Leve"),CONCATENATE("R2C",'Mapa final'!$R$11),"")</f>
        <v/>
      </c>
      <c r="L157" s="129" t="str">
        <f>IF(AND('Mapa final'!$AB$12="Baja",'Mapa final'!$AD$12="Leve"),CONCATENATE("R2C",'Mapa final'!$R$12),"")</f>
        <v/>
      </c>
      <c r="M157" s="51" t="str">
        <f>IF(AND('Mapa final'!$AB$10="Baja",'Mapa final'!$AD$10="Menor"),CONCATENATE("R2C",'Mapa final'!$R$10),"")</f>
        <v/>
      </c>
      <c r="N157" s="52" t="str">
        <f>IF(AND('Mapa final'!$AB$11="Baja",'Mapa final'!$AD$11="Menor"),CONCATENATE("R2C",'Mapa final'!$R$11),"")</f>
        <v/>
      </c>
      <c r="O157" s="124" t="str">
        <f>IF(AND('Mapa final'!$AB$12="Baja",'Mapa final'!$AD$12="Menor"),CONCATENATE("R2C",'Mapa final'!$R$12),"")</f>
        <v/>
      </c>
      <c r="P157" s="51" t="str">
        <f>IF(AND('Mapa final'!$AB$10="Baja",'Mapa final'!$AD$10="Moderado"),CONCATENATE("R2C",'Mapa final'!$R$10),"")</f>
        <v>R2C1</v>
      </c>
      <c r="Q157" s="52" t="str">
        <f>IF(AND('Mapa final'!$AB$11="Baja",'Mapa final'!$AD$11="Moderado"),CONCATENATE("R2C",'Mapa final'!$R$11),"")</f>
        <v/>
      </c>
      <c r="R157" s="124" t="str">
        <f>IF(AND('Mapa final'!$AB$12="Baja",'Mapa final'!$AD$12="Moderado"),CONCATENATE("R2C",'Mapa final'!$R$12),"")</f>
        <v/>
      </c>
      <c r="S157" s="118" t="str">
        <f>IF(AND('Mapa final'!$AB$10="Baja",'Mapa final'!$AD$10="Mayor"),CONCATENATE("R2C",'Mapa final'!$R$10),"")</f>
        <v/>
      </c>
      <c r="T157" s="44" t="str">
        <f>IF(AND('Mapa final'!$AB$11="Baja",'Mapa final'!$AD$11="Mayor"),CONCATENATE("R2C",'Mapa final'!$R$11),"")</f>
        <v/>
      </c>
      <c r="U157" s="119" t="str">
        <f>IF(AND('Mapa final'!$AB$12="Baja",'Mapa final'!$AD$12="Mayor"),CONCATENATE("R2C",'Mapa final'!$R$12),"")</f>
        <v/>
      </c>
      <c r="V157" s="45" t="str">
        <f>IF(AND('Mapa final'!$AB$10="Baja",'Mapa final'!$AD$10="Catastrófico"),CONCATENATE("R2C",'Mapa final'!$R$10),"")</f>
        <v/>
      </c>
      <c r="W157" s="46" t="str">
        <f>IF(AND('Mapa final'!$AB$11="Baja",'Mapa final'!$AD$11="Catastrófico"),CONCATENATE("R2C",'Mapa final'!$R$11),"")</f>
        <v/>
      </c>
      <c r="X157" s="113" t="str">
        <f>IF(AND('Mapa final'!$AB$12="Baja",'Mapa final'!$AD$12="Catastrófico"),CONCATENATE("R2C",'Mapa final'!$R$12),"")</f>
        <v/>
      </c>
      <c r="Y157" s="58"/>
      <c r="Z157" s="413"/>
      <c r="AA157" s="414"/>
      <c r="AB157" s="414"/>
      <c r="AC157" s="414"/>
      <c r="AD157" s="414"/>
      <c r="AE157" s="415"/>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row>
    <row r="158" spans="1:61" ht="15" customHeight="1" x14ac:dyDescent="0.25">
      <c r="A158" s="58"/>
      <c r="B158" s="291"/>
      <c r="C158" s="291"/>
      <c r="D158" s="292"/>
      <c r="E158" s="387"/>
      <c r="F158" s="383"/>
      <c r="G158" s="383"/>
      <c r="H158" s="383"/>
      <c r="I158" s="383"/>
      <c r="J158" s="128" t="str">
        <f>IF(AND('Mapa final'!$AB$13="Baja",'Mapa final'!$AD$13="Leve"),CONCATENATE("R3C",'Mapa final'!$R$13),"")</f>
        <v/>
      </c>
      <c r="K158" s="56" t="str">
        <f>IF(AND('Mapa final'!$AB$14="Baja",'Mapa final'!$AD$14="Leve"),CONCATENATE("R3C",'Mapa final'!$R$14),"")</f>
        <v/>
      </c>
      <c r="L158" s="129" t="str">
        <f>IF(AND('Mapa final'!$AB$15="Baja",'Mapa final'!$AD$15="Leve"),CONCATENATE("R3C",'Mapa final'!$R$15),"")</f>
        <v/>
      </c>
      <c r="M158" s="51" t="str">
        <f>IF(AND('Mapa final'!$AB$13="Baja",'Mapa final'!$AD$13="Menor"),CONCATENATE("R3C",'Mapa final'!$R$13),"")</f>
        <v/>
      </c>
      <c r="N158" s="52" t="str">
        <f>IF(AND('Mapa final'!$AB$14="Baja",'Mapa final'!$AD$14="Menor"),CONCATENATE("R3C",'Mapa final'!$R$14),"")</f>
        <v/>
      </c>
      <c r="O158" s="124" t="str">
        <f>IF(AND('Mapa final'!$AB$15="Baja",'Mapa final'!$AD$15="Menor"),CONCATENATE("R3C",'Mapa final'!$R$15),"")</f>
        <v/>
      </c>
      <c r="P158" s="51" t="str">
        <f>IF(AND('Mapa final'!$AB$13="Baja",'Mapa final'!$AD$13="Moderado"),CONCATENATE("R3C",'Mapa final'!$R$13),"")</f>
        <v/>
      </c>
      <c r="Q158" s="52" t="str">
        <f>IF(AND('Mapa final'!$AB$14="Baja",'Mapa final'!$AD$14="Moderado"),CONCATENATE("R3C",'Mapa final'!$R$14),"")</f>
        <v/>
      </c>
      <c r="R158" s="124" t="str">
        <f>IF(AND('Mapa final'!$AB$15="Baja",'Mapa final'!$AD$15="Moderado"),CONCATENATE("R3C",'Mapa final'!$R$15),"")</f>
        <v/>
      </c>
      <c r="S158" s="118" t="str">
        <f>IF(AND('Mapa final'!$AB$13="Baja",'Mapa final'!$AD$13="Mayor"),CONCATENATE("R3C",'Mapa final'!$R$13),"")</f>
        <v/>
      </c>
      <c r="T158" s="44" t="str">
        <f>IF(AND('Mapa final'!$AB$14="Baja",'Mapa final'!$AD$14="Mayor"),CONCATENATE("R3C",'Mapa final'!$R$14),"")</f>
        <v/>
      </c>
      <c r="U158" s="119" t="str">
        <f>IF(AND('Mapa final'!$AB$15="Baja",'Mapa final'!$AD$15="Mayor"),CONCATENATE("R3C",'Mapa final'!$R$15),"")</f>
        <v/>
      </c>
      <c r="V158" s="45" t="str">
        <f>IF(AND('Mapa final'!$AB$13="Baja",'Mapa final'!$AD$13="Catastrófico"),CONCATENATE("R3C",'Mapa final'!$R$13),"")</f>
        <v/>
      </c>
      <c r="W158" s="46" t="str">
        <f>IF(AND('Mapa final'!$AB$14="Baja",'Mapa final'!$AD$14="Catastrófico"),CONCATENATE("R3C",'Mapa final'!$R$14),"")</f>
        <v/>
      </c>
      <c r="X158" s="113" t="str">
        <f>IF(AND('Mapa final'!$AB$15="Baja",'Mapa final'!$AD$15="Catastrófico"),CONCATENATE("R3C",'Mapa final'!$R$15),"")</f>
        <v/>
      </c>
      <c r="Y158" s="58"/>
      <c r="Z158" s="413"/>
      <c r="AA158" s="414"/>
      <c r="AB158" s="414"/>
      <c r="AC158" s="414"/>
      <c r="AD158" s="414"/>
      <c r="AE158" s="415"/>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row>
    <row r="159" spans="1:61" ht="15" customHeight="1" x14ac:dyDescent="0.25">
      <c r="A159" s="58"/>
      <c r="B159" s="291"/>
      <c r="C159" s="291"/>
      <c r="D159" s="292"/>
      <c r="E159" s="387"/>
      <c r="F159" s="383"/>
      <c r="G159" s="383"/>
      <c r="H159" s="383"/>
      <c r="I159" s="383"/>
      <c r="J159" s="128" t="str">
        <f>IF(AND('Mapa final'!$AB$16="Baja",'Mapa final'!$AD$16="Leve"),CONCATENATE("R4C",'Mapa final'!$R$16),"")</f>
        <v/>
      </c>
      <c r="K159" s="56" t="str">
        <f>IF(AND('Mapa final'!$AB$17="Baja",'Mapa final'!$AD$17="Leve"),CONCATENATE("R4C",'Mapa final'!$R$17),"")</f>
        <v/>
      </c>
      <c r="L159" s="129" t="str">
        <f>IF(AND('Mapa final'!$AB$18="Baja",'Mapa final'!$AD$18="Leve"),CONCATENATE("R4C",'Mapa final'!$R$18),"")</f>
        <v/>
      </c>
      <c r="M159" s="51" t="str">
        <f>IF(AND('Mapa final'!$AB$16="Baja",'Mapa final'!$AD$16="Menor"),CONCATENATE("R4C",'Mapa final'!$R$16),"")</f>
        <v/>
      </c>
      <c r="N159" s="52" t="str">
        <f>IF(AND('Mapa final'!$AB$17="Baja",'Mapa final'!$AD$17="Menor"),CONCATENATE("R4C",'Mapa final'!$R$17),"")</f>
        <v/>
      </c>
      <c r="O159" s="124" t="str">
        <f>IF(AND('Mapa final'!$AB$18="Baja",'Mapa final'!$AD$18="Menor"),CONCATENATE("R4C",'Mapa final'!$R$18),"")</f>
        <v/>
      </c>
      <c r="P159" s="51" t="str">
        <f>IF(AND('Mapa final'!$AB$16="Baja",'Mapa final'!$AD$16="Moderado"),CONCATENATE("R4C",'Mapa final'!$R$16),"")</f>
        <v/>
      </c>
      <c r="Q159" s="52" t="str">
        <f>IF(AND('Mapa final'!$AB$17="Baja",'Mapa final'!$AD$17="Moderado"),CONCATENATE("R4C",'Mapa final'!$R$17),"")</f>
        <v/>
      </c>
      <c r="R159" s="124" t="str">
        <f>IF(AND('Mapa final'!$AB$18="Baja",'Mapa final'!$AD$18="Moderado"),CONCATENATE("R4C",'Mapa final'!$R$18),"")</f>
        <v/>
      </c>
      <c r="S159" s="118" t="str">
        <f>IF(AND('Mapa final'!$AB$16="Baja",'Mapa final'!$AD$16="Mayor"),CONCATENATE("R4C",'Mapa final'!$R$16),"")</f>
        <v/>
      </c>
      <c r="T159" s="44" t="str">
        <f>IF(AND('Mapa final'!$AB$17="Baja",'Mapa final'!$AD$17="Mayor"),CONCATENATE("R4C",'Mapa final'!$R$17),"")</f>
        <v/>
      </c>
      <c r="U159" s="119" t="str">
        <f>IF(AND('Mapa final'!$AB$18="Baja",'Mapa final'!$AD$18="Mayor"),CONCATENATE("R4C",'Mapa final'!$R$18),"")</f>
        <v/>
      </c>
      <c r="V159" s="45" t="str">
        <f>IF(AND('Mapa final'!$AB$16="Baja",'Mapa final'!$AD$16="Catastrófico"),CONCATENATE("R4C",'Mapa final'!$R$16),"")</f>
        <v/>
      </c>
      <c r="W159" s="46" t="str">
        <f>IF(AND('Mapa final'!$AB$17="Baja",'Mapa final'!$AD$17="Catastrófico"),CONCATENATE("R4C",'Mapa final'!$R$17),"")</f>
        <v/>
      </c>
      <c r="X159" s="113" t="str">
        <f>IF(AND('Mapa final'!$AB$18="Baja",'Mapa final'!$AD$18="Catastrófico"),CONCATENATE("R4C",'Mapa final'!$R$18),"")</f>
        <v/>
      </c>
      <c r="Y159" s="58"/>
      <c r="Z159" s="413"/>
      <c r="AA159" s="414"/>
      <c r="AB159" s="414"/>
      <c r="AC159" s="414"/>
      <c r="AD159" s="414"/>
      <c r="AE159" s="415"/>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row>
    <row r="160" spans="1:61" ht="15" customHeight="1" x14ac:dyDescent="0.25">
      <c r="A160" s="58"/>
      <c r="B160" s="291"/>
      <c r="C160" s="291"/>
      <c r="D160" s="292"/>
      <c r="E160" s="387"/>
      <c r="F160" s="383"/>
      <c r="G160" s="383"/>
      <c r="H160" s="383"/>
      <c r="I160" s="383"/>
      <c r="J160" s="128" t="str">
        <f>IF(AND('Mapa final'!$AB$19="Baja",'Mapa final'!$AD$19="Leve"),CONCATENATE("R5C",'Mapa final'!$R$19),"")</f>
        <v/>
      </c>
      <c r="K160" s="56" t="str">
        <f>IF(AND('Mapa final'!$AB$20="Baja",'Mapa final'!$AD$20="Leve"),CONCATENATE("R5C",'Mapa final'!$R$20),"")</f>
        <v/>
      </c>
      <c r="L160" s="129" t="str">
        <f>IF(AND('Mapa final'!$AB$21="Baja",'Mapa final'!$AD$21="Leve"),CONCATENATE("R5C",'Mapa final'!$R$21),"")</f>
        <v/>
      </c>
      <c r="M160" s="51" t="str">
        <f>IF(AND('Mapa final'!$AB$19="Baja",'Mapa final'!$AD$19="Menor"),CONCATENATE("R5C",'Mapa final'!$R$19),"")</f>
        <v/>
      </c>
      <c r="N160" s="52" t="str">
        <f>IF(AND('Mapa final'!$AB$20="Baja",'Mapa final'!$AD$20="Menor"),CONCATENATE("R5C",'Mapa final'!$R$20),"")</f>
        <v/>
      </c>
      <c r="O160" s="124" t="str">
        <f>IF(AND('Mapa final'!$AB$21="Baja",'Mapa final'!$AD$21="Menor"),CONCATENATE("R5C",'Mapa final'!$R$21),"")</f>
        <v/>
      </c>
      <c r="P160" s="51" t="str">
        <f>IF(AND('Mapa final'!$AB$19="Baja",'Mapa final'!$AD$19="Moderado"),CONCATENATE("R5C",'Mapa final'!$R$19),"")</f>
        <v/>
      </c>
      <c r="Q160" s="52" t="str">
        <f>IF(AND('Mapa final'!$AB$20="Baja",'Mapa final'!$AD$20="Moderado"),CONCATENATE("R5C",'Mapa final'!$R$20),"")</f>
        <v/>
      </c>
      <c r="R160" s="124" t="str">
        <f>IF(AND('Mapa final'!$AB$21="Baja",'Mapa final'!$AD$21="Moderado"),CONCATENATE("R5C",'Mapa final'!$R$21),"")</f>
        <v/>
      </c>
      <c r="S160" s="118" t="str">
        <f>IF(AND('Mapa final'!$AB$19="Baja",'Mapa final'!$AD$19="Mayor"),CONCATENATE("R5C",'Mapa final'!$R$19),"")</f>
        <v/>
      </c>
      <c r="T160" s="44" t="str">
        <f>IF(AND('Mapa final'!$AB$20="Baja",'Mapa final'!$AD$20="Mayor"),CONCATENATE("R5C",'Mapa final'!$R$20),"")</f>
        <v/>
      </c>
      <c r="U160" s="119" t="str">
        <f>IF(AND('Mapa final'!$AB$21="Baja",'Mapa final'!$AD$21="Mayor"),CONCATENATE("R5C",'Mapa final'!$R$21),"")</f>
        <v/>
      </c>
      <c r="V160" s="45" t="str">
        <f>IF(AND('Mapa final'!$AB$19="Baja",'Mapa final'!$AD$19="Catastrófico"),CONCATENATE("R5C",'Mapa final'!$R$19),"")</f>
        <v/>
      </c>
      <c r="W160" s="46" t="str">
        <f>IF(AND('Mapa final'!$AB$20="Baja",'Mapa final'!$AD$20="Catastrófico"),CONCATENATE("R5C",'Mapa final'!$R$20),"")</f>
        <v/>
      </c>
      <c r="X160" s="113" t="str">
        <f>IF(AND('Mapa final'!$AB$21="Baja",'Mapa final'!$AD$21="Catastrófico"),CONCATENATE("R5C",'Mapa final'!$R$21),"")</f>
        <v/>
      </c>
      <c r="Y160" s="58"/>
      <c r="Z160" s="413"/>
      <c r="AA160" s="414"/>
      <c r="AB160" s="414"/>
      <c r="AC160" s="414"/>
      <c r="AD160" s="414"/>
      <c r="AE160" s="415"/>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row>
    <row r="161" spans="1:61" ht="15" customHeight="1" x14ac:dyDescent="0.25">
      <c r="A161" s="58"/>
      <c r="B161" s="291"/>
      <c r="C161" s="291"/>
      <c r="D161" s="292"/>
      <c r="E161" s="387"/>
      <c r="F161" s="383"/>
      <c r="G161" s="383"/>
      <c r="H161" s="383"/>
      <c r="I161" s="383"/>
      <c r="J161" s="128" t="str">
        <f>IF(AND('Mapa final'!$AB$22="Baja",'Mapa final'!$AD$22="Leve"),CONCATENATE("R6C",'Mapa final'!$R$22),"")</f>
        <v/>
      </c>
      <c r="K161" s="56" t="str">
        <f>IF(AND('Mapa final'!$AB$23="Baja",'Mapa final'!$AD$23="Leve"),CONCATENATE("R6C",'Mapa final'!$R$23),"")</f>
        <v/>
      </c>
      <c r="L161" s="129" t="str">
        <f>IF(AND('Mapa final'!$AB$24="Baja",'Mapa final'!$AD$24="Leve"),CONCATENATE("R6C",'Mapa final'!$R$24),"")</f>
        <v/>
      </c>
      <c r="M161" s="51" t="str">
        <f>IF(AND('Mapa final'!$AB$22="Baja",'Mapa final'!$AD$22="Menor"),CONCATENATE("R6C",'Mapa final'!$R$22),"")</f>
        <v/>
      </c>
      <c r="N161" s="52" t="str">
        <f>IF(AND('Mapa final'!$AB$23="Baja",'Mapa final'!$AD$23="Menor"),CONCATENATE("R6C",'Mapa final'!$R$23),"")</f>
        <v/>
      </c>
      <c r="O161" s="124" t="str">
        <f>IF(AND('Mapa final'!$AB$24="Baja",'Mapa final'!$AD$24="Menor"),CONCATENATE("R6C",'Mapa final'!$R$24),"")</f>
        <v/>
      </c>
      <c r="P161" s="51" t="str">
        <f>IF(AND('Mapa final'!$AB$22="Baja",'Mapa final'!$AD$22="Moderado"),CONCATENATE("R6C",'Mapa final'!$R$22),"")</f>
        <v/>
      </c>
      <c r="Q161" s="52" t="str">
        <f>IF(AND('Mapa final'!$AB$23="Baja",'Mapa final'!$AD$23="Moderado"),CONCATENATE("R6C",'Mapa final'!$R$23),"")</f>
        <v/>
      </c>
      <c r="R161" s="124" t="str">
        <f>IF(AND('Mapa final'!$AB$24="Baja",'Mapa final'!$AD$24="Moderado"),CONCATENATE("R6C",'Mapa final'!$R$24),"")</f>
        <v/>
      </c>
      <c r="S161" s="118" t="str">
        <f>IF(AND('Mapa final'!$AB$22="Baja",'Mapa final'!$AD$22="Mayor"),CONCATENATE("R6C",'Mapa final'!$R$22),"")</f>
        <v/>
      </c>
      <c r="T161" s="44" t="str">
        <f>IF(AND('Mapa final'!$AB$23="Baja",'Mapa final'!$AD$23="Mayor"),CONCATENATE("R6C",'Mapa final'!$R$23),"")</f>
        <v/>
      </c>
      <c r="U161" s="119" t="str">
        <f>IF(AND('Mapa final'!$AB$24="Baja",'Mapa final'!$AD$24="Mayor"),CONCATENATE("R6C",'Mapa final'!$R$24),"")</f>
        <v/>
      </c>
      <c r="V161" s="45" t="str">
        <f>IF(AND('Mapa final'!$AB$22="Baja",'Mapa final'!$AD$22="Catastrófico"),CONCATENATE("R6C",'Mapa final'!$R$22),"")</f>
        <v/>
      </c>
      <c r="W161" s="46" t="str">
        <f>IF(AND('Mapa final'!$AB$23="Baja",'Mapa final'!$AD$23="Catastrófico"),CONCATENATE("R6C",'Mapa final'!$R$23),"")</f>
        <v/>
      </c>
      <c r="X161" s="113" t="str">
        <f>IF(AND('Mapa final'!$AB$24="Baja",'Mapa final'!$AD$24="Catastrófico"),CONCATENATE("R6C",'Mapa final'!$R$24),"")</f>
        <v/>
      </c>
      <c r="Y161" s="58"/>
      <c r="Z161" s="413"/>
      <c r="AA161" s="414"/>
      <c r="AB161" s="414"/>
      <c r="AC161" s="414"/>
      <c r="AD161" s="414"/>
      <c r="AE161" s="415"/>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row>
    <row r="162" spans="1:61" ht="15" customHeight="1" x14ac:dyDescent="0.25">
      <c r="A162" s="58"/>
      <c r="B162" s="291"/>
      <c r="C162" s="291"/>
      <c r="D162" s="292"/>
      <c r="E162" s="387"/>
      <c r="F162" s="383"/>
      <c r="G162" s="383"/>
      <c r="H162" s="383"/>
      <c r="I162" s="383"/>
      <c r="J162" s="128" t="str">
        <f>IF(AND('Mapa final'!$AB$25="Baja",'Mapa final'!$AD$25="Leve"),CONCATENATE("R7C",'Mapa final'!$R$25),"")</f>
        <v/>
      </c>
      <c r="K162" s="56" t="str">
        <f>IF(AND('Mapa final'!$AB$26="Baja",'Mapa final'!$AD$26="Leve"),CONCATENATE("R7C",'Mapa final'!$R$26),"")</f>
        <v/>
      </c>
      <c r="L162" s="129" t="str">
        <f>IF(AND('Mapa final'!$AB$27="Baja",'Mapa final'!$AD$27="Leve"),CONCATENATE("R7C",'Mapa final'!$R$27),"")</f>
        <v/>
      </c>
      <c r="M162" s="51" t="str">
        <f>IF(AND('Mapa final'!$AB$25="Baja",'Mapa final'!$AD$25="Menor"),CONCATENATE("R7C",'Mapa final'!$R$25),"")</f>
        <v/>
      </c>
      <c r="N162" s="52" t="str">
        <f>IF(AND('Mapa final'!$AB$26="Baja",'Mapa final'!$AD$26="Menor"),CONCATENATE("R7C",'Mapa final'!$R$26),"")</f>
        <v/>
      </c>
      <c r="O162" s="124" t="str">
        <f>IF(AND('Mapa final'!$AB$27="Baja",'Mapa final'!$AD$27="Menor"),CONCATENATE("R7C",'Mapa final'!$R$27),"")</f>
        <v/>
      </c>
      <c r="P162" s="51" t="str">
        <f>IF(AND('Mapa final'!$AB$25="Baja",'Mapa final'!$AD$25="Moderado"),CONCATENATE("R7C",'Mapa final'!$R$25),"")</f>
        <v/>
      </c>
      <c r="Q162" s="52" t="str">
        <f>IF(AND('Mapa final'!$AB$26="Baja",'Mapa final'!$AD$26="Moderado"),CONCATENATE("R7C",'Mapa final'!$R$26),"")</f>
        <v/>
      </c>
      <c r="R162" s="124" t="str">
        <f>IF(AND('Mapa final'!$AB$27="Baja",'Mapa final'!$AD$27="Moderado"),CONCATENATE("R7C",'Mapa final'!$R$27),"")</f>
        <v/>
      </c>
      <c r="S162" s="118" t="str">
        <f>IF(AND('Mapa final'!$AB$25="Baja",'Mapa final'!$AD$25="Mayor"),CONCATENATE("R7C",'Mapa final'!$R$25),"")</f>
        <v/>
      </c>
      <c r="T162" s="44" t="str">
        <f>IF(AND('Mapa final'!$AB$26="Baja",'Mapa final'!$AD$26="Mayor"),CONCATENATE("R7C",'Mapa final'!$R$26),"")</f>
        <v/>
      </c>
      <c r="U162" s="119" t="str">
        <f>IF(AND('Mapa final'!$AB$27="Baja",'Mapa final'!$AD$27="Mayor"),CONCATENATE("R7C",'Mapa final'!$R$27),"")</f>
        <v/>
      </c>
      <c r="V162" s="45" t="str">
        <f>IF(AND('Mapa final'!$AB$25="Baja",'Mapa final'!$AD$25="Catastrófico"),CONCATENATE("R7C",'Mapa final'!$R$25),"")</f>
        <v/>
      </c>
      <c r="W162" s="46" t="str">
        <f>IF(AND('Mapa final'!$AB$26="Baja",'Mapa final'!$AD$26="Catastrófico"),CONCATENATE("R7C",'Mapa final'!$R$26),"")</f>
        <v/>
      </c>
      <c r="X162" s="113" t="str">
        <f>IF(AND('Mapa final'!$AB$27="Baja",'Mapa final'!$AD$27="Catastrófico"),CONCATENATE("R7C",'Mapa final'!$R$27),"")</f>
        <v/>
      </c>
      <c r="Y162" s="58"/>
      <c r="Z162" s="413"/>
      <c r="AA162" s="414"/>
      <c r="AB162" s="414"/>
      <c r="AC162" s="414"/>
      <c r="AD162" s="414"/>
      <c r="AE162" s="415"/>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row>
    <row r="163" spans="1:61" ht="15" customHeight="1" x14ac:dyDescent="0.25">
      <c r="A163" s="58"/>
      <c r="B163" s="291"/>
      <c r="C163" s="291"/>
      <c r="D163" s="292"/>
      <c r="E163" s="387"/>
      <c r="F163" s="383"/>
      <c r="G163" s="383"/>
      <c r="H163" s="383"/>
      <c r="I163" s="383"/>
      <c r="J163" s="128" t="str">
        <f>IF(AND('Mapa final'!$AB$28="Baja",'Mapa final'!$AD$28="Leve"),CONCATENATE("R8C",'Mapa final'!$R$28),"")</f>
        <v/>
      </c>
      <c r="K163" s="56" t="str">
        <f>IF(AND('Mapa final'!$AB$29="Baja",'Mapa final'!$AD$29="Leve"),CONCATENATE("R8C",'Mapa final'!$R$29),"")</f>
        <v/>
      </c>
      <c r="L163" s="129" t="str">
        <f>IF(AND('Mapa final'!$AB$30="Baja",'Mapa final'!$AD$30="Leve"),CONCATENATE("R8C",'Mapa final'!$R$30),"")</f>
        <v/>
      </c>
      <c r="M163" s="51" t="str">
        <f>IF(AND('Mapa final'!$AB$28="Baja",'Mapa final'!$AD$28="Menor"),CONCATENATE("R8C",'Mapa final'!$R$28),"")</f>
        <v/>
      </c>
      <c r="N163" s="52" t="str">
        <f>IF(AND('Mapa final'!$AB$29="Baja",'Mapa final'!$AD$29="Menor"),CONCATENATE("R8C",'Mapa final'!$R$29),"")</f>
        <v/>
      </c>
      <c r="O163" s="124" t="str">
        <f>IF(AND('Mapa final'!$AB$30="Baja",'Mapa final'!$AD$30="Menor"),CONCATENATE("R8C",'Mapa final'!$R$30),"")</f>
        <v/>
      </c>
      <c r="P163" s="51" t="str">
        <f>IF(AND('Mapa final'!$AB$28="Baja",'Mapa final'!$AD$28="Moderado"),CONCATENATE("R8C",'Mapa final'!$R$28),"")</f>
        <v/>
      </c>
      <c r="Q163" s="52" t="str">
        <f>IF(AND('Mapa final'!$AB$29="Baja",'Mapa final'!$AD$29="Moderado"),CONCATENATE("R8C",'Mapa final'!$R$29),"")</f>
        <v/>
      </c>
      <c r="R163" s="124" t="str">
        <f>IF(AND('Mapa final'!$AB$30="Baja",'Mapa final'!$AD$30="Moderado"),CONCATENATE("R8C",'Mapa final'!$R$30),"")</f>
        <v/>
      </c>
      <c r="S163" s="118" t="str">
        <f>IF(AND('Mapa final'!$AB$28="Baja",'Mapa final'!$AD$28="Mayor"),CONCATENATE("R8C",'Mapa final'!$R$28),"")</f>
        <v/>
      </c>
      <c r="T163" s="44" t="str">
        <f>IF(AND('Mapa final'!$AB$29="Baja",'Mapa final'!$AD$29="Mayor"),CONCATENATE("R8C",'Mapa final'!$R$29),"")</f>
        <v/>
      </c>
      <c r="U163" s="119" t="str">
        <f>IF(AND('Mapa final'!$AB$30="Baja",'Mapa final'!$AD$30="Mayor"),CONCATENATE("R8C",'Mapa final'!$R$30),"")</f>
        <v/>
      </c>
      <c r="V163" s="45" t="str">
        <f>IF(AND('Mapa final'!$AB$28="Baja",'Mapa final'!$AD$28="Catastrófico"),CONCATENATE("R8C",'Mapa final'!$R$28),"")</f>
        <v/>
      </c>
      <c r="W163" s="46" t="str">
        <f>IF(AND('Mapa final'!$AB$29="Baja",'Mapa final'!$AD$29="Catastrófico"),CONCATENATE("R8C",'Mapa final'!$R$29),"")</f>
        <v/>
      </c>
      <c r="X163" s="113" t="str">
        <f>IF(AND('Mapa final'!$AB$30="Baja",'Mapa final'!$AD$30="Catastrófico"),CONCATENATE("R8C",'Mapa final'!$R$30),"")</f>
        <v/>
      </c>
      <c r="Y163" s="58"/>
      <c r="Z163" s="413"/>
      <c r="AA163" s="414"/>
      <c r="AB163" s="414"/>
      <c r="AC163" s="414"/>
      <c r="AD163" s="414"/>
      <c r="AE163" s="415"/>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row>
    <row r="164" spans="1:61" ht="15" customHeight="1" x14ac:dyDescent="0.25">
      <c r="A164" s="58"/>
      <c r="B164" s="291"/>
      <c r="C164" s="291"/>
      <c r="D164" s="292"/>
      <c r="E164" s="387"/>
      <c r="F164" s="383"/>
      <c r="G164" s="383"/>
      <c r="H164" s="383"/>
      <c r="I164" s="383"/>
      <c r="J164" s="128" t="str">
        <f>IF(AND('Mapa final'!$AB$31="Baja",'Mapa final'!$AD$31="Leve"),CONCATENATE("R9C",'Mapa final'!$R$31),"")</f>
        <v/>
      </c>
      <c r="K164" s="56" t="str">
        <f>IF(AND('Mapa final'!$AB$32="Baja",'Mapa final'!$AD$32="Leve"),CONCATENATE("R9C",'Mapa final'!$R$32),"")</f>
        <v/>
      </c>
      <c r="L164" s="129" t="str">
        <f>IF(AND('Mapa final'!$AB$33="Baja",'Mapa final'!$AD$33="Leve"),CONCATENATE("R9C",'Mapa final'!$R$33),"")</f>
        <v/>
      </c>
      <c r="M164" s="51" t="str">
        <f>IF(AND('Mapa final'!$AB$31="Baja",'Mapa final'!$AD$31="Menor"),CONCATENATE("R9C",'Mapa final'!$R$31),"")</f>
        <v/>
      </c>
      <c r="N164" s="52" t="str">
        <f>IF(AND('Mapa final'!$AB$32="Baja",'Mapa final'!$AD$32="Menor"),CONCATENATE("R9C",'Mapa final'!$R$32),"")</f>
        <v/>
      </c>
      <c r="O164" s="124" t="str">
        <f>IF(AND('Mapa final'!$AB$33="Baja",'Mapa final'!$AD$33="Menor"),CONCATENATE("R9C",'Mapa final'!$R$33),"")</f>
        <v/>
      </c>
      <c r="P164" s="51" t="str">
        <f>IF(AND('Mapa final'!$AB$31="Baja",'Mapa final'!$AD$31="Moderado"),CONCATENATE("R9C",'Mapa final'!$R$31),"")</f>
        <v/>
      </c>
      <c r="Q164" s="52" t="str">
        <f>IF(AND('Mapa final'!$AB$32="Baja",'Mapa final'!$AD$32="Moderado"),CONCATENATE("R9C",'Mapa final'!$R$32),"")</f>
        <v/>
      </c>
      <c r="R164" s="124" t="str">
        <f>IF(AND('Mapa final'!$AB$33="Baja",'Mapa final'!$AD$33="Moderado"),CONCATENATE("R9C",'Mapa final'!$R$33),"")</f>
        <v/>
      </c>
      <c r="S164" s="118" t="str">
        <f>IF(AND('Mapa final'!$AB$31="Baja",'Mapa final'!$AD$31="Mayor"),CONCATENATE("R9C",'Mapa final'!$R$31),"")</f>
        <v/>
      </c>
      <c r="T164" s="44" t="str">
        <f>IF(AND('Mapa final'!$AB$32="Baja",'Mapa final'!$AD$32="Mayor"),CONCATENATE("R9C",'Mapa final'!$R$32),"")</f>
        <v>R9C2</v>
      </c>
      <c r="U164" s="119" t="str">
        <f>IF(AND('Mapa final'!$AB$33="Baja",'Mapa final'!$AD$33="Mayor"),CONCATENATE("R9C",'Mapa final'!$R$33),"")</f>
        <v/>
      </c>
      <c r="V164" s="45" t="str">
        <f>IF(AND('Mapa final'!$AB$31="Baja",'Mapa final'!$AD$31="Catastrófico"),CONCATENATE("R9C",'Mapa final'!$R$31),"")</f>
        <v/>
      </c>
      <c r="W164" s="46" t="str">
        <f>IF(AND('Mapa final'!$AB$32="Baja",'Mapa final'!$AD$32="Catastrófico"),CONCATENATE("R9C",'Mapa final'!$R$32),"")</f>
        <v/>
      </c>
      <c r="X164" s="113" t="str">
        <f>IF(AND('Mapa final'!$AB$33="Baja",'Mapa final'!$AD$33="Catastrófico"),CONCATENATE("R9C",'Mapa final'!$R$33),"")</f>
        <v/>
      </c>
      <c r="Y164" s="58"/>
      <c r="Z164" s="413"/>
      <c r="AA164" s="414"/>
      <c r="AB164" s="414"/>
      <c r="AC164" s="414"/>
      <c r="AD164" s="414"/>
      <c r="AE164" s="415"/>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row>
    <row r="165" spans="1:61" ht="15" customHeight="1" x14ac:dyDescent="0.25">
      <c r="A165" s="58"/>
      <c r="B165" s="291"/>
      <c r="C165" s="291"/>
      <c r="D165" s="292"/>
      <c r="E165" s="387"/>
      <c r="F165" s="383"/>
      <c r="G165" s="383"/>
      <c r="H165" s="383"/>
      <c r="I165" s="383"/>
      <c r="J165" s="128" t="str">
        <f>IF(AND('Mapa final'!$AB$34="Baja",'Mapa final'!$AD$34="Leve"),CONCATENATE("R10C",'Mapa final'!$R$34),"")</f>
        <v/>
      </c>
      <c r="K165" s="56" t="str">
        <f>IF(AND('Mapa final'!$AB$35="Baja",'Mapa final'!$AD$35="Leve"),CONCATENATE("R10C",'Mapa final'!$R$35),"")</f>
        <v/>
      </c>
      <c r="L165" s="129" t="str">
        <f>IF(AND('Mapa final'!$AB$36="Baja",'Mapa final'!$AD$36="Leve"),CONCATENATE("R10C",'Mapa final'!$R$36),"")</f>
        <v/>
      </c>
      <c r="M165" s="51" t="str">
        <f>IF(AND('Mapa final'!$AB$34="Baja",'Mapa final'!$AD$34="Menor"),CONCATENATE("R10C",'Mapa final'!$R$34),"")</f>
        <v/>
      </c>
      <c r="N165" s="52" t="str">
        <f>IF(AND('Mapa final'!$AB$35="Baja",'Mapa final'!$AD$35="Menor"),CONCATENATE("R10C",'Mapa final'!$R$35),"")</f>
        <v/>
      </c>
      <c r="O165" s="124" t="str">
        <f>IF(AND('Mapa final'!$AB$36="Baja",'Mapa final'!$AD$36="Menor"),CONCATENATE("R10C",'Mapa final'!$R$36),"")</f>
        <v/>
      </c>
      <c r="P165" s="51" t="str">
        <f>IF(AND('Mapa final'!$AB$34="Baja",'Mapa final'!$AD$34="Moderado"),CONCATENATE("R10C",'Mapa final'!$R$34),"")</f>
        <v/>
      </c>
      <c r="Q165" s="52" t="str">
        <f>IF(AND('Mapa final'!$AB$35="Baja",'Mapa final'!$AD$35="Moderado"),CONCATENATE("R10C",'Mapa final'!$R$35),"")</f>
        <v>R10C2</v>
      </c>
      <c r="R165" s="124" t="str">
        <f>IF(AND('Mapa final'!$AB$36="Baja",'Mapa final'!$AD$36="Moderado"),CONCATENATE("R10C",'Mapa final'!$R$36),"")</f>
        <v>R10C3</v>
      </c>
      <c r="S165" s="118" t="str">
        <f>IF(AND('Mapa final'!$AB$34="Baja",'Mapa final'!$AD$34="Mayor"),CONCATENATE("R10C",'Mapa final'!$R$34),"")</f>
        <v/>
      </c>
      <c r="T165" s="44" t="str">
        <f>IF(AND('Mapa final'!$AB$35="Baja",'Mapa final'!$AD$35="Mayor"),CONCATENATE("R10C",'Mapa final'!$R$35),"")</f>
        <v/>
      </c>
      <c r="U165" s="119" t="str">
        <f>IF(AND('Mapa final'!$AB$36="Baja",'Mapa final'!$AD$36="Mayor"),CONCATENATE("R10C",'Mapa final'!$R$36),"")</f>
        <v/>
      </c>
      <c r="V165" s="45" t="str">
        <f>IF(AND('Mapa final'!$AB$34="Baja",'Mapa final'!$AD$34="Catastrófico"),CONCATENATE("R10C",'Mapa final'!$R$34),"")</f>
        <v/>
      </c>
      <c r="W165" s="46" t="str">
        <f>IF(AND('Mapa final'!$AB$35="Baja",'Mapa final'!$AD$35="Catastrófico"),CONCATENATE("R10C",'Mapa final'!$R$35),"")</f>
        <v/>
      </c>
      <c r="X165" s="113" t="str">
        <f>IF(AND('Mapa final'!$AB$36="Baja",'Mapa final'!$AD$36="Catastrófico"),CONCATENATE("R10C",'Mapa final'!$R$36),"")</f>
        <v/>
      </c>
      <c r="Y165" s="58"/>
      <c r="Z165" s="413"/>
      <c r="AA165" s="414"/>
      <c r="AB165" s="414"/>
      <c r="AC165" s="414"/>
      <c r="AD165" s="414"/>
      <c r="AE165" s="415"/>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row>
    <row r="166" spans="1:61" ht="15" customHeight="1" x14ac:dyDescent="0.25">
      <c r="A166" s="58"/>
      <c r="B166" s="291"/>
      <c r="C166" s="291"/>
      <c r="D166" s="292"/>
      <c r="E166" s="387"/>
      <c r="F166" s="383"/>
      <c r="G166" s="383"/>
      <c r="H166" s="383"/>
      <c r="I166" s="383"/>
      <c r="J166" s="128" t="str">
        <f>IF(AND('Mapa final'!$AB$37="Baja",'Mapa final'!$AD$37="Leve"),CONCATENATE("R11C",'Mapa final'!$R$37),"")</f>
        <v/>
      </c>
      <c r="K166" s="56" t="str">
        <f>IF(AND('Mapa final'!$AB$38="Baja",'Mapa final'!$AD$38="Leve"),CONCATENATE("R11C",'Mapa final'!$R$38),"")</f>
        <v/>
      </c>
      <c r="L166" s="129" t="str">
        <f>IF(AND('Mapa final'!$AB$39="Baja",'Mapa final'!$AD$39="Leve"),CONCATENATE("R11C",'Mapa final'!$R$39),"")</f>
        <v/>
      </c>
      <c r="M166" s="51" t="str">
        <f>IF(AND('Mapa final'!$AB$37="Baja",'Mapa final'!$AD$37="Menor"),CONCATENATE("R11C",'Mapa final'!$R$37),"")</f>
        <v/>
      </c>
      <c r="N166" s="52" t="str">
        <f>IF(AND('Mapa final'!$AB$38="Baja",'Mapa final'!$AD$38="Menor"),CONCATENATE("R11C",'Mapa final'!$R$38),"")</f>
        <v/>
      </c>
      <c r="O166" s="124" t="str">
        <f>IF(AND('Mapa final'!$AB$39="Baja",'Mapa final'!$AD$39="Menor"),CONCATENATE("R11C",'Mapa final'!$R$39),"")</f>
        <v/>
      </c>
      <c r="P166" s="51" t="str">
        <f>IF(AND('Mapa final'!$AB$37="Baja",'Mapa final'!$AD$37="Moderado"),CONCATENATE("R11C",'Mapa final'!$R$37),"")</f>
        <v/>
      </c>
      <c r="Q166" s="52" t="str">
        <f>IF(AND('Mapa final'!$AB$38="Baja",'Mapa final'!$AD$38="Moderado"),CONCATENATE("R11C",'Mapa final'!$R$38),"")</f>
        <v/>
      </c>
      <c r="R166" s="124" t="str">
        <f>IF(AND('Mapa final'!$AB$39="Baja",'Mapa final'!$AD$39="Moderado"),CONCATENATE("R11C",'Mapa final'!$R$39),"")</f>
        <v/>
      </c>
      <c r="S166" s="118" t="str">
        <f>IF(AND('Mapa final'!$AB$37="Baja",'Mapa final'!$AD$37="Mayor"),CONCATENATE("R11C",'Mapa final'!$R$37),"")</f>
        <v>R11C1</v>
      </c>
      <c r="T166" s="44" t="str">
        <f>IF(AND('Mapa final'!$AB$38="Baja",'Mapa final'!$AD$38="Mayor"),CONCATENATE("R11C",'Mapa final'!$R$38),"")</f>
        <v/>
      </c>
      <c r="U166" s="119" t="str">
        <f>IF(AND('Mapa final'!$AB$39="Baja",'Mapa final'!$AD$39="Mayor"),CONCATENATE("R11C",'Mapa final'!$R$39),"")</f>
        <v/>
      </c>
      <c r="V166" s="45" t="str">
        <f>IF(AND('Mapa final'!$AB$37="Baja",'Mapa final'!$AD$37="Catastrófico"),CONCATENATE("R11C",'Mapa final'!$R$37),"")</f>
        <v/>
      </c>
      <c r="W166" s="46" t="str">
        <f>IF(AND('Mapa final'!$AB$38="Baja",'Mapa final'!$AD$38="Catastrófico"),CONCATENATE("R11C",'Mapa final'!$R$38),"")</f>
        <v/>
      </c>
      <c r="X166" s="113" t="str">
        <f>IF(AND('Mapa final'!$AB$39="Baja",'Mapa final'!$AD$39="Catastrófico"),CONCATENATE("R11C",'Mapa final'!$R$39),"")</f>
        <v/>
      </c>
      <c r="Y166" s="58"/>
      <c r="Z166" s="413"/>
      <c r="AA166" s="414"/>
      <c r="AB166" s="414"/>
      <c r="AC166" s="414"/>
      <c r="AD166" s="414"/>
      <c r="AE166" s="415"/>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row>
    <row r="167" spans="1:61" ht="15" customHeight="1" x14ac:dyDescent="0.25">
      <c r="A167" s="58"/>
      <c r="B167" s="291"/>
      <c r="C167" s="291"/>
      <c r="D167" s="292"/>
      <c r="E167" s="387"/>
      <c r="F167" s="383"/>
      <c r="G167" s="383"/>
      <c r="H167" s="383"/>
      <c r="I167" s="383"/>
      <c r="J167" s="128" t="str">
        <f>IF(AND('Mapa final'!$AB$40="Baja",'Mapa final'!$AD$40="Leve"),CONCATENATE("R12C",'Mapa final'!$R$40),"")</f>
        <v/>
      </c>
      <c r="K167" s="56" t="str">
        <f>IF(AND('Mapa final'!$AB$41="Baja",'Mapa final'!$AD$41="Leve"),CONCATENATE("R12C",'Mapa final'!$R$41),"")</f>
        <v/>
      </c>
      <c r="L167" s="129" t="str">
        <f>IF(AND('Mapa final'!$AB$42="Baja",'Mapa final'!$AD$42="Leve"),CONCATENATE("R12C",'Mapa final'!$R$42),"")</f>
        <v/>
      </c>
      <c r="M167" s="51" t="str">
        <f>IF(AND('Mapa final'!$AB$40="Baja",'Mapa final'!$AD$40="Menor"),CONCATENATE("R12C",'Mapa final'!$R$40),"")</f>
        <v/>
      </c>
      <c r="N167" s="52" t="str">
        <f>IF(AND('Mapa final'!$AB$41="Baja",'Mapa final'!$AD$41="Menor"),CONCATENATE("R12C",'Mapa final'!$R$41),"")</f>
        <v/>
      </c>
      <c r="O167" s="124" t="str">
        <f>IF(AND('Mapa final'!$AB$42="Baja",'Mapa final'!$AD$42="Menor"),CONCATENATE("R12C",'Mapa final'!$R$42),"")</f>
        <v/>
      </c>
      <c r="P167" s="51" t="str">
        <f>IF(AND('Mapa final'!$AB$40="Baja",'Mapa final'!$AD$40="Moderado"),CONCATENATE("R12C",'Mapa final'!$R$40),"")</f>
        <v>R12C1</v>
      </c>
      <c r="Q167" s="52" t="str">
        <f>IF(AND('Mapa final'!$AB$41="Baja",'Mapa final'!$AD$41="Moderado"),CONCATENATE("R12C",'Mapa final'!$R$41),"")</f>
        <v/>
      </c>
      <c r="R167" s="124" t="str">
        <f>IF(AND('Mapa final'!$AB$42="Baja",'Mapa final'!$AD$42="Moderado"),CONCATENATE("R12C",'Mapa final'!$R$42),"")</f>
        <v/>
      </c>
      <c r="S167" s="118" t="str">
        <f>IF(AND('Mapa final'!$AB$40="Baja",'Mapa final'!$AD$40="Mayor"),CONCATENATE("R12C",'Mapa final'!$R$40),"")</f>
        <v/>
      </c>
      <c r="T167" s="44" t="str">
        <f>IF(AND('Mapa final'!$AB$41="Baja",'Mapa final'!$AD$41="Mayor"),CONCATENATE("R12C",'Mapa final'!$R$41),"")</f>
        <v/>
      </c>
      <c r="U167" s="119" t="str">
        <f>IF(AND('Mapa final'!$AB$42="Baja",'Mapa final'!$AD$42="Mayor"),CONCATENATE("R12C",'Mapa final'!$R$42),"")</f>
        <v/>
      </c>
      <c r="V167" s="45" t="str">
        <f>IF(AND('Mapa final'!$AB$40="Baja",'Mapa final'!$AD$40="Catastrófico"),CONCATENATE("R12C",'Mapa final'!$R$40),"")</f>
        <v/>
      </c>
      <c r="W167" s="46" t="str">
        <f>IF(AND('Mapa final'!$AB$41="Baja",'Mapa final'!$AD$41="Catastrófico"),CONCATENATE("R12C",'Mapa final'!$R$41),"")</f>
        <v/>
      </c>
      <c r="X167" s="113" t="str">
        <f>IF(AND('Mapa final'!$AB$42="Baja",'Mapa final'!$AD$42="Catastrófico"),CONCATENATE("R12C",'Mapa final'!$R$42),"")</f>
        <v/>
      </c>
      <c r="Y167" s="58"/>
      <c r="Z167" s="413"/>
      <c r="AA167" s="414"/>
      <c r="AB167" s="414"/>
      <c r="AC167" s="414"/>
      <c r="AD167" s="414"/>
      <c r="AE167" s="415"/>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row>
    <row r="168" spans="1:61" ht="15" customHeight="1" x14ac:dyDescent="0.25">
      <c r="A168" s="58"/>
      <c r="B168" s="291"/>
      <c r="C168" s="291"/>
      <c r="D168" s="292"/>
      <c r="E168" s="387"/>
      <c r="F168" s="383"/>
      <c r="G168" s="383"/>
      <c r="H168" s="383"/>
      <c r="I168" s="383"/>
      <c r="J168" s="128" t="str">
        <f>IF(AND('Mapa final'!$AB$43="Baja",'Mapa final'!$AD$43="Leve"),CONCATENATE("R13C",'Mapa final'!$R$43),"")</f>
        <v/>
      </c>
      <c r="K168" s="56" t="str">
        <f>IF(AND('Mapa final'!$AB$44="Baja",'Mapa final'!$AD$44="Leve"),CONCATENATE("R13C",'Mapa final'!$R$44),"")</f>
        <v/>
      </c>
      <c r="L168" s="129" t="str">
        <f>IF(AND('Mapa final'!$AB$45="Baja",'Mapa final'!$AD$45="Leve"),CONCATENATE("R13C",'Mapa final'!$R$45),"")</f>
        <v/>
      </c>
      <c r="M168" s="51" t="str">
        <f>IF(AND('Mapa final'!$AB$43="Baja",'Mapa final'!$AD$43="Menor"),CONCATENATE("R13C",'Mapa final'!$R$43),"")</f>
        <v/>
      </c>
      <c r="N168" s="52" t="str">
        <f>IF(AND('Mapa final'!$AB$44="Baja",'Mapa final'!$AD$44="Menor"),CONCATENATE("R13C",'Mapa final'!$R$44),"")</f>
        <v/>
      </c>
      <c r="O168" s="124" t="str">
        <f>IF(AND('Mapa final'!$AB$45="Baja",'Mapa final'!$AD$45="Menor"),CONCATENATE("R13C",'Mapa final'!$R$45),"")</f>
        <v/>
      </c>
      <c r="P168" s="51" t="str">
        <f>IF(AND('Mapa final'!$AB$43="Baja",'Mapa final'!$AD$43="Moderado"),CONCATENATE("R13C",'Mapa final'!$R$43),"")</f>
        <v/>
      </c>
      <c r="Q168" s="52" t="str">
        <f>IF(AND('Mapa final'!$AB$44="Baja",'Mapa final'!$AD$44="Moderado"),CONCATENATE("R13C",'Mapa final'!$R$44),"")</f>
        <v/>
      </c>
      <c r="R168" s="124" t="str">
        <f>IF(AND('Mapa final'!$AB$45="Baja",'Mapa final'!$AD$45="Moderado"),CONCATENATE("R13C",'Mapa final'!$R$45),"")</f>
        <v/>
      </c>
      <c r="S168" s="118" t="str">
        <f>IF(AND('Mapa final'!$AB$43="Baja",'Mapa final'!$AD$43="Mayor"),CONCATENATE("R13C",'Mapa final'!$R$43),"")</f>
        <v/>
      </c>
      <c r="T168" s="44" t="str">
        <f>IF(AND('Mapa final'!$AB$44="Baja",'Mapa final'!$AD$44="Mayor"),CONCATENATE("R13C",'Mapa final'!$R$44),"")</f>
        <v/>
      </c>
      <c r="U168" s="119" t="str">
        <f>IF(AND('Mapa final'!$AB$45="Baja",'Mapa final'!$AD$45="Mayor"),CONCATENATE("R13C",'Mapa final'!$R$45),"")</f>
        <v/>
      </c>
      <c r="V168" s="45" t="str">
        <f>IF(AND('Mapa final'!$AB$43="Baja",'Mapa final'!$AD$43="Catastrófico"),CONCATENATE("R13C",'Mapa final'!$R$43),"")</f>
        <v/>
      </c>
      <c r="W168" s="46" t="str">
        <f>IF(AND('Mapa final'!$AB$44="Baja",'Mapa final'!$AD$44="Catastrófico"),CONCATENATE("R13C",'Mapa final'!$R$44),"")</f>
        <v/>
      </c>
      <c r="X168" s="113" t="str">
        <f>IF(AND('Mapa final'!$AB$45="Baja",'Mapa final'!$AD$45="Catastrófico"),CONCATENATE("R13C",'Mapa final'!$R$45),"")</f>
        <v/>
      </c>
      <c r="Y168" s="58"/>
      <c r="Z168" s="413"/>
      <c r="AA168" s="414"/>
      <c r="AB168" s="414"/>
      <c r="AC168" s="414"/>
      <c r="AD168" s="414"/>
      <c r="AE168" s="415"/>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row>
    <row r="169" spans="1:61" ht="15" customHeight="1" x14ac:dyDescent="0.25">
      <c r="A169" s="58"/>
      <c r="B169" s="291"/>
      <c r="C169" s="291"/>
      <c r="D169" s="292"/>
      <c r="E169" s="387"/>
      <c r="F169" s="383"/>
      <c r="G169" s="383"/>
      <c r="H169" s="383"/>
      <c r="I169" s="383"/>
      <c r="J169" s="128" t="str">
        <f>IF(AND('Mapa final'!$AB$46="Baja",'Mapa final'!$AD$46="Leve"),CONCATENATE("R14C",'Mapa final'!$R$46),"")</f>
        <v/>
      </c>
      <c r="K169" s="56" t="str">
        <f>IF(AND('Mapa final'!$AB$47="Baja",'Mapa final'!$AD$47="Leve"),CONCATENATE("R14C",'Mapa final'!$R$47),"")</f>
        <v/>
      </c>
      <c r="L169" s="129" t="str">
        <f>IF(AND('Mapa final'!$AB$48="Baja",'Mapa final'!$AD$48="Leve"),CONCATENATE("R14C",'Mapa final'!$R$48),"")</f>
        <v/>
      </c>
      <c r="M169" s="51" t="str">
        <f>IF(AND('Mapa final'!$AB$46="Baja",'Mapa final'!$AD$46="Menor"),CONCATENATE("R14C",'Mapa final'!$R$46),"")</f>
        <v/>
      </c>
      <c r="N169" s="52" t="str">
        <f>IF(AND('Mapa final'!$AB$47="Baja",'Mapa final'!$AD$47="Menor"),CONCATENATE("R14C",'Mapa final'!$R$47),"")</f>
        <v/>
      </c>
      <c r="O169" s="124" t="str">
        <f>IF(AND('Mapa final'!$AB$48="Baja",'Mapa final'!$AD$48="Menor"),CONCATENATE("R14C",'Mapa final'!$R$48),"")</f>
        <v/>
      </c>
      <c r="P169" s="51" t="str">
        <f>IF(AND('Mapa final'!$AB$46="Baja",'Mapa final'!$AD$46="Moderado"),CONCATENATE("R14C",'Mapa final'!$R$46),"")</f>
        <v>R14C1</v>
      </c>
      <c r="Q169" s="52" t="str">
        <f>IF(AND('Mapa final'!$AB$47="Baja",'Mapa final'!$AD$47="Moderado"),CONCATENATE("R14C",'Mapa final'!$R$47),"")</f>
        <v/>
      </c>
      <c r="R169" s="124" t="str">
        <f>IF(AND('Mapa final'!$AB$48="Baja",'Mapa final'!$AD$48="Moderado"),CONCATENATE("R14C",'Mapa final'!$R$48),"")</f>
        <v/>
      </c>
      <c r="S169" s="118" t="str">
        <f>IF(AND('Mapa final'!$AB$46="Baja",'Mapa final'!$AD$46="Mayor"),CONCATENATE("R14C",'Mapa final'!$R$46),"")</f>
        <v/>
      </c>
      <c r="T169" s="44" t="str">
        <f>IF(AND('Mapa final'!$AB$47="Baja",'Mapa final'!$AD$47="Mayor"),CONCATENATE("R14C",'Mapa final'!$R$47),"")</f>
        <v/>
      </c>
      <c r="U169" s="119" t="str">
        <f>IF(AND('Mapa final'!$AB$48="Baja",'Mapa final'!$AD$48="Mayor"),CONCATENATE("R14C",'Mapa final'!$R$48),"")</f>
        <v/>
      </c>
      <c r="V169" s="45" t="str">
        <f>IF(AND('Mapa final'!$AB$46="Baja",'Mapa final'!$AD$46="Catastrófico"),CONCATENATE("R14C",'Mapa final'!$R$46),"")</f>
        <v/>
      </c>
      <c r="W169" s="46" t="str">
        <f>IF(AND('Mapa final'!$AB$47="Baja",'Mapa final'!$AD$47="Catastrófico"),CONCATENATE("R14C",'Mapa final'!$R$47),"")</f>
        <v/>
      </c>
      <c r="X169" s="113" t="str">
        <f>IF(AND('Mapa final'!$AB$48="Baja",'Mapa final'!$AD$48="Catastrófico"),CONCATENATE("R14C",'Mapa final'!$R$48),"")</f>
        <v/>
      </c>
      <c r="Y169" s="58"/>
      <c r="Z169" s="413"/>
      <c r="AA169" s="414"/>
      <c r="AB169" s="414"/>
      <c r="AC169" s="414"/>
      <c r="AD169" s="414"/>
      <c r="AE169" s="415"/>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row>
    <row r="170" spans="1:61" ht="15" customHeight="1" x14ac:dyDescent="0.25">
      <c r="A170" s="58"/>
      <c r="B170" s="291"/>
      <c r="C170" s="291"/>
      <c r="D170" s="292"/>
      <c r="E170" s="387"/>
      <c r="F170" s="383"/>
      <c r="G170" s="383"/>
      <c r="H170" s="383"/>
      <c r="I170" s="383"/>
      <c r="J170" s="128" t="str">
        <f>IF(AND('Mapa final'!$AB$49="Baja",'Mapa final'!$AD$49="Leve"),CONCATENATE("R15C",'Mapa final'!$R$49),"")</f>
        <v/>
      </c>
      <c r="K170" s="56" t="str">
        <f>IF(AND('Mapa final'!$AB$50="Baja",'Mapa final'!$AD$50="Leve"),CONCATENATE("R15C",'Mapa final'!$R$50),"")</f>
        <v/>
      </c>
      <c r="L170" s="129" t="str">
        <f>IF(AND('Mapa final'!$AB$51="Baja",'Mapa final'!$AD$51="Leve"),CONCATENATE("R15C",'Mapa final'!$R$51),"")</f>
        <v/>
      </c>
      <c r="M170" s="51" t="str">
        <f>IF(AND('Mapa final'!$AB$49="Baja",'Mapa final'!$AD$49="Menor"),CONCATENATE("R15C",'Mapa final'!$R$49),"")</f>
        <v/>
      </c>
      <c r="N170" s="52" t="str">
        <f>IF(AND('Mapa final'!$AB$50="Baja",'Mapa final'!$AD$50="Menor"),CONCATENATE("R15C",'Mapa final'!$R$50),"")</f>
        <v/>
      </c>
      <c r="O170" s="124" t="str">
        <f>IF(AND('Mapa final'!$AB$51="Baja",'Mapa final'!$AD$51="Menor"),CONCATENATE("R15C",'Mapa final'!$R$51),"")</f>
        <v/>
      </c>
      <c r="P170" s="51" t="str">
        <f>IF(AND('Mapa final'!$AB$49="Baja",'Mapa final'!$AD$49="Moderado"),CONCATENATE("R15C",'Mapa final'!$R$49),"")</f>
        <v/>
      </c>
      <c r="Q170" s="52" t="str">
        <f>IF(AND('Mapa final'!$AB$50="Baja",'Mapa final'!$AD$50="Moderado"),CONCATENATE("R15C",'Mapa final'!$R$50),"")</f>
        <v/>
      </c>
      <c r="R170" s="124" t="str">
        <f>IF(AND('Mapa final'!$AB$51="Baja",'Mapa final'!$AD$51="Moderado"),CONCATENATE("R15C",'Mapa final'!$R$51),"")</f>
        <v/>
      </c>
      <c r="S170" s="118" t="str">
        <f>IF(AND('Mapa final'!$AB$49="Baja",'Mapa final'!$AD$49="Mayor"),CONCATENATE("R15C",'Mapa final'!$R$49),"")</f>
        <v/>
      </c>
      <c r="T170" s="44" t="str">
        <f>IF(AND('Mapa final'!$AB$50="Baja",'Mapa final'!$AD$50="Mayor"),CONCATENATE("R15C",'Mapa final'!$R$50),"")</f>
        <v/>
      </c>
      <c r="U170" s="119" t="str">
        <f>IF(AND('Mapa final'!$AB$51="Baja",'Mapa final'!$AD$51="Mayor"),CONCATENATE("R15C",'Mapa final'!$R$51),"")</f>
        <v/>
      </c>
      <c r="V170" s="45" t="str">
        <f>IF(AND('Mapa final'!$AB$49="Baja",'Mapa final'!$AD$49="Catastrófico"),CONCATENATE("R15C",'Mapa final'!$R$49),"")</f>
        <v/>
      </c>
      <c r="W170" s="46" t="str">
        <f>IF(AND('Mapa final'!$AB$50="Baja",'Mapa final'!$AD$50="Catastrófico"),CONCATENATE("R15C",'Mapa final'!$R$50),"")</f>
        <v/>
      </c>
      <c r="X170" s="113" t="str">
        <f>IF(AND('Mapa final'!$AB$51="Baja",'Mapa final'!$AD$51="Catastrófico"),CONCATENATE("R15C",'Mapa final'!$R$51),"")</f>
        <v/>
      </c>
      <c r="Y170" s="58"/>
      <c r="Z170" s="413"/>
      <c r="AA170" s="414"/>
      <c r="AB170" s="414"/>
      <c r="AC170" s="414"/>
      <c r="AD170" s="414"/>
      <c r="AE170" s="415"/>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row>
    <row r="171" spans="1:61" ht="15" customHeight="1" x14ac:dyDescent="0.25">
      <c r="A171" s="58"/>
      <c r="B171" s="291"/>
      <c r="C171" s="291"/>
      <c r="D171" s="292"/>
      <c r="E171" s="387"/>
      <c r="F171" s="383"/>
      <c r="G171" s="383"/>
      <c r="H171" s="383"/>
      <c r="I171" s="383"/>
      <c r="J171" s="128" t="str">
        <f>IF(AND('Mapa final'!$AB$52="Baja",'Mapa final'!$AD$52="Leve"),CONCATENATE("R16C",'Mapa final'!$R$52),"")</f>
        <v/>
      </c>
      <c r="K171" s="56" t="str">
        <f>IF(AND('Mapa final'!$AB$53="Baja",'Mapa final'!$AD$53="Leve"),CONCATENATE("R16C",'Mapa final'!$R$53),"")</f>
        <v/>
      </c>
      <c r="L171" s="129" t="str">
        <f>IF(AND('Mapa final'!$AB$54="Baja",'Mapa final'!$AD$54="Leve"),CONCATENATE("R16C",'Mapa final'!$R$54),"")</f>
        <v/>
      </c>
      <c r="M171" s="51" t="str">
        <f>IF(AND('Mapa final'!$AB$52="Baja",'Mapa final'!$AD$52="Menor"),CONCATENATE("R16C",'Mapa final'!$R$52),"")</f>
        <v/>
      </c>
      <c r="N171" s="52" t="str">
        <f>IF(AND('Mapa final'!$AB$53="Baja",'Mapa final'!$AD$53="Menor"),CONCATENATE("R16C",'Mapa final'!$R$53),"")</f>
        <v/>
      </c>
      <c r="O171" s="124" t="str">
        <f>IF(AND('Mapa final'!$AB$54="Baja",'Mapa final'!$AD$54="Menor"),CONCATENATE("R16C",'Mapa final'!$R$54),"")</f>
        <v/>
      </c>
      <c r="P171" s="51" t="str">
        <f>IF(AND('Mapa final'!$AB$52="Baja",'Mapa final'!$AD$52="Moderado"),CONCATENATE("R16C",'Mapa final'!$R$52),"")</f>
        <v/>
      </c>
      <c r="Q171" s="52" t="str">
        <f>IF(AND('Mapa final'!$AB$53="Baja",'Mapa final'!$AD$53="Moderado"),CONCATENATE("R16C",'Mapa final'!$R$53),"")</f>
        <v/>
      </c>
      <c r="R171" s="124" t="str">
        <f>IF(AND('Mapa final'!$AB$54="Baja",'Mapa final'!$AD$54="Moderado"),CONCATENATE("R16C",'Mapa final'!$R$54),"")</f>
        <v/>
      </c>
      <c r="S171" s="118" t="str">
        <f>IF(AND('Mapa final'!$AB$52="Baja",'Mapa final'!$AD$52="Mayor"),CONCATENATE("R16C",'Mapa final'!$R$52),"")</f>
        <v/>
      </c>
      <c r="T171" s="44" t="str">
        <f>IF(AND('Mapa final'!$AB$53="Baja",'Mapa final'!$AD$53="Mayor"),CONCATENATE("R16C",'Mapa final'!$R$53),"")</f>
        <v/>
      </c>
      <c r="U171" s="119" t="str">
        <f>IF(AND('Mapa final'!$AB$54="Baja",'Mapa final'!$AD$54="Mayor"),CONCATENATE("R16C",'Mapa final'!$R$54),"")</f>
        <v/>
      </c>
      <c r="V171" s="45" t="str">
        <f>IF(AND('Mapa final'!$AB$52="Baja",'Mapa final'!$AD$52="Catastrófico"),CONCATENATE("R16C",'Mapa final'!$R$52),"")</f>
        <v/>
      </c>
      <c r="W171" s="46" t="str">
        <f>IF(AND('Mapa final'!$AB$53="Baja",'Mapa final'!$AD$53="Catastrófico"),CONCATENATE("R16C",'Mapa final'!$R$53),"")</f>
        <v/>
      </c>
      <c r="X171" s="113" t="str">
        <f>IF(AND('Mapa final'!$AB$54="Baja",'Mapa final'!$AD$54="Catastrófico"),CONCATENATE("R16C",'Mapa final'!$R$54),"")</f>
        <v/>
      </c>
      <c r="Y171" s="58"/>
      <c r="Z171" s="413"/>
      <c r="AA171" s="414"/>
      <c r="AB171" s="414"/>
      <c r="AC171" s="414"/>
      <c r="AD171" s="414"/>
      <c r="AE171" s="415"/>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row>
    <row r="172" spans="1:61" ht="15" customHeight="1" x14ac:dyDescent="0.25">
      <c r="A172" s="58"/>
      <c r="B172" s="291"/>
      <c r="C172" s="291"/>
      <c r="D172" s="292"/>
      <c r="E172" s="387"/>
      <c r="F172" s="383"/>
      <c r="G172" s="383"/>
      <c r="H172" s="383"/>
      <c r="I172" s="383"/>
      <c r="J172" s="128" t="str">
        <f>IF(AND('Mapa final'!$AB$55="Baja",'Mapa final'!$AD$55="Leve"),CONCATENATE("R17C",'Mapa final'!$R$55),"")</f>
        <v/>
      </c>
      <c r="K172" s="56" t="str">
        <f>IF(AND('Mapa final'!$AB$56="Baja",'Mapa final'!$AD$56="Leve"),CONCATENATE("R17C",'Mapa final'!$R$56),"")</f>
        <v/>
      </c>
      <c r="L172" s="129" t="str">
        <f>IF(AND('Mapa final'!$AB$57="Baja",'Mapa final'!$AD$57="Leve"),CONCATENATE("R17C",'Mapa final'!$R$57),"")</f>
        <v/>
      </c>
      <c r="M172" s="51" t="str">
        <f>IF(AND('Mapa final'!$AB$55="Baja",'Mapa final'!$AD$55="Menor"),CONCATENATE("R17C",'Mapa final'!$R$55),"")</f>
        <v/>
      </c>
      <c r="N172" s="52" t="str">
        <f>IF(AND('Mapa final'!$AB$56="Baja",'Mapa final'!$AD$56="Menor"),CONCATENATE("R17C",'Mapa final'!$R$56),"")</f>
        <v/>
      </c>
      <c r="O172" s="124" t="str">
        <f>IF(AND('Mapa final'!$AB$57="Baja",'Mapa final'!$AD$57="Menor"),CONCATENATE("R17C",'Mapa final'!$R$57),"")</f>
        <v/>
      </c>
      <c r="P172" s="51" t="str">
        <f>IF(AND('Mapa final'!$AB$55="Baja",'Mapa final'!$AD$55="Moderado"),CONCATENATE("R17C",'Mapa final'!$R$55),"")</f>
        <v/>
      </c>
      <c r="Q172" s="52" t="str">
        <f>IF(AND('Mapa final'!$AB$56="Baja",'Mapa final'!$AD$56="Moderado"),CONCATENATE("R17C",'Mapa final'!$R$56),"")</f>
        <v/>
      </c>
      <c r="R172" s="124" t="str">
        <f>IF(AND('Mapa final'!$AB$57="Baja",'Mapa final'!$AD$57="Moderado"),CONCATENATE("R17C",'Mapa final'!$R$57),"")</f>
        <v/>
      </c>
      <c r="S172" s="118" t="str">
        <f>IF(AND('Mapa final'!$AB$55="Baja",'Mapa final'!$AD$55="Mayor"),CONCATENATE("R17C",'Mapa final'!$R$55),"")</f>
        <v/>
      </c>
      <c r="T172" s="44" t="str">
        <f>IF(AND('Mapa final'!$AB$56="Baja",'Mapa final'!$AD$56="Mayor"),CONCATENATE("R17C",'Mapa final'!$R$56),"")</f>
        <v/>
      </c>
      <c r="U172" s="119" t="str">
        <f>IF(AND('Mapa final'!$AB$57="Baja",'Mapa final'!$AD$57="Mayor"),CONCATENATE("R17C",'Mapa final'!$R$57),"")</f>
        <v/>
      </c>
      <c r="V172" s="45" t="str">
        <f>IF(AND('Mapa final'!$AB$55="Baja",'Mapa final'!$AD$55="Catastrófico"),CONCATENATE("R17C",'Mapa final'!$R$55),"")</f>
        <v/>
      </c>
      <c r="W172" s="46" t="str">
        <f>IF(AND('Mapa final'!$AB$56="Baja",'Mapa final'!$AD$56="Catastrófico"),CONCATENATE("R17C",'Mapa final'!$R$56),"")</f>
        <v/>
      </c>
      <c r="X172" s="113" t="str">
        <f>IF(AND('Mapa final'!$AB$57="Baja",'Mapa final'!$AD$57="Catastrófico"),CONCATENATE("R17C",'Mapa final'!$R$57),"")</f>
        <v/>
      </c>
      <c r="Y172" s="58"/>
      <c r="Z172" s="413"/>
      <c r="AA172" s="414"/>
      <c r="AB172" s="414"/>
      <c r="AC172" s="414"/>
      <c r="AD172" s="414"/>
      <c r="AE172" s="415"/>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row>
    <row r="173" spans="1:61" ht="15" customHeight="1" x14ac:dyDescent="0.25">
      <c r="A173" s="58"/>
      <c r="B173" s="291"/>
      <c r="C173" s="291"/>
      <c r="D173" s="292"/>
      <c r="E173" s="387"/>
      <c r="F173" s="383"/>
      <c r="G173" s="383"/>
      <c r="H173" s="383"/>
      <c r="I173" s="383"/>
      <c r="J173" s="128" t="str">
        <f>IF(AND('Mapa final'!$AB$58="Baja",'Mapa final'!$AD$58="Leve"),CONCATENATE("R18C",'Mapa final'!$R$58),"")</f>
        <v/>
      </c>
      <c r="K173" s="56" t="str">
        <f>IF(AND('Mapa final'!$AB$59="Baja",'Mapa final'!$AD$59="Leve"),CONCATENATE("R18C",'Mapa final'!$R$59),"")</f>
        <v/>
      </c>
      <c r="L173" s="129" t="str">
        <f>IF(AND('Mapa final'!$AB$60="Baja",'Mapa final'!$AD$60="Leve"),CONCATENATE("R18C",'Mapa final'!$R$60),"")</f>
        <v/>
      </c>
      <c r="M173" s="51" t="str">
        <f>IF(AND('Mapa final'!$AB$58="Baja",'Mapa final'!$AD$58="Menor"),CONCATENATE("R18C",'Mapa final'!$R$58),"")</f>
        <v/>
      </c>
      <c r="N173" s="52" t="str">
        <f>IF(AND('Mapa final'!$AB$59="Baja",'Mapa final'!$AD$59="Menor"),CONCATENATE("R18C",'Mapa final'!$R$59),"")</f>
        <v/>
      </c>
      <c r="O173" s="124" t="str">
        <f>IF(AND('Mapa final'!$AB$60="Baja",'Mapa final'!$AD$60="Menor"),CONCATENATE("R18C",'Mapa final'!$R$60),"")</f>
        <v/>
      </c>
      <c r="P173" s="51" t="str">
        <f>IF(AND('Mapa final'!$AB$58="Baja",'Mapa final'!$AD$58="Moderado"),CONCATENATE("R18C",'Mapa final'!$R$58),"")</f>
        <v/>
      </c>
      <c r="Q173" s="52" t="str">
        <f>IF(AND('Mapa final'!$AB$59="Baja",'Mapa final'!$AD$59="Moderado"),CONCATENATE("R18C",'Mapa final'!$R$59),"")</f>
        <v>R18C2</v>
      </c>
      <c r="R173" s="124" t="str">
        <f>IF(AND('Mapa final'!$AB$60="Baja",'Mapa final'!$AD$60="Moderado"),CONCATENATE("R18C",'Mapa final'!$R$60),"")</f>
        <v/>
      </c>
      <c r="S173" s="118" t="str">
        <f>IF(AND('Mapa final'!$AB$58="Baja",'Mapa final'!$AD$58="Mayor"),CONCATENATE("R18C",'Mapa final'!$R$58),"")</f>
        <v/>
      </c>
      <c r="T173" s="44" t="str">
        <f>IF(AND('Mapa final'!$AB$59="Baja",'Mapa final'!$AD$59="Mayor"),CONCATENATE("R18C",'Mapa final'!$R$59),"")</f>
        <v/>
      </c>
      <c r="U173" s="119" t="str">
        <f>IF(AND('Mapa final'!$AB$60="Baja",'Mapa final'!$AD$60="Mayor"),CONCATENATE("R18C",'Mapa final'!$R$60),"")</f>
        <v/>
      </c>
      <c r="V173" s="45" t="str">
        <f>IF(AND('Mapa final'!$AB$58="Baja",'Mapa final'!$AD$58="Catastrófico"),CONCATENATE("R18C",'Mapa final'!$R$58),"")</f>
        <v/>
      </c>
      <c r="W173" s="46" t="str">
        <f>IF(AND('Mapa final'!$AB$59="Baja",'Mapa final'!$AD$59="Catastrófico"),CONCATENATE("R18C",'Mapa final'!$R$59),"")</f>
        <v/>
      </c>
      <c r="X173" s="113" t="str">
        <f>IF(AND('Mapa final'!$AB$60="Baja",'Mapa final'!$AD$60="Catastrófico"),CONCATENATE("R18C",'Mapa final'!$R$60),"")</f>
        <v/>
      </c>
      <c r="Y173" s="58"/>
      <c r="Z173" s="413"/>
      <c r="AA173" s="414"/>
      <c r="AB173" s="414"/>
      <c r="AC173" s="414"/>
      <c r="AD173" s="414"/>
      <c r="AE173" s="415"/>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row>
    <row r="174" spans="1:61" ht="15" customHeight="1" x14ac:dyDescent="0.25">
      <c r="A174" s="58"/>
      <c r="B174" s="291"/>
      <c r="C174" s="291"/>
      <c r="D174" s="292"/>
      <c r="E174" s="387"/>
      <c r="F174" s="383"/>
      <c r="G174" s="383"/>
      <c r="H174" s="383"/>
      <c r="I174" s="383"/>
      <c r="J174" s="128" t="str">
        <f>IF(AND('Mapa final'!$AB$61="Baja",'Mapa final'!$AD$61="Leve"),CONCATENATE("R19C",'Mapa final'!$R$61),"")</f>
        <v/>
      </c>
      <c r="K174" s="56" t="str">
        <f>IF(AND('Mapa final'!$AB$62="Baja",'Mapa final'!$AD$62="Leve"),CONCATENATE("R19C",'Mapa final'!$R$62),"")</f>
        <v/>
      </c>
      <c r="L174" s="129" t="str">
        <f>IF(AND('Mapa final'!$AB$63="Baja",'Mapa final'!$AD$63="Leve"),CONCATENATE("R19C",'Mapa final'!$R$63),"")</f>
        <v/>
      </c>
      <c r="M174" s="51" t="str">
        <f>IF(AND('Mapa final'!$AB$61="Baja",'Mapa final'!$AD$61="Menor"),CONCATENATE("R19C",'Mapa final'!$R$61),"")</f>
        <v/>
      </c>
      <c r="N174" s="52" t="str">
        <f>IF(AND('Mapa final'!$AB$62="Baja",'Mapa final'!$AD$62="Menor"),CONCATENATE("R19C",'Mapa final'!$R$62),"")</f>
        <v/>
      </c>
      <c r="O174" s="124" t="str">
        <f>IF(AND('Mapa final'!$AB$63="Baja",'Mapa final'!$AD$63="Menor"),CONCATENATE("R19C",'Mapa final'!$R$63),"")</f>
        <v/>
      </c>
      <c r="P174" s="51" t="str">
        <f>IF(AND('Mapa final'!$AB$61="Baja",'Mapa final'!$AD$61="Moderado"),CONCATENATE("R19C",'Mapa final'!$R$61),"")</f>
        <v/>
      </c>
      <c r="Q174" s="52" t="str">
        <f>IF(AND('Mapa final'!$AB$62="Baja",'Mapa final'!$AD$62="Moderado"),CONCATENATE("R19C",'Mapa final'!$R$62),"")</f>
        <v/>
      </c>
      <c r="R174" s="124" t="str">
        <f>IF(AND('Mapa final'!$AB$63="Baja",'Mapa final'!$AD$63="Moderado"),CONCATENATE("R19C",'Mapa final'!$R$63),"")</f>
        <v/>
      </c>
      <c r="S174" s="118" t="str">
        <f>IF(AND('Mapa final'!$AB$61="Baja",'Mapa final'!$AD$61="Mayor"),CONCATENATE("R19C",'Mapa final'!$R$61),"")</f>
        <v/>
      </c>
      <c r="T174" s="44" t="str">
        <f>IF(AND('Mapa final'!$AB$62="Baja",'Mapa final'!$AD$62="Mayor"),CONCATENATE("R19C",'Mapa final'!$R$62),"")</f>
        <v/>
      </c>
      <c r="U174" s="119" t="str">
        <f>IF(AND('Mapa final'!$AB$63="Baja",'Mapa final'!$AD$63="Mayor"),CONCATENATE("R19C",'Mapa final'!$R$63),"")</f>
        <v/>
      </c>
      <c r="V174" s="45" t="str">
        <f>IF(AND('Mapa final'!$AB$61="Baja",'Mapa final'!$AD$61="Catastrófico"),CONCATENATE("R19C",'Mapa final'!$R$61),"")</f>
        <v/>
      </c>
      <c r="W174" s="46" t="str">
        <f>IF(AND('Mapa final'!$AB$62="Baja",'Mapa final'!$AD$62="Catastrófico"),CONCATENATE("R19C",'Mapa final'!$R$62),"")</f>
        <v/>
      </c>
      <c r="X174" s="113" t="str">
        <f>IF(AND('Mapa final'!$AB$63="Baja",'Mapa final'!$AD$63="Catastrófico"),CONCATENATE("R19C",'Mapa final'!$R$63),"")</f>
        <v/>
      </c>
      <c r="Y174" s="58"/>
      <c r="Z174" s="413"/>
      <c r="AA174" s="414"/>
      <c r="AB174" s="414"/>
      <c r="AC174" s="414"/>
      <c r="AD174" s="414"/>
      <c r="AE174" s="415"/>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row>
    <row r="175" spans="1:61" ht="15" customHeight="1" x14ac:dyDescent="0.25">
      <c r="A175" s="58"/>
      <c r="B175" s="291"/>
      <c r="C175" s="291"/>
      <c r="D175" s="292"/>
      <c r="E175" s="387"/>
      <c r="F175" s="383"/>
      <c r="G175" s="383"/>
      <c r="H175" s="383"/>
      <c r="I175" s="383"/>
      <c r="J175" s="128" t="str">
        <f>IF(AND('Mapa final'!$AB$64="Baja",'Mapa final'!$AD$64="Leve"),CONCATENATE("R20C",'Mapa final'!$R$64),"")</f>
        <v/>
      </c>
      <c r="K175" s="56" t="str">
        <f>IF(AND('Mapa final'!$AB$65="Baja",'Mapa final'!$AD$65="Leve"),CONCATENATE("R20C",'Mapa final'!$R$65),"")</f>
        <v/>
      </c>
      <c r="L175" s="129" t="str">
        <f>IF(AND('Mapa final'!$AB$66="Baja",'Mapa final'!$AD$66="Leve"),CONCATENATE("R20C",'Mapa final'!$R$66),"")</f>
        <v/>
      </c>
      <c r="M175" s="51" t="str">
        <f>IF(AND('Mapa final'!$AB$64="Baja",'Mapa final'!$AD$64="Menor"),CONCATENATE("R20C",'Mapa final'!$R$64),"")</f>
        <v/>
      </c>
      <c r="N175" s="52" t="str">
        <f>IF(AND('Mapa final'!$AB$65="Baja",'Mapa final'!$AD$65="Menor"),CONCATENATE("R20C",'Mapa final'!$R$65),"")</f>
        <v/>
      </c>
      <c r="O175" s="124" t="str">
        <f>IF(AND('Mapa final'!$AB$66="Baja",'Mapa final'!$AD$66="Menor"),CONCATENATE("R20C",'Mapa final'!$R$66),"")</f>
        <v/>
      </c>
      <c r="P175" s="51" t="str">
        <f>IF(AND('Mapa final'!$AB$64="Baja",'Mapa final'!$AD$64="Moderado"),CONCATENATE("R20C",'Mapa final'!$R$64),"")</f>
        <v/>
      </c>
      <c r="Q175" s="52" t="str">
        <f>IF(AND('Mapa final'!$AB$65="Baja",'Mapa final'!$AD$65="Moderado"),CONCATENATE("R20C",'Mapa final'!$R$65),"")</f>
        <v/>
      </c>
      <c r="R175" s="124" t="str">
        <f>IF(AND('Mapa final'!$AB$66="Baja",'Mapa final'!$AD$66="Moderado"),CONCATENATE("R20C",'Mapa final'!$R$66),"")</f>
        <v/>
      </c>
      <c r="S175" s="118" t="str">
        <f>IF(AND('Mapa final'!$AB$64="Baja",'Mapa final'!$AD$64="Mayor"),CONCATENATE("R20C",'Mapa final'!$R$64),"")</f>
        <v>R20C1</v>
      </c>
      <c r="T175" s="44" t="str">
        <f>IF(AND('Mapa final'!$AB$65="Baja",'Mapa final'!$AD$65="Mayor"),CONCATENATE("R20C",'Mapa final'!$R$65),"")</f>
        <v/>
      </c>
      <c r="U175" s="119" t="str">
        <f>IF(AND('Mapa final'!$AB$66="Baja",'Mapa final'!$AD$66="Mayor"),CONCATENATE("R20C",'Mapa final'!$R$66),"")</f>
        <v/>
      </c>
      <c r="V175" s="45" t="str">
        <f>IF(AND('Mapa final'!$AB$64="Baja",'Mapa final'!$AD$64="Catastrófico"),CONCATENATE("R20C",'Mapa final'!$R$64),"")</f>
        <v/>
      </c>
      <c r="W175" s="46" t="str">
        <f>IF(AND('Mapa final'!$AB$65="Baja",'Mapa final'!$AD$65="Catastrófico"),CONCATENATE("R20C",'Mapa final'!$R$65),"")</f>
        <v/>
      </c>
      <c r="X175" s="113" t="str">
        <f>IF(AND('Mapa final'!$AB$66="Baja",'Mapa final'!$AD$66="Catastrófico"),CONCATENATE("R20C",'Mapa final'!$R$66),"")</f>
        <v/>
      </c>
      <c r="Y175" s="58"/>
      <c r="Z175" s="413"/>
      <c r="AA175" s="414"/>
      <c r="AB175" s="414"/>
      <c r="AC175" s="414"/>
      <c r="AD175" s="414"/>
      <c r="AE175" s="415"/>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row>
    <row r="176" spans="1:61" ht="15" customHeight="1" x14ac:dyDescent="0.25">
      <c r="A176" s="58"/>
      <c r="B176" s="291"/>
      <c r="C176" s="291"/>
      <c r="D176" s="292"/>
      <c r="E176" s="387"/>
      <c r="F176" s="383"/>
      <c r="G176" s="383"/>
      <c r="H176" s="383"/>
      <c r="I176" s="383"/>
      <c r="J176" s="128" t="str">
        <f>IF(AND('Mapa final'!$AB$67="Baja",'Mapa final'!$AD$67="Leve"),CONCATENATE("R21C",'Mapa final'!$R$67),"")</f>
        <v>R21C1</v>
      </c>
      <c r="K176" s="56" t="str">
        <f>IF(AND('Mapa final'!$AB$68="Baja",'Mapa final'!$AD$68="Leve"),CONCATENATE("R21C",'Mapa final'!$R$68),"")</f>
        <v/>
      </c>
      <c r="L176" s="129" t="str">
        <f>IF(AND('Mapa final'!$AB$69="Baja",'Mapa final'!$AD$69="Leve"),CONCATENATE("R21C",'Mapa final'!$R$69),"")</f>
        <v/>
      </c>
      <c r="M176" s="51" t="str">
        <f>IF(AND('Mapa final'!$AB$67="Baja",'Mapa final'!$AD$67="Menor"),CONCATENATE("R21C",'Mapa final'!$R$67),"")</f>
        <v/>
      </c>
      <c r="N176" s="52" t="str">
        <f>IF(AND('Mapa final'!$AB$68="Baja",'Mapa final'!$AD$68="Menor"),CONCATENATE("R21C",'Mapa final'!$R$68),"")</f>
        <v/>
      </c>
      <c r="O176" s="124" t="str">
        <f>IF(AND('Mapa final'!$AB$69="Baja",'Mapa final'!$AD$69="Menor"),CONCATENATE("R21C",'Mapa final'!$R$69),"")</f>
        <v/>
      </c>
      <c r="P176" s="51" t="str">
        <f>IF(AND('Mapa final'!$AB$67="Baja",'Mapa final'!$AD$67="Moderado"),CONCATENATE("R21C",'Mapa final'!$R$67),"")</f>
        <v/>
      </c>
      <c r="Q176" s="52" t="str">
        <f>IF(AND('Mapa final'!$AB$68="Baja",'Mapa final'!$AD$68="Moderado"),CONCATENATE("R21C",'Mapa final'!$R$68),"")</f>
        <v/>
      </c>
      <c r="R176" s="124" t="str">
        <f>IF(AND('Mapa final'!$AB$69="Baja",'Mapa final'!$AD$69="Moderado"),CONCATENATE("R21C",'Mapa final'!$R$69),"")</f>
        <v/>
      </c>
      <c r="S176" s="118" t="str">
        <f>IF(AND('Mapa final'!$AB$67="Baja",'Mapa final'!$AD$67="Mayor"),CONCATENATE("R21C",'Mapa final'!$R$67),"")</f>
        <v/>
      </c>
      <c r="T176" s="44" t="str">
        <f>IF(AND('Mapa final'!$AB$68="Baja",'Mapa final'!$AD$68="Mayor"),CONCATENATE("R21C",'Mapa final'!$R$68),"")</f>
        <v/>
      </c>
      <c r="U176" s="119" t="str">
        <f>IF(AND('Mapa final'!$AB$69="Baja",'Mapa final'!$AD$69="Mayor"),CONCATENATE("R21C",'Mapa final'!$R$69),"")</f>
        <v/>
      </c>
      <c r="V176" s="45" t="str">
        <f>IF(AND('Mapa final'!$AB$67="Baja",'Mapa final'!$AD$67="Catastrófico"),CONCATENATE("R21C",'Mapa final'!$R$67),"")</f>
        <v/>
      </c>
      <c r="W176" s="46" t="str">
        <f>IF(AND('Mapa final'!$AB$68="Baja",'Mapa final'!$AD$68="Catastrófico"),CONCATENATE("R21C",'Mapa final'!$R$68),"")</f>
        <v/>
      </c>
      <c r="X176" s="113" t="str">
        <f>IF(AND('Mapa final'!$AB$69="Baja",'Mapa final'!$AD$69="Catastrófico"),CONCATENATE("R21C",'Mapa final'!$R$69),"")</f>
        <v/>
      </c>
      <c r="Y176" s="58"/>
      <c r="Z176" s="413"/>
      <c r="AA176" s="414"/>
      <c r="AB176" s="414"/>
      <c r="AC176" s="414"/>
      <c r="AD176" s="414"/>
      <c r="AE176" s="415"/>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row>
    <row r="177" spans="1:61" ht="15" customHeight="1" x14ac:dyDescent="0.25">
      <c r="A177" s="58"/>
      <c r="B177" s="291"/>
      <c r="C177" s="291"/>
      <c r="D177" s="292"/>
      <c r="E177" s="387"/>
      <c r="F177" s="383"/>
      <c r="G177" s="383"/>
      <c r="H177" s="383"/>
      <c r="I177" s="383"/>
      <c r="J177" s="128" t="str">
        <f>IF(AND('Mapa final'!$AB$70="Baja",'Mapa final'!$AD$70="Leve"),CONCATENATE("R22C",'Mapa final'!$R$70),"")</f>
        <v/>
      </c>
      <c r="K177" s="56" t="str">
        <f>IF(AND('Mapa final'!$AB$71="Baja",'Mapa final'!$AD$71="Leve"),CONCATENATE("R22C",'Mapa final'!$R$71),"")</f>
        <v/>
      </c>
      <c r="L177" s="129" t="str">
        <f>IF(AND('Mapa final'!$AB$72="Baja",'Mapa final'!$AD$72="Leve"),CONCATENATE("R22C",'Mapa final'!$R$72),"")</f>
        <v/>
      </c>
      <c r="M177" s="51" t="str">
        <f>IF(AND('Mapa final'!$AB$70="Baja",'Mapa final'!$AD$70="Menor"),CONCATENATE("R22C",'Mapa final'!$R$70),"")</f>
        <v>R22C1</v>
      </c>
      <c r="N177" s="52" t="str">
        <f>IF(AND('Mapa final'!$AB$71="Baja",'Mapa final'!$AD$71="Menor"),CONCATENATE("R22C",'Mapa final'!$R$71),"")</f>
        <v/>
      </c>
      <c r="O177" s="124" t="str">
        <f>IF(AND('Mapa final'!$AB$72="Baja",'Mapa final'!$AD$72="Menor"),CONCATENATE("R22C",'Mapa final'!$R$72),"")</f>
        <v/>
      </c>
      <c r="P177" s="51" t="str">
        <f>IF(AND('Mapa final'!$AB$70="Baja",'Mapa final'!$AD$70="Moderado"),CONCATENATE("R22C",'Mapa final'!$R$70),"")</f>
        <v/>
      </c>
      <c r="Q177" s="52" t="str">
        <f>IF(AND('Mapa final'!$AB$71="Baja",'Mapa final'!$AD$71="Moderado"),CONCATENATE("R22C",'Mapa final'!$R$71),"")</f>
        <v/>
      </c>
      <c r="R177" s="124" t="str">
        <f>IF(AND('Mapa final'!$AB$72="Baja",'Mapa final'!$AD$72="Moderado"),CONCATENATE("R22C",'Mapa final'!$R$72),"")</f>
        <v/>
      </c>
      <c r="S177" s="118" t="str">
        <f>IF(AND('Mapa final'!$AB$70="Baja",'Mapa final'!$AD$70="Mayor"),CONCATENATE("R22C",'Mapa final'!$R$70),"")</f>
        <v/>
      </c>
      <c r="T177" s="44" t="str">
        <f>IF(AND('Mapa final'!$AB$71="Baja",'Mapa final'!$AD$71="Mayor"),CONCATENATE("R22C",'Mapa final'!$R$71),"")</f>
        <v/>
      </c>
      <c r="U177" s="119" t="str">
        <f>IF(AND('Mapa final'!$AB$72="Baja",'Mapa final'!$AD$72="Mayor"),CONCATENATE("R22C",'Mapa final'!$R$72),"")</f>
        <v/>
      </c>
      <c r="V177" s="45" t="str">
        <f>IF(AND('Mapa final'!$AB$70="Baja",'Mapa final'!$AD$70="Catastrófico"),CONCATENATE("R22C",'Mapa final'!$R$70),"")</f>
        <v/>
      </c>
      <c r="W177" s="46" t="str">
        <f>IF(AND('Mapa final'!$AB$71="Baja",'Mapa final'!$AD$71="Catastrófico"),CONCATENATE("R22C",'Mapa final'!$R$71),"")</f>
        <v/>
      </c>
      <c r="X177" s="113" t="str">
        <f>IF(AND('Mapa final'!$AB$72="Baja",'Mapa final'!$AD$72="Catastrófico"),CONCATENATE("R22C",'Mapa final'!$R$72),"")</f>
        <v/>
      </c>
      <c r="Y177" s="58"/>
      <c r="Z177" s="413"/>
      <c r="AA177" s="414"/>
      <c r="AB177" s="414"/>
      <c r="AC177" s="414"/>
      <c r="AD177" s="414"/>
      <c r="AE177" s="415"/>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row>
    <row r="178" spans="1:61" ht="15" customHeight="1" x14ac:dyDescent="0.25">
      <c r="A178" s="58"/>
      <c r="B178" s="291"/>
      <c r="C178" s="291"/>
      <c r="D178" s="292"/>
      <c r="E178" s="387"/>
      <c r="F178" s="383"/>
      <c r="G178" s="383"/>
      <c r="H178" s="383"/>
      <c r="I178" s="383"/>
      <c r="J178" s="128" t="str">
        <f>IF(AND('Mapa final'!$AB$73="Baja",'Mapa final'!$AD$73="Leve"),CONCATENATE("R23C",'Mapa final'!$R$73),"")</f>
        <v/>
      </c>
      <c r="K178" s="56" t="str">
        <f>IF(AND('Mapa final'!$AB$74="Baja",'Mapa final'!$AD$74="Leve"),CONCATENATE("R23C",'Mapa final'!$R$74),"")</f>
        <v/>
      </c>
      <c r="L178" s="129" t="str">
        <f>IF(AND('Mapa final'!$AB$75="Baja",'Mapa final'!$AD$75="Leve"),CONCATENATE("R23C",'Mapa final'!$R$75),"")</f>
        <v/>
      </c>
      <c r="M178" s="51" t="str">
        <f>IF(AND('Mapa final'!$AB$73="Baja",'Mapa final'!$AD$73="Menor"),CONCATENATE("R23C",'Mapa final'!$R$73),"")</f>
        <v/>
      </c>
      <c r="N178" s="52" t="str">
        <f>IF(AND('Mapa final'!$AB$74="Baja",'Mapa final'!$AD$74="Menor"),CONCATENATE("R23C",'Mapa final'!$R$74),"")</f>
        <v/>
      </c>
      <c r="O178" s="124" t="str">
        <f>IF(AND('Mapa final'!$AB$75="Baja",'Mapa final'!$AD$75="Menor"),CONCATENATE("R23C",'Mapa final'!$R$75),"")</f>
        <v/>
      </c>
      <c r="P178" s="51" t="str">
        <f>IF(AND('Mapa final'!$AB$73="Baja",'Mapa final'!$AD$73="Moderado"),CONCATENATE("R23C",'Mapa final'!$R$73),"")</f>
        <v/>
      </c>
      <c r="Q178" s="52" t="str">
        <f>IF(AND('Mapa final'!$AB$74="Baja",'Mapa final'!$AD$74="Moderado"),CONCATENATE("R23C",'Mapa final'!$R$74),"")</f>
        <v/>
      </c>
      <c r="R178" s="124" t="str">
        <f>IF(AND('Mapa final'!$AB$75="Baja",'Mapa final'!$AD$75="Moderado"),CONCATENATE("R23C",'Mapa final'!$R$75),"")</f>
        <v/>
      </c>
      <c r="S178" s="118" t="str">
        <f>IF(AND('Mapa final'!$AB$73="Baja",'Mapa final'!$AD$73="Mayor"),CONCATENATE("R23C",'Mapa final'!$R$73),"")</f>
        <v>R23C1</v>
      </c>
      <c r="T178" s="44" t="str">
        <f>IF(AND('Mapa final'!$AB$74="Baja",'Mapa final'!$AD$74="Mayor"),CONCATENATE("R23C",'Mapa final'!$R$74),"")</f>
        <v>R23C2</v>
      </c>
      <c r="U178" s="119" t="str">
        <f>IF(AND('Mapa final'!$AB$75="Baja",'Mapa final'!$AD$75="Mayor"),CONCATENATE("R23C",'Mapa final'!$R$75),"")</f>
        <v/>
      </c>
      <c r="V178" s="45" t="str">
        <f>IF(AND('Mapa final'!$AB$73="Baja",'Mapa final'!$AD$73="Catastrófico"),CONCATENATE("R23C",'Mapa final'!$R$73),"")</f>
        <v/>
      </c>
      <c r="W178" s="46" t="str">
        <f>IF(AND('Mapa final'!$AB$74="Baja",'Mapa final'!$AD$74="Catastrófico"),CONCATENATE("R23C",'Mapa final'!$R$74),"")</f>
        <v/>
      </c>
      <c r="X178" s="113" t="str">
        <f>IF(AND('Mapa final'!$AB$75="Baja",'Mapa final'!$AD$75="Catastrófico"),CONCATENATE("R23C",'Mapa final'!$R$75),"")</f>
        <v/>
      </c>
      <c r="Y178" s="58"/>
      <c r="Z178" s="413"/>
      <c r="AA178" s="414"/>
      <c r="AB178" s="414"/>
      <c r="AC178" s="414"/>
      <c r="AD178" s="414"/>
      <c r="AE178" s="415"/>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row>
    <row r="179" spans="1:61" ht="15" customHeight="1" x14ac:dyDescent="0.25">
      <c r="A179" s="58"/>
      <c r="B179" s="291"/>
      <c r="C179" s="291"/>
      <c r="D179" s="292"/>
      <c r="E179" s="387"/>
      <c r="F179" s="383"/>
      <c r="G179" s="383"/>
      <c r="H179" s="383"/>
      <c r="I179" s="383"/>
      <c r="J179" s="128" t="str">
        <f>IF(AND('Mapa final'!$AB$76="Baja",'Mapa final'!$AD$76="Leve"),CONCATENATE("R24C",'Mapa final'!$R$76),"")</f>
        <v/>
      </c>
      <c r="K179" s="56" t="str">
        <f>IF(AND('Mapa final'!$AB$77="Baja",'Mapa final'!$AD$77="Leve"),CONCATENATE("R24C",'Mapa final'!$R$77),"")</f>
        <v/>
      </c>
      <c r="L179" s="129" t="str">
        <f>IF(AND('Mapa final'!$AB$78="Baja",'Mapa final'!$AD$78="Leve"),CONCATENATE("R24C",'Mapa final'!$R$78),"")</f>
        <v/>
      </c>
      <c r="M179" s="51" t="str">
        <f>IF(AND('Mapa final'!$AB$76="Baja",'Mapa final'!$AD$76="Menor"),CONCATENATE("R24C",'Mapa final'!$R$76),"")</f>
        <v/>
      </c>
      <c r="N179" s="52" t="str">
        <f>IF(AND('Mapa final'!$AB$77="Baja",'Mapa final'!$AD$77="Menor"),CONCATENATE("R24C",'Mapa final'!$R$77),"")</f>
        <v/>
      </c>
      <c r="O179" s="124" t="str">
        <f>IF(AND('Mapa final'!$AB$78="Baja",'Mapa final'!$AD$78="Menor"),CONCATENATE("R24C",'Mapa final'!$R$78),"")</f>
        <v/>
      </c>
      <c r="P179" s="51" t="str">
        <f>IF(AND('Mapa final'!$AB$76="Baja",'Mapa final'!$AD$76="Moderado"),CONCATENATE("R24C",'Mapa final'!$R$76),"")</f>
        <v>R24C1</v>
      </c>
      <c r="Q179" s="52" t="str">
        <f>IF(AND('Mapa final'!$AB$77="Baja",'Mapa final'!$AD$77="Moderado"),CONCATENATE("R24C",'Mapa final'!$R$77),"")</f>
        <v/>
      </c>
      <c r="R179" s="124" t="str">
        <f>IF(AND('Mapa final'!$AB$78="Baja",'Mapa final'!$AD$78="Moderado"),CONCATENATE("R24C",'Mapa final'!$R$78),"")</f>
        <v/>
      </c>
      <c r="S179" s="118" t="str">
        <f>IF(AND('Mapa final'!$AB$76="Baja",'Mapa final'!$AD$76="Mayor"),CONCATENATE("R24C",'Mapa final'!$R$76),"")</f>
        <v/>
      </c>
      <c r="T179" s="44" t="str">
        <f>IF(AND('Mapa final'!$AB$77="Baja",'Mapa final'!$AD$77="Mayor"),CONCATENATE("R24C",'Mapa final'!$R$77),"")</f>
        <v/>
      </c>
      <c r="U179" s="119" t="str">
        <f>IF(AND('Mapa final'!$AB$78="Baja",'Mapa final'!$AD$78="Mayor"),CONCATENATE("R24C",'Mapa final'!$R$78),"")</f>
        <v/>
      </c>
      <c r="V179" s="45" t="str">
        <f>IF(AND('Mapa final'!$AB$76="Baja",'Mapa final'!$AD$76="Catastrófico"),CONCATENATE("R24C",'Mapa final'!$R$76),"")</f>
        <v/>
      </c>
      <c r="W179" s="46" t="str">
        <f>IF(AND('Mapa final'!$AB$77="Baja",'Mapa final'!$AD$77="Catastrófico"),CONCATENATE("R24C",'Mapa final'!$R$77),"")</f>
        <v/>
      </c>
      <c r="X179" s="113" t="str">
        <f>IF(AND('Mapa final'!$AB$78="Baja",'Mapa final'!$AD$78="Catastrófico"),CONCATENATE("R24C",'Mapa final'!$R$78),"")</f>
        <v/>
      </c>
      <c r="Y179" s="58"/>
      <c r="Z179" s="413"/>
      <c r="AA179" s="414"/>
      <c r="AB179" s="414"/>
      <c r="AC179" s="414"/>
      <c r="AD179" s="414"/>
      <c r="AE179" s="415"/>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row>
    <row r="180" spans="1:61" ht="15" customHeight="1" x14ac:dyDescent="0.25">
      <c r="A180" s="58"/>
      <c r="B180" s="291"/>
      <c r="C180" s="291"/>
      <c r="D180" s="292"/>
      <c r="E180" s="387"/>
      <c r="F180" s="383"/>
      <c r="G180" s="383"/>
      <c r="H180" s="383"/>
      <c r="I180" s="383"/>
      <c r="J180" s="128" t="str">
        <f>IF(AND('Mapa final'!$AB$79="Baja",'Mapa final'!$AD$79="Leve"),CONCATENATE("R25C",'Mapa final'!$R$79),"")</f>
        <v/>
      </c>
      <c r="K180" s="56" t="str">
        <f>IF(AND('Mapa final'!$AB$80="Baja",'Mapa final'!$AD$80="Leve"),CONCATENATE("R25C",'Mapa final'!$R$80),"")</f>
        <v/>
      </c>
      <c r="L180" s="129" t="str">
        <f>IF(AND('Mapa final'!$AB$81="Baja",'Mapa final'!$AD$81="Leve"),CONCATENATE("R25C",'Mapa final'!$R$81),"")</f>
        <v/>
      </c>
      <c r="M180" s="51" t="str">
        <f>IF(AND('Mapa final'!$AB$79="Baja",'Mapa final'!$AD$79="Menor"),CONCATENATE("R25C",'Mapa final'!$R$79),"")</f>
        <v/>
      </c>
      <c r="N180" s="52" t="str">
        <f>IF(AND('Mapa final'!$AB$80="Baja",'Mapa final'!$AD$80="Menor"),CONCATENATE("R25C",'Mapa final'!$R$80),"")</f>
        <v/>
      </c>
      <c r="O180" s="124" t="str">
        <f>IF(AND('Mapa final'!$AB$81="Baja",'Mapa final'!$AD$81="Menor"),CONCATENATE("R25C",'Mapa final'!$R$81),"")</f>
        <v/>
      </c>
      <c r="P180" s="51" t="str">
        <f>IF(AND('Mapa final'!$AB$79="Baja",'Mapa final'!$AD$79="Moderado"),CONCATENATE("R25C",'Mapa final'!$R$79),"")</f>
        <v>R25C1</v>
      </c>
      <c r="Q180" s="52" t="str">
        <f>IF(AND('Mapa final'!$AB$80="Baja",'Mapa final'!$AD$80="Moderado"),CONCATENATE("R25C",'Mapa final'!$R$80),"")</f>
        <v/>
      </c>
      <c r="R180" s="124" t="str">
        <f>IF(AND('Mapa final'!$AB$81="Baja",'Mapa final'!$AD$81="Moderado"),CONCATENATE("R25C",'Mapa final'!$R$81),"")</f>
        <v/>
      </c>
      <c r="S180" s="118" t="str">
        <f>IF(AND('Mapa final'!$AB$79="Baja",'Mapa final'!$AD$79="Mayor"),CONCATENATE("R25C",'Mapa final'!$R$79),"")</f>
        <v/>
      </c>
      <c r="T180" s="44" t="str">
        <f>IF(AND('Mapa final'!$AB$80="Baja",'Mapa final'!$AD$80="Mayor"),CONCATENATE("R25C",'Mapa final'!$R$80),"")</f>
        <v/>
      </c>
      <c r="U180" s="119" t="str">
        <f>IF(AND('Mapa final'!$AB$81="Baja",'Mapa final'!$AD$81="Mayor"),CONCATENATE("R25C",'Mapa final'!$R$81),"")</f>
        <v/>
      </c>
      <c r="V180" s="45" t="str">
        <f>IF(AND('Mapa final'!$AB$79="Baja",'Mapa final'!$AD$79="Catastrófico"),CONCATENATE("R25C",'Mapa final'!$R$79),"")</f>
        <v/>
      </c>
      <c r="W180" s="46" t="str">
        <f>IF(AND('Mapa final'!$AB$80="Baja",'Mapa final'!$AD$80="Catastrófico"),CONCATENATE("R25C",'Mapa final'!$R$80),"")</f>
        <v/>
      </c>
      <c r="X180" s="113" t="str">
        <f>IF(AND('Mapa final'!$AB$81="Baja",'Mapa final'!$AD$81="Catastrófico"),CONCATENATE("R25C",'Mapa final'!$R$81),"")</f>
        <v/>
      </c>
      <c r="Y180" s="58"/>
      <c r="Z180" s="413"/>
      <c r="AA180" s="414"/>
      <c r="AB180" s="414"/>
      <c r="AC180" s="414"/>
      <c r="AD180" s="414"/>
      <c r="AE180" s="415"/>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row>
    <row r="181" spans="1:61" ht="15" customHeight="1" x14ac:dyDescent="0.25">
      <c r="A181" s="58"/>
      <c r="B181" s="291"/>
      <c r="C181" s="291"/>
      <c r="D181" s="292"/>
      <c r="E181" s="387"/>
      <c r="F181" s="383"/>
      <c r="G181" s="383"/>
      <c r="H181" s="383"/>
      <c r="I181" s="383"/>
      <c r="J181" s="128" t="str">
        <f>IF(AND('Mapa final'!$AB$82="Baja",'Mapa final'!$AD$82="Leve"),CONCATENATE("R26C",'Mapa final'!$R$82),"")</f>
        <v/>
      </c>
      <c r="K181" s="56" t="str">
        <f>IF(AND('Mapa final'!$AB$83="Baja",'Mapa final'!$AD$83="Leve"),CONCATENATE("R26C",'Mapa final'!$R$83),"")</f>
        <v/>
      </c>
      <c r="L181" s="129" t="str">
        <f>IF(AND('Mapa final'!$AB$84="Baja",'Mapa final'!$AD$84="Leve"),CONCATENATE("R26C",'Mapa final'!$R$84),"")</f>
        <v/>
      </c>
      <c r="M181" s="51" t="str">
        <f>IF(AND('Mapa final'!$AB$82="Baja",'Mapa final'!$AD$82="Menor"),CONCATENATE("R26C",'Mapa final'!$R$82),"")</f>
        <v/>
      </c>
      <c r="N181" s="52" t="str">
        <f>IF(AND('Mapa final'!$AB$83="Baja",'Mapa final'!$AD$83="Menor"),CONCATENATE("R26C",'Mapa final'!$R$83),"")</f>
        <v/>
      </c>
      <c r="O181" s="124" t="str">
        <f>IF(AND('Mapa final'!$AB$84="Baja",'Mapa final'!$AD$84="Menor"),CONCATENATE("R26C",'Mapa final'!$R$84),"")</f>
        <v/>
      </c>
      <c r="P181" s="51" t="str">
        <f>IF(AND('Mapa final'!$AB$82="Baja",'Mapa final'!$AD$82="Moderado"),CONCATENATE("R26C",'Mapa final'!$R$82),"")</f>
        <v/>
      </c>
      <c r="Q181" s="52" t="str">
        <f>IF(AND('Mapa final'!$AB$83="Baja",'Mapa final'!$AD$83="Moderado"),CONCATENATE("R26C",'Mapa final'!$R$83),"")</f>
        <v/>
      </c>
      <c r="R181" s="124" t="str">
        <f>IF(AND('Mapa final'!$AB$84="Baja",'Mapa final'!$AD$84="Moderado"),CONCATENATE("R26C",'Mapa final'!$R$84),"")</f>
        <v/>
      </c>
      <c r="S181" s="118" t="str">
        <f>IF(AND('Mapa final'!$AB$82="Baja",'Mapa final'!$AD$82="Mayor"),CONCATENATE("R26C",'Mapa final'!$R$82),"")</f>
        <v/>
      </c>
      <c r="T181" s="44" t="str">
        <f>IF(AND('Mapa final'!$AB$83="Baja",'Mapa final'!$AD$83="Mayor"),CONCATENATE("R26C",'Mapa final'!$R$83),"")</f>
        <v/>
      </c>
      <c r="U181" s="119" t="str">
        <f>IF(AND('Mapa final'!$AB$84="Baja",'Mapa final'!$AD$84="Mayor"),CONCATENATE("R26C",'Mapa final'!$R$84),"")</f>
        <v/>
      </c>
      <c r="V181" s="45" t="str">
        <f>IF(AND('Mapa final'!$AB$82="Baja",'Mapa final'!$AD$82="Catastrófico"),CONCATENATE("R26C",'Mapa final'!$R$82),"")</f>
        <v/>
      </c>
      <c r="W181" s="46" t="str">
        <f>IF(AND('Mapa final'!$AB$83="Baja",'Mapa final'!$AD$83="Catastrófico"),CONCATENATE("R26C",'Mapa final'!$R$83),"")</f>
        <v/>
      </c>
      <c r="X181" s="113" t="str">
        <f>IF(AND('Mapa final'!$AB$84="Baja",'Mapa final'!$AD$84="Catastrófico"),CONCATENATE("R26C",'Mapa final'!$R$84),"")</f>
        <v/>
      </c>
      <c r="Y181" s="58"/>
      <c r="Z181" s="413"/>
      <c r="AA181" s="414"/>
      <c r="AB181" s="414"/>
      <c r="AC181" s="414"/>
      <c r="AD181" s="414"/>
      <c r="AE181" s="415"/>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row>
    <row r="182" spans="1:61" ht="15" customHeight="1" x14ac:dyDescent="0.25">
      <c r="A182" s="58"/>
      <c r="B182" s="291"/>
      <c r="C182" s="291"/>
      <c r="D182" s="292"/>
      <c r="E182" s="387"/>
      <c r="F182" s="383"/>
      <c r="G182" s="383"/>
      <c r="H182" s="383"/>
      <c r="I182" s="383"/>
      <c r="J182" s="128" t="str">
        <f>IF(AND('Mapa final'!$AB$85="Baja",'Mapa final'!$AD$85="Leve"),CONCATENATE("R27C",'Mapa final'!$R$85),"")</f>
        <v/>
      </c>
      <c r="K182" s="56" t="str">
        <f>IF(AND('Mapa final'!$AB$86="Baja",'Mapa final'!$AD$86="Leve"),CONCATENATE("R27C",'Mapa final'!$R$86),"")</f>
        <v/>
      </c>
      <c r="L182" s="129" t="str">
        <f>IF(AND('Mapa final'!$AB$87="Baja",'Mapa final'!$AD$87="Leve"),CONCATENATE("R27C",'Mapa final'!$R$87),"")</f>
        <v/>
      </c>
      <c r="M182" s="51" t="str">
        <f>IF(AND('Mapa final'!$AB$85="Baja",'Mapa final'!$AD$85="Menor"),CONCATENATE("R27C",'Mapa final'!$R$85),"")</f>
        <v/>
      </c>
      <c r="N182" s="52" t="str">
        <f>IF(AND('Mapa final'!$AB$86="Baja",'Mapa final'!$AD$86="Menor"),CONCATENATE("R27C",'Mapa final'!$R$86),"")</f>
        <v/>
      </c>
      <c r="O182" s="124" t="str">
        <f>IF(AND('Mapa final'!$AB$87="Baja",'Mapa final'!$AD$87="Menor"),CONCATENATE("R27C",'Mapa final'!$R$87),"")</f>
        <v/>
      </c>
      <c r="P182" s="51" t="str">
        <f>IF(AND('Mapa final'!$AB$85="Baja",'Mapa final'!$AD$85="Moderado"),CONCATENATE("R27C",'Mapa final'!$R$85),"")</f>
        <v/>
      </c>
      <c r="Q182" s="52" t="str">
        <f>IF(AND('Mapa final'!$AB$86="Baja",'Mapa final'!$AD$86="Moderado"),CONCATENATE("R27C",'Mapa final'!$R$86),"")</f>
        <v/>
      </c>
      <c r="R182" s="124" t="str">
        <f>IF(AND('Mapa final'!$AB$87="Baja",'Mapa final'!$AD$87="Moderado"),CONCATENATE("R27C",'Mapa final'!$R$87),"")</f>
        <v/>
      </c>
      <c r="S182" s="118" t="str">
        <f>IF(AND('Mapa final'!$AB$85="Baja",'Mapa final'!$AD$85="Mayor"),CONCATENATE("R27C",'Mapa final'!$R$85),"")</f>
        <v>R27C1</v>
      </c>
      <c r="T182" s="44" t="str">
        <f>IF(AND('Mapa final'!$AB$86="Baja",'Mapa final'!$AD$86="Mayor"),CONCATENATE("R27C",'Mapa final'!$R$86),"")</f>
        <v/>
      </c>
      <c r="U182" s="119" t="str">
        <f>IF(AND('Mapa final'!$AB$87="Baja",'Mapa final'!$AD$87="Mayor"),CONCATENATE("R27C",'Mapa final'!$R$87),"")</f>
        <v/>
      </c>
      <c r="V182" s="45" t="str">
        <f>IF(AND('Mapa final'!$AB$85="Baja",'Mapa final'!$AD$85="Catastrófico"),CONCATENATE("R27C",'Mapa final'!$R$85),"")</f>
        <v/>
      </c>
      <c r="W182" s="46" t="str">
        <f>IF(AND('Mapa final'!$AB$86="Baja",'Mapa final'!$AD$86="Catastrófico"),CONCATENATE("R27C",'Mapa final'!$R$86),"")</f>
        <v/>
      </c>
      <c r="X182" s="113" t="str">
        <f>IF(AND('Mapa final'!$AB$87="Baja",'Mapa final'!$AD$87="Catastrófico"),CONCATENATE("R27C",'Mapa final'!$R$87),"")</f>
        <v/>
      </c>
      <c r="Y182" s="58"/>
      <c r="Z182" s="413"/>
      <c r="AA182" s="414"/>
      <c r="AB182" s="414"/>
      <c r="AC182" s="414"/>
      <c r="AD182" s="414"/>
      <c r="AE182" s="415"/>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row>
    <row r="183" spans="1:61" ht="15" customHeight="1" x14ac:dyDescent="0.25">
      <c r="A183" s="58"/>
      <c r="B183" s="291"/>
      <c r="C183" s="291"/>
      <c r="D183" s="292"/>
      <c r="E183" s="387"/>
      <c r="F183" s="383"/>
      <c r="G183" s="383"/>
      <c r="H183" s="383"/>
      <c r="I183" s="383"/>
      <c r="J183" s="128" t="str">
        <f>IF(AND('Mapa final'!$AB$88="Baja",'Mapa final'!$AD$88="Leve"),CONCATENATE("R28C",'Mapa final'!$R$88),"")</f>
        <v/>
      </c>
      <c r="K183" s="56" t="str">
        <f>IF(AND('Mapa final'!$AB$89="Baja",'Mapa final'!$AD$89="Leve"),CONCATENATE("R28C",'Mapa final'!$R$89),"")</f>
        <v/>
      </c>
      <c r="L183" s="129" t="str">
        <f>IF(AND('Mapa final'!$AB$90="Baja",'Mapa final'!$AD$90="Leve"),CONCATENATE("R28C",'Mapa final'!$R$90),"")</f>
        <v/>
      </c>
      <c r="M183" s="51" t="str">
        <f>IF(AND('Mapa final'!$AB$88="Baja",'Mapa final'!$AD$88="Menor"),CONCATENATE("R28C",'Mapa final'!$R$88),"")</f>
        <v/>
      </c>
      <c r="N183" s="52" t="str">
        <f>IF(AND('Mapa final'!$AB$89="Baja",'Mapa final'!$AD$89="Menor"),CONCATENATE("R28C",'Mapa final'!$R$89),"")</f>
        <v/>
      </c>
      <c r="O183" s="124" t="str">
        <f>IF(AND('Mapa final'!$AB$90="Baja",'Mapa final'!$AD$90="Menor"),CONCATENATE("R28C",'Mapa final'!$R$90),"")</f>
        <v/>
      </c>
      <c r="P183" s="51" t="str">
        <f>IF(AND('Mapa final'!$AB$88="Baja",'Mapa final'!$AD$88="Moderado"),CONCATENATE("R28C",'Mapa final'!$R$88),"")</f>
        <v/>
      </c>
      <c r="Q183" s="52" t="str">
        <f>IF(AND('Mapa final'!$AB$89="Baja",'Mapa final'!$AD$89="Moderado"),CONCATENATE("R28C",'Mapa final'!$R$89),"")</f>
        <v/>
      </c>
      <c r="R183" s="124" t="str">
        <f>IF(AND('Mapa final'!$AB$90="Baja",'Mapa final'!$AD$90="Moderado"),CONCATENATE("R28C",'Mapa final'!$R$90),"")</f>
        <v/>
      </c>
      <c r="S183" s="118" t="str">
        <f>IF(AND('Mapa final'!$AB$88="Baja",'Mapa final'!$AD$88="Mayor"),CONCATENATE("R28C",'Mapa final'!$R$88),"")</f>
        <v>R28C1</v>
      </c>
      <c r="T183" s="44" t="str">
        <f>IF(AND('Mapa final'!$AB$89="Baja",'Mapa final'!$AD$89="Mayor"),CONCATENATE("R28C",'Mapa final'!$R$89),"")</f>
        <v/>
      </c>
      <c r="U183" s="119" t="str">
        <f>IF(AND('Mapa final'!$AB$90="Baja",'Mapa final'!$AD$90="Mayor"),CONCATENATE("R28C",'Mapa final'!$R$90),"")</f>
        <v/>
      </c>
      <c r="V183" s="45" t="str">
        <f>IF(AND('Mapa final'!$AB$88="Baja",'Mapa final'!$AD$88="Catastrófico"),CONCATENATE("R28C",'Mapa final'!$R$88),"")</f>
        <v/>
      </c>
      <c r="W183" s="46" t="str">
        <f>IF(AND('Mapa final'!$AB$89="Baja",'Mapa final'!$AD$89="Catastrófico"),CONCATENATE("R28C",'Mapa final'!$R$89),"")</f>
        <v/>
      </c>
      <c r="X183" s="113" t="str">
        <f>IF(AND('Mapa final'!$AB$90="Baja",'Mapa final'!$AD$90="Catastrófico"),CONCATENATE("R28C",'Mapa final'!$R$90),"")</f>
        <v/>
      </c>
      <c r="Y183" s="58"/>
      <c r="Z183" s="413"/>
      <c r="AA183" s="414"/>
      <c r="AB183" s="414"/>
      <c r="AC183" s="414"/>
      <c r="AD183" s="414"/>
      <c r="AE183" s="415"/>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row>
    <row r="184" spans="1:61" ht="15" customHeight="1" x14ac:dyDescent="0.25">
      <c r="A184" s="58"/>
      <c r="B184" s="291"/>
      <c r="C184" s="291"/>
      <c r="D184" s="292"/>
      <c r="E184" s="388"/>
      <c r="F184" s="401"/>
      <c r="G184" s="401"/>
      <c r="H184" s="401"/>
      <c r="I184" s="383"/>
      <c r="J184" s="128" t="str">
        <f>IF(AND('Mapa final'!$AB$91="Baja",'Mapa final'!$AD$91="Leve"),CONCATENATE("R29C",'Mapa final'!$R$91),"")</f>
        <v/>
      </c>
      <c r="K184" s="56" t="str">
        <f>IF(AND('Mapa final'!$AB$92="Baja",'Mapa final'!$AD$92="Leve"),CONCATENATE("R29C",'Mapa final'!$R$92),"")</f>
        <v/>
      </c>
      <c r="L184" s="129" t="str">
        <f>IF(AND('Mapa final'!$AB$93="Baja",'Mapa final'!$AD$93="Leve"),CONCATENATE("R29C",'Mapa final'!$R$93),"")</f>
        <v/>
      </c>
      <c r="M184" s="51" t="str">
        <f>IF(AND('Mapa final'!$AB$91="Baja",'Mapa final'!$AD$91="Menor"),CONCATENATE("R29C",'Mapa final'!$R$91),"")</f>
        <v/>
      </c>
      <c r="N184" s="52" t="str">
        <f>IF(AND('Mapa final'!$AB$92="Baja",'Mapa final'!$AD$92="Menor"),CONCATENATE("R29C",'Mapa final'!$R$92),"")</f>
        <v/>
      </c>
      <c r="O184" s="124" t="str">
        <f>IF(AND('Mapa final'!$AB$93="Baja",'Mapa final'!$AD$93="Menor"),CONCATENATE("R29C",'Mapa final'!$R$93),"")</f>
        <v/>
      </c>
      <c r="P184" s="51" t="str">
        <f>IF(AND('Mapa final'!$AB$91="Baja",'Mapa final'!$AD$91="Moderado"),CONCATENATE("R29C",'Mapa final'!$R$91),"")</f>
        <v/>
      </c>
      <c r="Q184" s="52" t="str">
        <f>IF(AND('Mapa final'!$AB$92="Baja",'Mapa final'!$AD$92="Moderado"),CONCATENATE("R29C",'Mapa final'!$R$92),"")</f>
        <v/>
      </c>
      <c r="R184" s="124" t="str">
        <f>IF(AND('Mapa final'!$AB$93="Baja",'Mapa final'!$AD$93="Moderado"),CONCATENATE("R29C",'Mapa final'!$R$93),"")</f>
        <v/>
      </c>
      <c r="S184" s="118" t="str">
        <f>IF(AND('Mapa final'!$AB$91="Baja",'Mapa final'!$AD$91="Mayor"),CONCATENATE("R29C",'Mapa final'!$R$91),"")</f>
        <v>R29C1</v>
      </c>
      <c r="T184" s="44" t="str">
        <f>IF(AND('Mapa final'!$AB$92="Baja",'Mapa final'!$AD$92="Mayor"),CONCATENATE("R29C",'Mapa final'!$R$92),"")</f>
        <v/>
      </c>
      <c r="U184" s="119" t="str">
        <f>IF(AND('Mapa final'!$AB$93="Baja",'Mapa final'!$AD$93="Mayor"),CONCATENATE("R29C",'Mapa final'!$R$93),"")</f>
        <v/>
      </c>
      <c r="V184" s="45" t="str">
        <f>IF(AND('Mapa final'!$AB$91="Baja",'Mapa final'!$AD$91="Catastrófico"),CONCATENATE("R29C",'Mapa final'!$R$91),"")</f>
        <v/>
      </c>
      <c r="W184" s="46" t="str">
        <f>IF(AND('Mapa final'!$AB$92="Baja",'Mapa final'!$AD$92="Catastrófico"),CONCATENATE("R29C",'Mapa final'!$R$92),"")</f>
        <v/>
      </c>
      <c r="X184" s="113" t="str">
        <f>IF(AND('Mapa final'!$AB$93="Baja",'Mapa final'!$AD$93="Catastrófico"),CONCATENATE("R29C",'Mapa final'!$R$93),"")</f>
        <v/>
      </c>
      <c r="Y184" s="58"/>
      <c r="Z184" s="413"/>
      <c r="AA184" s="414"/>
      <c r="AB184" s="414"/>
      <c r="AC184" s="414"/>
      <c r="AD184" s="414"/>
      <c r="AE184" s="415"/>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row>
    <row r="185" spans="1:61" ht="15" customHeight="1" x14ac:dyDescent="0.25">
      <c r="A185" s="58"/>
      <c r="B185" s="291"/>
      <c r="C185" s="291"/>
      <c r="D185" s="292"/>
      <c r="E185" s="388"/>
      <c r="F185" s="401"/>
      <c r="G185" s="401"/>
      <c r="H185" s="401"/>
      <c r="I185" s="383"/>
      <c r="J185" s="128" t="str">
        <f>IF(AND('Mapa final'!$AB$94="Baja",'Mapa final'!$AD$94="Leve"),CONCATENATE("R30C",'Mapa final'!$R$94),"")</f>
        <v/>
      </c>
      <c r="K185" s="56" t="str">
        <f>IF(AND('Mapa final'!$AB$95="Baja",'Mapa final'!$AD$95="Leve"),CONCATENATE("R30C",'Mapa final'!$R$95),"")</f>
        <v/>
      </c>
      <c r="L185" s="129" t="str">
        <f>IF(AND('Mapa final'!$AB$96="Baja",'Mapa final'!$AD$96="Leve"),CONCATENATE("R30C",'Mapa final'!$R$96),"")</f>
        <v/>
      </c>
      <c r="M185" s="51" t="str">
        <f>IF(AND('Mapa final'!$AB$94="Baja",'Mapa final'!$AD$94="Menor"),CONCATENATE("R30C",'Mapa final'!$R$94),"")</f>
        <v/>
      </c>
      <c r="N185" s="52" t="str">
        <f>IF(AND('Mapa final'!$AB$95="Baja",'Mapa final'!$AD$95="Menor"),CONCATENATE("R30C",'Mapa final'!$R$95),"")</f>
        <v/>
      </c>
      <c r="O185" s="124" t="str">
        <f>IF(AND('Mapa final'!$AB$96="Baja",'Mapa final'!$AD$96="Menor"),CONCATENATE("R30C",'Mapa final'!$R$96),"")</f>
        <v/>
      </c>
      <c r="P185" s="51" t="str">
        <f>IF(AND('Mapa final'!$AB$94="Baja",'Mapa final'!$AD$94="Moderado"),CONCATENATE("R30C",'Mapa final'!$R$94),"")</f>
        <v/>
      </c>
      <c r="Q185" s="52" t="str">
        <f>IF(AND('Mapa final'!$AB$95="Baja",'Mapa final'!$AD$95="Moderado"),CONCATENATE("R30C",'Mapa final'!$R$95),"")</f>
        <v/>
      </c>
      <c r="R185" s="124" t="str">
        <f>IF(AND('Mapa final'!$AB$96="Baja",'Mapa final'!$AD$96="Moderado"),CONCATENATE("R30C",'Mapa final'!$R$96),"")</f>
        <v/>
      </c>
      <c r="S185" s="118" t="str">
        <f>IF(AND('Mapa final'!$AB$94="Baja",'Mapa final'!$AD$94="Mayor"),CONCATENATE("R30C",'Mapa final'!$R$94),"")</f>
        <v/>
      </c>
      <c r="T185" s="44" t="str">
        <f>IF(AND('Mapa final'!$AB$95="Baja",'Mapa final'!$AD$95="Mayor"),CONCATENATE("R30C",'Mapa final'!$R$95),"")</f>
        <v>R30C2</v>
      </c>
      <c r="U185" s="119" t="str">
        <f>IF(AND('Mapa final'!$AB$96="Baja",'Mapa final'!$AD$96="Mayor"),CONCATENATE("R30C",'Mapa final'!$R$96),"")</f>
        <v/>
      </c>
      <c r="V185" s="45" t="str">
        <f>IF(AND('Mapa final'!$AB$94="Baja",'Mapa final'!$AD$94="Catastrófico"),CONCATENATE("R30C",'Mapa final'!$R$94),"")</f>
        <v/>
      </c>
      <c r="W185" s="46" t="str">
        <f>IF(AND('Mapa final'!$AB$95="Baja",'Mapa final'!$AD$95="Catastrófico"),CONCATENATE("R30C",'Mapa final'!$R$95),"")</f>
        <v/>
      </c>
      <c r="X185" s="113" t="str">
        <f>IF(AND('Mapa final'!$AB$96="Baja",'Mapa final'!$AD$96="Catastrófico"),CONCATENATE("R30C",'Mapa final'!$R$96),"")</f>
        <v/>
      </c>
      <c r="Y185" s="58"/>
      <c r="Z185" s="413"/>
      <c r="AA185" s="414"/>
      <c r="AB185" s="414"/>
      <c r="AC185" s="414"/>
      <c r="AD185" s="414"/>
      <c r="AE185" s="415"/>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row>
    <row r="186" spans="1:61" ht="15" customHeight="1" x14ac:dyDescent="0.25">
      <c r="A186" s="58"/>
      <c r="B186" s="291"/>
      <c r="C186" s="291"/>
      <c r="D186" s="292"/>
      <c r="E186" s="388"/>
      <c r="F186" s="401"/>
      <c r="G186" s="401"/>
      <c r="H186" s="401"/>
      <c r="I186" s="383"/>
      <c r="J186" s="128" t="str">
        <f>IF(AND('Mapa final'!$AB$97="Baja",'Mapa final'!$AD$97="Leve"),CONCATENATE("R31C",'Mapa final'!$R$97),"")</f>
        <v/>
      </c>
      <c r="K186" s="56" t="str">
        <f>IF(AND('Mapa final'!$AB$98="Baja",'Mapa final'!$AD$98="Leve"),CONCATENATE("R31C",'Mapa final'!$R$98),"")</f>
        <v/>
      </c>
      <c r="L186" s="129" t="str">
        <f>IF(AND('Mapa final'!$AB$99="Baja",'Mapa final'!$AD$99="Leve"),CONCATENATE("R31C",'Mapa final'!$R$99),"")</f>
        <v/>
      </c>
      <c r="M186" s="51" t="str">
        <f>IF(AND('Mapa final'!$AB$97="Baja",'Mapa final'!$AD$97="Menor"),CONCATENATE("R31C",'Mapa final'!$R$97),"")</f>
        <v/>
      </c>
      <c r="N186" s="52" t="str">
        <f>IF(AND('Mapa final'!$AB$98="Baja",'Mapa final'!$AD$98="Menor"),CONCATENATE("R31C",'Mapa final'!$R$98),"")</f>
        <v/>
      </c>
      <c r="O186" s="124" t="str">
        <f>IF(AND('Mapa final'!$AB$99="Baja",'Mapa final'!$AD$99="Menor"),CONCATENATE("R31C",'Mapa final'!$R$99),"")</f>
        <v/>
      </c>
      <c r="P186" s="51" t="str">
        <f>IF(AND('Mapa final'!$AB$97="Baja",'Mapa final'!$AD$97="Moderado"),CONCATENATE("R31C",'Mapa final'!$R$97),"")</f>
        <v>R31C1</v>
      </c>
      <c r="Q186" s="52" t="str">
        <f>IF(AND('Mapa final'!$AB$98="Baja",'Mapa final'!$AD$98="Moderado"),CONCATENATE("R31C",'Mapa final'!$R$98),"")</f>
        <v/>
      </c>
      <c r="R186" s="124" t="str">
        <f>IF(AND('Mapa final'!$AB$99="Baja",'Mapa final'!$AD$99="Moderado"),CONCATENATE("R31C",'Mapa final'!$R$99),"")</f>
        <v/>
      </c>
      <c r="S186" s="118" t="str">
        <f>IF(AND('Mapa final'!$AB$97="Baja",'Mapa final'!$AD$97="Mayor"),CONCATENATE("R31C",'Mapa final'!$R$97),"")</f>
        <v/>
      </c>
      <c r="T186" s="44" t="str">
        <f>IF(AND('Mapa final'!$AB$98="Baja",'Mapa final'!$AD$98="Mayor"),CONCATENATE("R31C",'Mapa final'!$R$98),"")</f>
        <v/>
      </c>
      <c r="U186" s="119" t="str">
        <f>IF(AND('Mapa final'!$AB$99="Baja",'Mapa final'!$AD$99="Mayor"),CONCATENATE("R31C",'Mapa final'!$R$99),"")</f>
        <v/>
      </c>
      <c r="V186" s="45" t="str">
        <f>IF(AND('Mapa final'!$AB$97="Baja",'Mapa final'!$AD$97="Catastrófico"),CONCATENATE("R31C",'Mapa final'!$R$97),"")</f>
        <v/>
      </c>
      <c r="W186" s="46" t="str">
        <f>IF(AND('Mapa final'!$AB$98="Baja",'Mapa final'!$AD$98="Catastrófico"),CONCATENATE("R31C",'Mapa final'!$R$98),"")</f>
        <v/>
      </c>
      <c r="X186" s="113" t="str">
        <f>IF(AND('Mapa final'!$AB$99="Baja",'Mapa final'!$AD$99="Catastrófico"),CONCATENATE("R31C",'Mapa final'!$R$99),"")</f>
        <v/>
      </c>
      <c r="Y186" s="58"/>
      <c r="Z186" s="413"/>
      <c r="AA186" s="414"/>
      <c r="AB186" s="414"/>
      <c r="AC186" s="414"/>
      <c r="AD186" s="414"/>
      <c r="AE186" s="415"/>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row>
    <row r="187" spans="1:61" ht="15" customHeight="1" x14ac:dyDescent="0.25">
      <c r="A187" s="58"/>
      <c r="B187" s="291"/>
      <c r="C187" s="291"/>
      <c r="D187" s="292"/>
      <c r="E187" s="388"/>
      <c r="F187" s="401"/>
      <c r="G187" s="401"/>
      <c r="H187" s="401"/>
      <c r="I187" s="383"/>
      <c r="J187" s="128" t="str">
        <f>IF(AND('Mapa final'!$AB$100="Baja",'Mapa final'!$AD$100="Leve"),CONCATENATE("R32C",'Mapa final'!$R$100),"")</f>
        <v/>
      </c>
      <c r="K187" s="56" t="str">
        <f>IF(AND('Mapa final'!$AB$101="Baja",'Mapa final'!$AD$101="Leve"),CONCATENATE("R32C",'Mapa final'!$R$101),"")</f>
        <v/>
      </c>
      <c r="L187" s="129" t="str">
        <f>IF(AND('Mapa final'!$AB$102="Baja",'Mapa final'!$AD$102="Leve"),CONCATENATE("R32C",'Mapa final'!$R$102),"")</f>
        <v/>
      </c>
      <c r="M187" s="51" t="str">
        <f>IF(AND('Mapa final'!$AB$100="Baja",'Mapa final'!$AD$100="Menor"),CONCATENATE("R32C",'Mapa final'!$R$100),"")</f>
        <v/>
      </c>
      <c r="N187" s="52" t="str">
        <f>IF(AND('Mapa final'!$AB$101="Baja",'Mapa final'!$AD$101="Menor"),CONCATENATE("R32C",'Mapa final'!$R$101),"")</f>
        <v/>
      </c>
      <c r="O187" s="124" t="str">
        <f>IF(AND('Mapa final'!$AB$102="Baja",'Mapa final'!$AD$102="Menor"),CONCATENATE("R32C",'Mapa final'!$R$102),"")</f>
        <v/>
      </c>
      <c r="P187" s="51" t="str">
        <f>IF(AND('Mapa final'!$AB$100="Baja",'Mapa final'!$AD$100="Moderado"),CONCATENATE("R32C",'Mapa final'!$R$100),"")</f>
        <v/>
      </c>
      <c r="Q187" s="52" t="str">
        <f>IF(AND('Mapa final'!$AB$101="Baja",'Mapa final'!$AD$101="Moderado"),CONCATENATE("R32C",'Mapa final'!$R$101),"")</f>
        <v>R32C2</v>
      </c>
      <c r="R187" s="124" t="str">
        <f>IF(AND('Mapa final'!$AB$102="Baja",'Mapa final'!$AD$102="Moderado"),CONCATENATE("R32C",'Mapa final'!$R$102),"")</f>
        <v/>
      </c>
      <c r="S187" s="118" t="str">
        <f>IF(AND('Mapa final'!$AB$100="Baja",'Mapa final'!$AD$100="Mayor"),CONCATENATE("R32C",'Mapa final'!$R$100),"")</f>
        <v/>
      </c>
      <c r="T187" s="44" t="str">
        <f>IF(AND('Mapa final'!$AB$101="Baja",'Mapa final'!$AD$101="Mayor"),CONCATENATE("R32C",'Mapa final'!$R$101),"")</f>
        <v/>
      </c>
      <c r="U187" s="119" t="str">
        <f>IF(AND('Mapa final'!$AB$102="Baja",'Mapa final'!$AD$102="Mayor"),CONCATENATE("R32C",'Mapa final'!$R$102),"")</f>
        <v/>
      </c>
      <c r="V187" s="45" t="str">
        <f>IF(AND('Mapa final'!$AB$100="Baja",'Mapa final'!$AD$100="Catastrófico"),CONCATENATE("R32C",'Mapa final'!$R$100),"")</f>
        <v/>
      </c>
      <c r="W187" s="46" t="str">
        <f>IF(AND('Mapa final'!$AB$101="Baja",'Mapa final'!$AD$101="Catastrófico"),CONCATENATE("R32C",'Mapa final'!$R$101),"")</f>
        <v/>
      </c>
      <c r="X187" s="113" t="str">
        <f>IF(AND('Mapa final'!$AB$102="Baja",'Mapa final'!$AD$102="Catastrófico"),CONCATENATE("R32C",'Mapa final'!$R$102),"")</f>
        <v/>
      </c>
      <c r="Y187" s="58"/>
      <c r="Z187" s="413"/>
      <c r="AA187" s="414"/>
      <c r="AB187" s="414"/>
      <c r="AC187" s="414"/>
      <c r="AD187" s="414"/>
      <c r="AE187" s="415"/>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row>
    <row r="188" spans="1:61" ht="15" customHeight="1" x14ac:dyDescent="0.25">
      <c r="A188" s="58"/>
      <c r="B188" s="291"/>
      <c r="C188" s="291"/>
      <c r="D188" s="292"/>
      <c r="E188" s="388"/>
      <c r="F188" s="401"/>
      <c r="G188" s="401"/>
      <c r="H188" s="401"/>
      <c r="I188" s="383"/>
      <c r="J188" s="128" t="str">
        <f>IF(AND('Mapa final'!$AB$103="Baja",'Mapa final'!$AD$103="Leve"),CONCATENATE("R33C",'Mapa final'!$R$103),"")</f>
        <v/>
      </c>
      <c r="K188" s="56" t="str">
        <f>IF(AND('Mapa final'!$AB$104="Baja",'Mapa final'!$AD$104="Leve"),CONCATENATE("R33C",'Mapa final'!$R$104),"")</f>
        <v/>
      </c>
      <c r="L188" s="129" t="str">
        <f>IF(AND('Mapa final'!$AB$105="Baja",'Mapa final'!$AD$105="Leve"),CONCATENATE("R33C",'Mapa final'!$R$105),"")</f>
        <v/>
      </c>
      <c r="M188" s="51" t="str">
        <f>IF(AND('Mapa final'!$AB$103="Baja",'Mapa final'!$AD$103="Menor"),CONCATENATE("R33C",'Mapa final'!$R$103),"")</f>
        <v/>
      </c>
      <c r="N188" s="52" t="str">
        <f>IF(AND('Mapa final'!$AB$104="Baja",'Mapa final'!$AD$104="Menor"),CONCATENATE("R33C",'Mapa final'!$R$104),"")</f>
        <v/>
      </c>
      <c r="O188" s="124" t="str">
        <f>IF(AND('Mapa final'!$AB$105="Baja",'Mapa final'!$AD$105="Menor"),CONCATENATE("R33C",'Mapa final'!$R$105),"")</f>
        <v/>
      </c>
      <c r="P188" s="51" t="str">
        <f>IF(AND('Mapa final'!$AB$103="Baja",'Mapa final'!$AD$103="Moderado"),CONCATENATE("R33C",'Mapa final'!$R$103),"")</f>
        <v/>
      </c>
      <c r="Q188" s="52" t="str">
        <f>IF(AND('Mapa final'!$AB$104="Baja",'Mapa final'!$AD$104="Moderado"),CONCATENATE("R33C",'Mapa final'!$R$104),"")</f>
        <v>R33C2</v>
      </c>
      <c r="R188" s="124" t="str">
        <f>IF(AND('Mapa final'!$AB$105="Baja",'Mapa final'!$AD$105="Moderado"),CONCATENATE("R33C",'Mapa final'!$R$105),"")</f>
        <v/>
      </c>
      <c r="S188" s="118" t="str">
        <f>IF(AND('Mapa final'!$AB$103="Baja",'Mapa final'!$AD$103="Mayor"),CONCATENATE("R33C",'Mapa final'!$R$103),"")</f>
        <v/>
      </c>
      <c r="T188" s="44" t="str">
        <f>IF(AND('Mapa final'!$AB$104="Baja",'Mapa final'!$AD$104="Mayor"),CONCATENATE("R33C",'Mapa final'!$R$104),"")</f>
        <v/>
      </c>
      <c r="U188" s="119" t="str">
        <f>IF(AND('Mapa final'!$AB$105="Baja",'Mapa final'!$AD$105="Mayor"),CONCATENATE("R33C",'Mapa final'!$R$105),"")</f>
        <v/>
      </c>
      <c r="V188" s="45" t="str">
        <f>IF(AND('Mapa final'!$AB$103="Baja",'Mapa final'!$AD$103="Catastrófico"),CONCATENATE("R33C",'Mapa final'!$R$103),"")</f>
        <v/>
      </c>
      <c r="W188" s="46" t="str">
        <f>IF(AND('Mapa final'!$AB$104="Baja",'Mapa final'!$AD$104="Catastrófico"),CONCATENATE("R33C",'Mapa final'!$R$104),"")</f>
        <v/>
      </c>
      <c r="X188" s="113" t="str">
        <f>IF(AND('Mapa final'!$AB$105="Baja",'Mapa final'!$AD$105="Catastrófico"),CONCATENATE("R33C",'Mapa final'!$R$105),"")</f>
        <v/>
      </c>
      <c r="Y188" s="58"/>
      <c r="Z188" s="413"/>
      <c r="AA188" s="414"/>
      <c r="AB188" s="414"/>
      <c r="AC188" s="414"/>
      <c r="AD188" s="414"/>
      <c r="AE188" s="415"/>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row>
    <row r="189" spans="1:61" ht="15" customHeight="1" x14ac:dyDescent="0.25">
      <c r="A189" s="58"/>
      <c r="B189" s="291"/>
      <c r="C189" s="291"/>
      <c r="D189" s="292"/>
      <c r="E189" s="388"/>
      <c r="F189" s="401"/>
      <c r="G189" s="401"/>
      <c r="H189" s="401"/>
      <c r="I189" s="383"/>
      <c r="J189" s="128" t="str">
        <f>IF(AND('Mapa final'!$AB$106="Baja",'Mapa final'!$AD$106="Leve"),CONCATENATE("R34C",'Mapa final'!$R$106),"")</f>
        <v/>
      </c>
      <c r="K189" s="56" t="str">
        <f>IF(AND('Mapa final'!$AB$107="Baja",'Mapa final'!$AD$107="Leve"),CONCATENATE("R34C",'Mapa final'!$R$107),"")</f>
        <v/>
      </c>
      <c r="L189" s="129" t="str">
        <f>IF(AND('Mapa final'!$AB$108="Baja",'Mapa final'!$AD$108="Leve"),CONCATENATE("R34C",'Mapa final'!$R$108),"")</f>
        <v/>
      </c>
      <c r="M189" s="51" t="str">
        <f>IF(AND('Mapa final'!$AB$106="Baja",'Mapa final'!$AD$106="Menor"),CONCATENATE("R34C",'Mapa final'!$R$106),"")</f>
        <v/>
      </c>
      <c r="N189" s="52" t="str">
        <f>IF(AND('Mapa final'!$AB$107="Baja",'Mapa final'!$AD$107="Menor"),CONCATENATE("R34C",'Mapa final'!$R$107),"")</f>
        <v/>
      </c>
      <c r="O189" s="124" t="str">
        <f>IF(AND('Mapa final'!$AB$108="Baja",'Mapa final'!$AD$108="Menor"),CONCATENATE("R34C",'Mapa final'!$R$108),"")</f>
        <v/>
      </c>
      <c r="P189" s="51" t="str">
        <f>IF(AND('Mapa final'!$AB$106="Baja",'Mapa final'!$AD$106="Moderado"),CONCATENATE("R34C",'Mapa final'!$R$106),"")</f>
        <v>R34C1</v>
      </c>
      <c r="Q189" s="52" t="str">
        <f>IF(AND('Mapa final'!$AB$107="Baja",'Mapa final'!$AD$107="Moderado"),CONCATENATE("R34C",'Mapa final'!$R$107),"")</f>
        <v>R34C2</v>
      </c>
      <c r="R189" s="124" t="str">
        <f>IF(AND('Mapa final'!$AB$108="Baja",'Mapa final'!$AD$108="Moderado"),CONCATENATE("R34C",'Mapa final'!$R$108),"")</f>
        <v/>
      </c>
      <c r="S189" s="118" t="str">
        <f>IF(AND('Mapa final'!$AB$106="Baja",'Mapa final'!$AD$106="Mayor"),CONCATENATE("R34C",'Mapa final'!$R$106),"")</f>
        <v/>
      </c>
      <c r="T189" s="44" t="str">
        <f>IF(AND('Mapa final'!$AB$107="Baja",'Mapa final'!$AD$107="Mayor"),CONCATENATE("R34C",'Mapa final'!$R$107),"")</f>
        <v/>
      </c>
      <c r="U189" s="119" t="str">
        <f>IF(AND('Mapa final'!$AB$108="Baja",'Mapa final'!$AD$108="Mayor"),CONCATENATE("R34C",'Mapa final'!$R$108),"")</f>
        <v/>
      </c>
      <c r="V189" s="45" t="str">
        <f>IF(AND('Mapa final'!$AB$106="Baja",'Mapa final'!$AD$106="Catastrófico"),CONCATENATE("R34C",'Mapa final'!$R$106),"")</f>
        <v/>
      </c>
      <c r="W189" s="46" t="str">
        <f>IF(AND('Mapa final'!$AB$107="Baja",'Mapa final'!$AD$107="Catastrófico"),CONCATENATE("R34C",'Mapa final'!$R$107),"")</f>
        <v/>
      </c>
      <c r="X189" s="113" t="str">
        <f>IF(AND('Mapa final'!$AB$108="Baja",'Mapa final'!$AD$108="Catastrófico"),CONCATENATE("R34C",'Mapa final'!$R$108),"")</f>
        <v/>
      </c>
      <c r="Y189" s="58"/>
      <c r="Z189" s="413"/>
      <c r="AA189" s="414"/>
      <c r="AB189" s="414"/>
      <c r="AC189" s="414"/>
      <c r="AD189" s="414"/>
      <c r="AE189" s="415"/>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row>
    <row r="190" spans="1:61" ht="15" customHeight="1" x14ac:dyDescent="0.25">
      <c r="A190" s="58"/>
      <c r="B190" s="291"/>
      <c r="C190" s="291"/>
      <c r="D190" s="292"/>
      <c r="E190" s="388"/>
      <c r="F190" s="401"/>
      <c r="G190" s="401"/>
      <c r="H190" s="401"/>
      <c r="I190" s="383"/>
      <c r="J190" s="128" t="str">
        <f>IF(AND('Mapa final'!$AB$109="Baja",'Mapa final'!$AD$109="Leve"),CONCATENATE("R35C",'Mapa final'!$R$109),"")</f>
        <v/>
      </c>
      <c r="K190" s="56" t="str">
        <f>IF(AND('Mapa final'!$AB$110="Baja",'Mapa final'!$AD$110="Leve"),CONCATENATE("R35C",'Mapa final'!$R$110),"")</f>
        <v/>
      </c>
      <c r="L190" s="129" t="str">
        <f>IF(AND('Mapa final'!$AB$111="Baja",'Mapa final'!$AD$111="Leve"),CONCATENATE("R35C",'Mapa final'!$R$111),"")</f>
        <v/>
      </c>
      <c r="M190" s="51" t="str">
        <f>IF(AND('Mapa final'!$AB$109="Baja",'Mapa final'!$AD$109="Menor"),CONCATENATE("R35C",'Mapa final'!$R$109),"")</f>
        <v/>
      </c>
      <c r="N190" s="52" t="str">
        <f>IF(AND('Mapa final'!$AB$110="Baja",'Mapa final'!$AD$110="Menor"),CONCATENATE("R35C",'Mapa final'!$R$110),"")</f>
        <v/>
      </c>
      <c r="O190" s="124" t="str">
        <f>IF(AND('Mapa final'!$AB$111="Baja",'Mapa final'!$AD$111="Menor"),CONCATENATE("R35C",'Mapa final'!$R$111),"")</f>
        <v/>
      </c>
      <c r="P190" s="51" t="str">
        <f>IF(AND('Mapa final'!$AB$109="Baja",'Mapa final'!$AD$109="Moderado"),CONCATENATE("R35C",'Mapa final'!$R$109),"")</f>
        <v/>
      </c>
      <c r="Q190" s="52" t="str">
        <f>IF(AND('Mapa final'!$AB$110="Baja",'Mapa final'!$AD$110="Moderado"),CONCATENATE("R35C",'Mapa final'!$R$110),"")</f>
        <v/>
      </c>
      <c r="R190" s="124" t="str">
        <f>IF(AND('Mapa final'!$AB$111="Baja",'Mapa final'!$AD$111="Moderado"),CONCATENATE("R35C",'Mapa final'!$R$111),"")</f>
        <v/>
      </c>
      <c r="S190" s="118" t="str">
        <f>IF(AND('Mapa final'!$AB$109="Baja",'Mapa final'!$AD$109="Mayor"),CONCATENATE("R35C",'Mapa final'!$R$109),"")</f>
        <v>R35C1</v>
      </c>
      <c r="T190" s="44" t="str">
        <f>IF(AND('Mapa final'!$AB$110="Baja",'Mapa final'!$AD$110="Mayor"),CONCATENATE("R35C",'Mapa final'!$R$110),"")</f>
        <v>R35C2</v>
      </c>
      <c r="U190" s="119" t="str">
        <f>IF(AND('Mapa final'!$AB$111="Baja",'Mapa final'!$AD$111="Mayor"),CONCATENATE("R35C",'Mapa final'!$R$111),"")</f>
        <v/>
      </c>
      <c r="V190" s="45" t="str">
        <f>IF(AND('Mapa final'!$AB$109="Baja",'Mapa final'!$AD$109="Catastrófico"),CONCATENATE("R35C",'Mapa final'!$R$109),"")</f>
        <v/>
      </c>
      <c r="W190" s="46" t="str">
        <f>IF(AND('Mapa final'!$AB$110="Baja",'Mapa final'!$AD$110="Catastrófico"),CONCATENATE("R35C",'Mapa final'!$R$110),"")</f>
        <v/>
      </c>
      <c r="X190" s="113" t="str">
        <f>IF(AND('Mapa final'!$AB$111="Baja",'Mapa final'!$AD$111="Catastrófico"),CONCATENATE("R35C",'Mapa final'!$R$111),"")</f>
        <v/>
      </c>
      <c r="Y190" s="58"/>
      <c r="Z190" s="413"/>
      <c r="AA190" s="414"/>
      <c r="AB190" s="414"/>
      <c r="AC190" s="414"/>
      <c r="AD190" s="414"/>
      <c r="AE190" s="415"/>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row>
    <row r="191" spans="1:61" ht="15" customHeight="1" x14ac:dyDescent="0.25">
      <c r="A191" s="58"/>
      <c r="B191" s="291"/>
      <c r="C191" s="291"/>
      <c r="D191" s="292"/>
      <c r="E191" s="388"/>
      <c r="F191" s="401"/>
      <c r="G191" s="401"/>
      <c r="H191" s="401"/>
      <c r="I191" s="383"/>
      <c r="J191" s="128" t="str">
        <f>IF(AND('Mapa final'!$AB$112="Baja",'Mapa final'!$AD$112="Leve"),CONCATENATE("R36C",'Mapa final'!$R$112),"")</f>
        <v/>
      </c>
      <c r="K191" s="56" t="str">
        <f>IF(AND('Mapa final'!$AB$113="Baja",'Mapa final'!$AD$113="Leve"),CONCATENATE("R36C",'Mapa final'!$R$113),"")</f>
        <v/>
      </c>
      <c r="L191" s="129" t="str">
        <f>IF(AND('Mapa final'!$AB$114="Baja",'Mapa final'!$AD$114="Leve"),CONCATENATE("R36C",'Mapa final'!$R$114),"")</f>
        <v/>
      </c>
      <c r="M191" s="51" t="str">
        <f>IF(AND('Mapa final'!$AB$112="Baja",'Mapa final'!$AD$112="Menor"),CONCATENATE("R36C",'Mapa final'!$R$112),"")</f>
        <v>R36C1</v>
      </c>
      <c r="N191" s="52" t="str">
        <f>IF(AND('Mapa final'!$AB$113="Baja",'Mapa final'!$AD$113="Menor"),CONCATENATE("R36C",'Mapa final'!$R$113),"")</f>
        <v>R36C2</v>
      </c>
      <c r="O191" s="124" t="str">
        <f>IF(AND('Mapa final'!$AB$114="Baja",'Mapa final'!$AD$114="Menor"),CONCATENATE("R36C",'Mapa final'!$R$114),"")</f>
        <v/>
      </c>
      <c r="P191" s="51" t="str">
        <f>IF(AND('Mapa final'!$AB$112="Baja",'Mapa final'!$AD$112="Moderado"),CONCATENATE("R36C",'Mapa final'!$R$112),"")</f>
        <v/>
      </c>
      <c r="Q191" s="52" t="str">
        <f>IF(AND('Mapa final'!$AB$113="Baja",'Mapa final'!$AD$113="Moderado"),CONCATENATE("R36C",'Mapa final'!$R$113),"")</f>
        <v/>
      </c>
      <c r="R191" s="124" t="str">
        <f>IF(AND('Mapa final'!$AB$114="Baja",'Mapa final'!$AD$114="Moderado"),CONCATENATE("R36C",'Mapa final'!$R$114),"")</f>
        <v/>
      </c>
      <c r="S191" s="118" t="str">
        <f>IF(AND('Mapa final'!$AB$112="Baja",'Mapa final'!$AD$112="Mayor"),CONCATENATE("R36C",'Mapa final'!$R$112),"")</f>
        <v/>
      </c>
      <c r="T191" s="44" t="str">
        <f>IF(AND('Mapa final'!$AB$113="Baja",'Mapa final'!$AD$113="Mayor"),CONCATENATE("R36C",'Mapa final'!$R$113),"")</f>
        <v/>
      </c>
      <c r="U191" s="119" t="str">
        <f>IF(AND('Mapa final'!$AB$114="Baja",'Mapa final'!$AD$114="Mayor"),CONCATENATE("R36C",'Mapa final'!$R$114),"")</f>
        <v/>
      </c>
      <c r="V191" s="45" t="str">
        <f>IF(AND('Mapa final'!$AB$112="Baja",'Mapa final'!$AD$112="Catastrófico"),CONCATENATE("R36C",'Mapa final'!$R$112),"")</f>
        <v/>
      </c>
      <c r="W191" s="46" t="str">
        <f>IF(AND('Mapa final'!$AB$113="Baja",'Mapa final'!$AD$113="Catastrófico"),CONCATENATE("R36C",'Mapa final'!$R$113),"")</f>
        <v/>
      </c>
      <c r="X191" s="113" t="str">
        <f>IF(AND('Mapa final'!$AB$114="Baja",'Mapa final'!$AD$114="Catastrófico"),CONCATENATE("R36C",'Mapa final'!$R$114),"")</f>
        <v/>
      </c>
      <c r="Y191" s="58"/>
      <c r="Z191" s="413"/>
      <c r="AA191" s="414"/>
      <c r="AB191" s="414"/>
      <c r="AC191" s="414"/>
      <c r="AD191" s="414"/>
      <c r="AE191" s="415"/>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row>
    <row r="192" spans="1:61" ht="15" customHeight="1" x14ac:dyDescent="0.25">
      <c r="A192" s="58"/>
      <c r="B192" s="291"/>
      <c r="C192" s="291"/>
      <c r="D192" s="292"/>
      <c r="E192" s="388"/>
      <c r="F192" s="401"/>
      <c r="G192" s="401"/>
      <c r="H192" s="401"/>
      <c r="I192" s="383"/>
      <c r="J192" s="128" t="str">
        <f>IF(AND('Mapa final'!$AB$115="Baja",'Mapa final'!$AD$115="Leve"),CONCATENATE("R37C",'Mapa final'!$R$115),"")</f>
        <v/>
      </c>
      <c r="K192" s="56" t="str">
        <f>IF(AND('Mapa final'!$AB$116="Baja",'Mapa final'!$AD$116="Leve"),CONCATENATE("R37C",'Mapa final'!$R$116),"")</f>
        <v/>
      </c>
      <c r="L192" s="129" t="str">
        <f>IF(AND('Mapa final'!$AB$117="Baja",'Mapa final'!$AD$117="Leve"),CONCATENATE("R37C",'Mapa final'!$R$117),"")</f>
        <v/>
      </c>
      <c r="M192" s="51" t="str">
        <f>IF(AND('Mapa final'!$AB$115="Baja",'Mapa final'!$AD$115="Menor"),CONCATENATE("R37C",'Mapa final'!$R$115),"")</f>
        <v>R37C1</v>
      </c>
      <c r="N192" s="52" t="str">
        <f>IF(AND('Mapa final'!$AB$116="Baja",'Mapa final'!$AD$116="Menor"),CONCATENATE("R37C",'Mapa final'!$R$116),"")</f>
        <v/>
      </c>
      <c r="O192" s="124" t="str">
        <f>IF(AND('Mapa final'!$AB$117="Baja",'Mapa final'!$AD$117="Menor"),CONCATENATE("R37C",'Mapa final'!$R$117),"")</f>
        <v/>
      </c>
      <c r="P192" s="51" t="str">
        <f>IF(AND('Mapa final'!$AB$115="Baja",'Mapa final'!$AD$115="Moderado"),CONCATENATE("R37C",'Mapa final'!$R$115),"")</f>
        <v/>
      </c>
      <c r="Q192" s="52" t="str">
        <f>IF(AND('Mapa final'!$AB$116="Baja",'Mapa final'!$AD$116="Moderado"),CONCATENATE("R37C",'Mapa final'!$R$116),"")</f>
        <v/>
      </c>
      <c r="R192" s="124" t="str">
        <f>IF(AND('Mapa final'!$AB$117="Baja",'Mapa final'!$AD$117="Moderado"),CONCATENATE("R37C",'Mapa final'!$R$117),"")</f>
        <v/>
      </c>
      <c r="S192" s="118" t="str">
        <f>IF(AND('Mapa final'!$AB$115="Baja",'Mapa final'!$AD$115="Mayor"),CONCATENATE("R37C",'Mapa final'!$R$115),"")</f>
        <v/>
      </c>
      <c r="T192" s="44" t="str">
        <f>IF(AND('Mapa final'!$AB$116="Baja",'Mapa final'!$AD$116="Mayor"),CONCATENATE("R37C",'Mapa final'!$R$116),"")</f>
        <v/>
      </c>
      <c r="U192" s="119" t="str">
        <f>IF(AND('Mapa final'!$AB$117="Baja",'Mapa final'!$AD$117="Mayor"),CONCATENATE("R37C",'Mapa final'!$R$117),"")</f>
        <v/>
      </c>
      <c r="V192" s="45" t="str">
        <f>IF(AND('Mapa final'!$AB$115="Baja",'Mapa final'!$AD$115="Catastrófico"),CONCATENATE("R37C",'Mapa final'!$R$115),"")</f>
        <v/>
      </c>
      <c r="W192" s="46" t="str">
        <f>IF(AND('Mapa final'!$AB$116="Baja",'Mapa final'!$AD$116="Catastrófico"),CONCATENATE("R37C",'Mapa final'!$R$116),"")</f>
        <v/>
      </c>
      <c r="X192" s="113" t="str">
        <f>IF(AND('Mapa final'!$AB$117="Baja",'Mapa final'!$AD$117="Catastrófico"),CONCATENATE("R37C",'Mapa final'!$R$117),"")</f>
        <v/>
      </c>
      <c r="Y192" s="58"/>
      <c r="Z192" s="413"/>
      <c r="AA192" s="414"/>
      <c r="AB192" s="414"/>
      <c r="AC192" s="414"/>
      <c r="AD192" s="414"/>
      <c r="AE192" s="415"/>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row>
    <row r="193" spans="1:65" ht="15" customHeight="1" x14ac:dyDescent="0.25">
      <c r="A193" s="58"/>
      <c r="B193" s="291"/>
      <c r="C193" s="291"/>
      <c r="D193" s="292"/>
      <c r="E193" s="388"/>
      <c r="F193" s="401"/>
      <c r="G193" s="401"/>
      <c r="H193" s="401"/>
      <c r="I193" s="383"/>
      <c r="J193" s="128" t="str">
        <f>IF(AND('Mapa final'!$AB$118="Baja",'Mapa final'!$AD$118="Leve"),CONCATENATE("R38C",'Mapa final'!$R$118),"")</f>
        <v/>
      </c>
      <c r="K193" s="56" t="str">
        <f>IF(AND('Mapa final'!$AB$119="Baja",'Mapa final'!$AD$119="Leve"),CONCATENATE("R38C",'Mapa final'!$R$119),"")</f>
        <v/>
      </c>
      <c r="L193" s="129" t="str">
        <f>IF(AND('Mapa final'!$AB$120="Baja",'Mapa final'!$AD$120="Leve"),CONCATENATE("R38C",'Mapa final'!$R$120),"")</f>
        <v/>
      </c>
      <c r="M193" s="51" t="str">
        <f>IF(AND('Mapa final'!$AB$118="Baja",'Mapa final'!$AD$118="Menor"),CONCATENATE("R38C",'Mapa final'!$R$118),"")</f>
        <v/>
      </c>
      <c r="N193" s="52" t="str">
        <f>IF(AND('Mapa final'!$AB$119="Baja",'Mapa final'!$AD$119="Menor"),CONCATENATE("R38C",'Mapa final'!$R$119),"")</f>
        <v>R38C2</v>
      </c>
      <c r="O193" s="124" t="str">
        <f>IF(AND('Mapa final'!$AB$120="Baja",'Mapa final'!$AD$120="Menor"),CONCATENATE("R38C",'Mapa final'!$R$120),"")</f>
        <v>R38C3</v>
      </c>
      <c r="P193" s="51" t="str">
        <f>IF(AND('Mapa final'!$AB$118="Baja",'Mapa final'!$AD$118="Moderado"),CONCATENATE("R38C",'Mapa final'!$R$118),"")</f>
        <v/>
      </c>
      <c r="Q193" s="52" t="str">
        <f>IF(AND('Mapa final'!$AB$119="Baja",'Mapa final'!$AD$119="Moderado"),CONCATENATE("R38C",'Mapa final'!$R$119),"")</f>
        <v/>
      </c>
      <c r="R193" s="124" t="str">
        <f>IF(AND('Mapa final'!$AB$120="Baja",'Mapa final'!$AD$120="Moderado"),CONCATENATE("R38C",'Mapa final'!$R$120),"")</f>
        <v/>
      </c>
      <c r="S193" s="118" t="str">
        <f>IF(AND('Mapa final'!$AB$118="Baja",'Mapa final'!$AD$118="Mayor"),CONCATENATE("R38C",'Mapa final'!$R$118),"")</f>
        <v/>
      </c>
      <c r="T193" s="44" t="str">
        <f>IF(AND('Mapa final'!$AB$119="Baja",'Mapa final'!$AD$119="Mayor"),CONCATENATE("R38C",'Mapa final'!$R$119),"")</f>
        <v/>
      </c>
      <c r="U193" s="119" t="str">
        <f>IF(AND('Mapa final'!$AB$120="Baja",'Mapa final'!$AD$120="Mayor"),CONCATENATE("R38C",'Mapa final'!$R$120),"")</f>
        <v/>
      </c>
      <c r="V193" s="45" t="str">
        <f>IF(AND('Mapa final'!$AB$118="Baja",'Mapa final'!$AD$118="Catastrófico"),CONCATENATE("R38C",'Mapa final'!$R$118),"")</f>
        <v/>
      </c>
      <c r="W193" s="46" t="str">
        <f>IF(AND('Mapa final'!$AB$119="Baja",'Mapa final'!$AD$119="Catastrófico"),CONCATENATE("R38C",'Mapa final'!$R$119),"")</f>
        <v/>
      </c>
      <c r="X193" s="113" t="str">
        <f>IF(AND('Mapa final'!$AB$120="Baja",'Mapa final'!$AD$120="Catastrófico"),CONCATENATE("R38C",'Mapa final'!$R$120),"")</f>
        <v/>
      </c>
      <c r="Y193" s="58"/>
      <c r="Z193" s="413"/>
      <c r="AA193" s="414"/>
      <c r="AB193" s="414"/>
      <c r="AC193" s="414"/>
      <c r="AD193" s="414"/>
      <c r="AE193" s="415"/>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row>
    <row r="194" spans="1:65" ht="15" customHeight="1" x14ac:dyDescent="0.25">
      <c r="A194" s="58"/>
      <c r="B194" s="291"/>
      <c r="C194" s="291"/>
      <c r="D194" s="292"/>
      <c r="E194" s="388"/>
      <c r="F194" s="401"/>
      <c r="G194" s="401"/>
      <c r="H194" s="401"/>
      <c r="I194" s="383"/>
      <c r="J194" s="128" t="str">
        <f>IF(AND('Mapa final'!$AB$121="Baja",'Mapa final'!$AD$121="Leve"),CONCATENATE("R39C",'Mapa final'!$R$121),"")</f>
        <v/>
      </c>
      <c r="K194" s="56" t="str">
        <f>IF(AND('Mapa final'!$AB$122="Baja",'Mapa final'!$AD$122="Leve"),CONCATENATE("R39C",'Mapa final'!$R$122),"")</f>
        <v>R39C2</v>
      </c>
      <c r="L194" s="129" t="str">
        <f>IF(AND('Mapa final'!$AB$123="Baja",'Mapa final'!$AD$123="Leve"),CONCATENATE("R39C",'Mapa final'!$R$123),"")</f>
        <v/>
      </c>
      <c r="M194" s="51" t="str">
        <f>IF(AND('Mapa final'!$AB$121="Baja",'Mapa final'!$AD$121="Menor"),CONCATENATE("R39C",'Mapa final'!$R$121),"")</f>
        <v/>
      </c>
      <c r="N194" s="52" t="str">
        <f>IF(AND('Mapa final'!$AB$122="Baja",'Mapa final'!$AD$122="Menor"),CONCATENATE("R39C",'Mapa final'!$R$122),"")</f>
        <v/>
      </c>
      <c r="O194" s="124" t="str">
        <f>IF(AND('Mapa final'!$AB$123="Baja",'Mapa final'!$AD$123="Menor"),CONCATENATE("R39C",'Mapa final'!$R$123),"")</f>
        <v/>
      </c>
      <c r="P194" s="51" t="str">
        <f>IF(AND('Mapa final'!$AB$121="Baja",'Mapa final'!$AD$121="Moderado"),CONCATENATE("R39C",'Mapa final'!$R$121),"")</f>
        <v>R39C1</v>
      </c>
      <c r="Q194" s="52" t="str">
        <f>IF(AND('Mapa final'!$AB$122="Baja",'Mapa final'!$AD$122="Moderado"),CONCATENATE("R39C",'Mapa final'!$R$122),"")</f>
        <v/>
      </c>
      <c r="R194" s="124" t="str">
        <f>IF(AND('Mapa final'!$AB$123="Baja",'Mapa final'!$AD$123="Moderado"),CONCATENATE("R39C",'Mapa final'!$R$123),"")</f>
        <v/>
      </c>
      <c r="S194" s="118" t="str">
        <f>IF(AND('Mapa final'!$AB$121="Baja",'Mapa final'!$AD$121="Mayor"),CONCATENATE("R39C",'Mapa final'!$R$121),"")</f>
        <v/>
      </c>
      <c r="T194" s="44" t="str">
        <f>IF(AND('Mapa final'!$AB$122="Baja",'Mapa final'!$AD$122="Mayor"),CONCATENATE("R39C",'Mapa final'!$R$122),"")</f>
        <v/>
      </c>
      <c r="U194" s="119" t="str">
        <f>IF(AND('Mapa final'!$AB$123="Baja",'Mapa final'!$AD$123="Mayor"),CONCATENATE("R39C",'Mapa final'!$R$123),"")</f>
        <v/>
      </c>
      <c r="V194" s="45" t="str">
        <f>IF(AND('Mapa final'!$AB$121="Baja",'Mapa final'!$AD$121="Catastrófico"),CONCATENATE("R39C",'Mapa final'!$R$121),"")</f>
        <v/>
      </c>
      <c r="W194" s="46" t="str">
        <f>IF(AND('Mapa final'!$AB$122="Baja",'Mapa final'!$AD$122="Catastrófico"),CONCATENATE("R39C",'Mapa final'!$R$122),"")</f>
        <v/>
      </c>
      <c r="X194" s="113" t="str">
        <f>IF(AND('Mapa final'!$AB$123="Baja",'Mapa final'!$AD$123="Catastrófico"),CONCATENATE("R39C",'Mapa final'!$R$123),"")</f>
        <v/>
      </c>
      <c r="Y194" s="58"/>
      <c r="Z194" s="413"/>
      <c r="AA194" s="414"/>
      <c r="AB194" s="414"/>
      <c r="AC194" s="414"/>
      <c r="AD194" s="414"/>
      <c r="AE194" s="415"/>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row>
    <row r="195" spans="1:65" ht="15" customHeight="1" x14ac:dyDescent="0.25">
      <c r="A195" s="58"/>
      <c r="B195" s="291"/>
      <c r="C195" s="291"/>
      <c r="D195" s="292"/>
      <c r="E195" s="388"/>
      <c r="F195" s="401"/>
      <c r="G195" s="401"/>
      <c r="H195" s="401"/>
      <c r="I195" s="383"/>
      <c r="J195" s="128" t="str">
        <f>IF(AND('Mapa final'!$AB$124="Baja",'Mapa final'!$AD$124="Leve"),CONCATENATE("R40C",'Mapa final'!$R$124),"")</f>
        <v/>
      </c>
      <c r="K195" s="56" t="str">
        <f>IF(AND('Mapa final'!$AB$125="Baja",'Mapa final'!$AD$125="Leve"),CONCATENATE("R40C",'Mapa final'!$R$125),"")</f>
        <v/>
      </c>
      <c r="L195" s="129" t="str">
        <f>IF(AND('Mapa final'!$AB$126="Baja",'Mapa final'!$AD$126="Leve"),CONCATENATE("R40C",'Mapa final'!$R$126),"")</f>
        <v/>
      </c>
      <c r="M195" s="51" t="str">
        <f>IF(AND('Mapa final'!$AB$124="Baja",'Mapa final'!$AD$124="Menor"),CONCATENATE("R40C",'Mapa final'!$R$124),"")</f>
        <v/>
      </c>
      <c r="N195" s="52" t="str">
        <f>IF(AND('Mapa final'!$AB$125="Baja",'Mapa final'!$AD$125="Menor"),CONCATENATE("R40C",'Mapa final'!$R$125),"")</f>
        <v/>
      </c>
      <c r="O195" s="124" t="str">
        <f>IF(AND('Mapa final'!$AB$126="Baja",'Mapa final'!$AD$126="Menor"),CONCATENATE("R40C",'Mapa final'!$R$126),"")</f>
        <v/>
      </c>
      <c r="P195" s="51" t="str">
        <f>IF(AND('Mapa final'!$AB$124="Baja",'Mapa final'!$AD$124="Moderado"),CONCATENATE("R40C",'Mapa final'!$R$124),"")</f>
        <v/>
      </c>
      <c r="Q195" s="52" t="str">
        <f>IF(AND('Mapa final'!$AB$125="Baja",'Mapa final'!$AD$125="Moderado"),CONCATENATE("R40C",'Mapa final'!$R$125),"")</f>
        <v/>
      </c>
      <c r="R195" s="124" t="str">
        <f>IF(AND('Mapa final'!$AB$126="Baja",'Mapa final'!$AD$126="Moderado"),CONCATENATE("R40C",'Mapa final'!$R$126),"")</f>
        <v/>
      </c>
      <c r="S195" s="118" t="str">
        <f>IF(AND('Mapa final'!$AB$124="Baja",'Mapa final'!$AD$124="Mayor"),CONCATENATE("R40C",'Mapa final'!$R$124),"")</f>
        <v/>
      </c>
      <c r="T195" s="44" t="str">
        <f>IF(AND('Mapa final'!$AB$125="Baja",'Mapa final'!$AD$125="Mayor"),CONCATENATE("R40C",'Mapa final'!$R$125),"")</f>
        <v/>
      </c>
      <c r="U195" s="119" t="str">
        <f>IF(AND('Mapa final'!$AB$126="Baja",'Mapa final'!$AD$126="Mayor"),CONCATENATE("R40C",'Mapa final'!$R$126),"")</f>
        <v/>
      </c>
      <c r="V195" s="45" t="str">
        <f>IF(AND('Mapa final'!$AB$124="Baja",'Mapa final'!$AD$124="Catastrófico"),CONCATENATE("R40C",'Mapa final'!$R$124),"")</f>
        <v/>
      </c>
      <c r="W195" s="46" t="str">
        <f>IF(AND('Mapa final'!$AB$125="Baja",'Mapa final'!$AD$125="Catastrófico"),CONCATENATE("R40C",'Mapa final'!$R$125),"")</f>
        <v/>
      </c>
      <c r="X195" s="113" t="str">
        <f>IF(AND('Mapa final'!$AB$126="Baja",'Mapa final'!$AD$126="Catastrófico"),CONCATENATE("R40C",'Mapa final'!$R$126),"")</f>
        <v/>
      </c>
      <c r="Y195" s="58"/>
      <c r="Z195" s="413"/>
      <c r="AA195" s="414"/>
      <c r="AB195" s="414"/>
      <c r="AC195" s="414"/>
      <c r="AD195" s="414"/>
      <c r="AE195" s="415"/>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row>
    <row r="196" spans="1:65" ht="15" customHeight="1" x14ac:dyDescent="0.25">
      <c r="A196" s="58"/>
      <c r="B196" s="291"/>
      <c r="C196" s="291"/>
      <c r="D196" s="292"/>
      <c r="E196" s="388"/>
      <c r="F196" s="401"/>
      <c r="G196" s="401"/>
      <c r="H196" s="401"/>
      <c r="I196" s="383"/>
      <c r="J196" s="128" t="str">
        <f>IF(AND('Mapa final'!$AB$127="Baja",'Mapa final'!$AD$127="Leve"),CONCATENATE("R41C",'Mapa final'!$R$127),"")</f>
        <v/>
      </c>
      <c r="K196" s="56" t="str">
        <f>IF(AND('Mapa final'!$AB$128="Baja",'Mapa final'!$AD$128="Leve"),CONCATENATE("R41C",'Mapa final'!$R$128),"")</f>
        <v/>
      </c>
      <c r="L196" s="129" t="str">
        <f>IF(AND('Mapa final'!$AB$129="Baja",'Mapa final'!$AD$129="Leve"),CONCATENATE("R41C",'Mapa final'!$R$129),"")</f>
        <v/>
      </c>
      <c r="M196" s="51" t="str">
        <f>IF(AND('Mapa final'!$AB$127="Baja",'Mapa final'!$AD$127="Menor"),CONCATENATE("R41C",'Mapa final'!$R$127),"")</f>
        <v/>
      </c>
      <c r="N196" s="52" t="str">
        <f>IF(AND('Mapa final'!$AB$128="Baja",'Mapa final'!$AD$128="Menor"),CONCATENATE("R41C",'Mapa final'!$R$128),"")</f>
        <v/>
      </c>
      <c r="O196" s="124" t="str">
        <f>IF(AND('Mapa final'!$AB$129="Baja",'Mapa final'!$AD$129="Menor"),CONCATENATE("R41C",'Mapa final'!$R$129),"")</f>
        <v/>
      </c>
      <c r="P196" s="51" t="str">
        <f>IF(AND('Mapa final'!$AB$127="Baja",'Mapa final'!$AD$127="Moderado"),CONCATENATE("R41C",'Mapa final'!$R$127),"")</f>
        <v>R41C1</v>
      </c>
      <c r="Q196" s="52" t="str">
        <f>IF(AND('Mapa final'!$AB$128="Baja",'Mapa final'!$AD$128="Moderado"),CONCATENATE("R41C",'Mapa final'!$R$128),"")</f>
        <v/>
      </c>
      <c r="R196" s="124" t="str">
        <f>IF(AND('Mapa final'!$AB$129="Baja",'Mapa final'!$AD$129="Moderado"),CONCATENATE("R41C",'Mapa final'!$R$129),"")</f>
        <v/>
      </c>
      <c r="S196" s="118" t="str">
        <f>IF(AND('Mapa final'!$AB$127="Baja",'Mapa final'!$AD$127="Mayor"),CONCATENATE("R41C",'Mapa final'!$R$127),"")</f>
        <v/>
      </c>
      <c r="T196" s="44" t="str">
        <f>IF(AND('Mapa final'!$AB$128="Baja",'Mapa final'!$AD$128="Mayor"),CONCATENATE("R41C",'Mapa final'!$R$128),"")</f>
        <v/>
      </c>
      <c r="U196" s="119" t="str">
        <f>IF(AND('Mapa final'!$AB$129="Baja",'Mapa final'!$AD$129="Mayor"),CONCATENATE("R41C",'Mapa final'!$R$129),"")</f>
        <v/>
      </c>
      <c r="V196" s="45" t="str">
        <f>IF(AND('Mapa final'!$AB$127="Baja",'Mapa final'!$AD$127="Catastrófico"),CONCATENATE("R41C",'Mapa final'!$R$127),"")</f>
        <v/>
      </c>
      <c r="W196" s="46" t="str">
        <f>IF(AND('Mapa final'!$AB$128="Baja",'Mapa final'!$AD$128="Catastrófico"),CONCATENATE("R41C",'Mapa final'!$R$128),"")</f>
        <v/>
      </c>
      <c r="X196" s="113" t="str">
        <f>IF(AND('Mapa final'!$AB$129="Baja",'Mapa final'!$AD$129="Catastrófico"),CONCATENATE("R41C",'Mapa final'!$R$129),"")</f>
        <v/>
      </c>
      <c r="Y196" s="58"/>
      <c r="Z196" s="413"/>
      <c r="AA196" s="414"/>
      <c r="AB196" s="414"/>
      <c r="AC196" s="414"/>
      <c r="AD196" s="414"/>
      <c r="AE196" s="415"/>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row>
    <row r="197" spans="1:65" ht="15" customHeight="1" x14ac:dyDescent="0.25">
      <c r="A197" s="58"/>
      <c r="B197" s="291"/>
      <c r="C197" s="291"/>
      <c r="D197" s="292"/>
      <c r="E197" s="388"/>
      <c r="F197" s="401"/>
      <c r="G197" s="401"/>
      <c r="H197" s="401"/>
      <c r="I197" s="383"/>
      <c r="J197" s="128" t="str">
        <f>IF(AND('Mapa final'!$AB$130="Baja",'Mapa final'!$AD$130="Leve"),CONCATENATE("R42C",'Mapa final'!$R$130),"")</f>
        <v/>
      </c>
      <c r="K197" s="56" t="str">
        <f>IF(AND('Mapa final'!$AB$131="Baja",'Mapa final'!$AD$131="Leve"),CONCATENATE("R42C",'Mapa final'!$R$131),"")</f>
        <v/>
      </c>
      <c r="L197" s="129" t="str">
        <f>IF(AND('Mapa final'!$AB$132="Baja",'Mapa final'!$AD$132="Leve"),CONCATENATE("R22C",'Mapa final'!$R$132),"")</f>
        <v/>
      </c>
      <c r="M197" s="51" t="str">
        <f>IF(AND('Mapa final'!$AB$130="Baja",'Mapa final'!$AD$130="Menor"),CONCATENATE("R42C",'Mapa final'!$R$130),"")</f>
        <v/>
      </c>
      <c r="N197" s="52" t="str">
        <f>IF(AND('Mapa final'!$AB$131="Baja",'Mapa final'!$AD$131="Menor"),CONCATENATE("R42C",'Mapa final'!$R$131),"")</f>
        <v/>
      </c>
      <c r="O197" s="124" t="str">
        <f>IF(AND('Mapa final'!$AB$132="Baja",'Mapa final'!$AD$132="Menor"),CONCATENATE("R42C",'Mapa final'!$R$132),"")</f>
        <v/>
      </c>
      <c r="P197" s="51" t="str">
        <f>IF(AND('Mapa final'!$AB$130="Baja",'Mapa final'!$AD$130="Moderado"),CONCATENATE("R42C",'Mapa final'!$R$130),"")</f>
        <v/>
      </c>
      <c r="Q197" s="52" t="str">
        <f>IF(AND('Mapa final'!$AB$131="Baja",'Mapa final'!$AD$131="Moderado"),CONCATENATE("R42C",'Mapa final'!$R$131),"")</f>
        <v/>
      </c>
      <c r="R197" s="124" t="str">
        <f>IF(AND('Mapa final'!$AB$132="Baja",'Mapa final'!$AD$132="Moderado"),CONCATENATE("R42C",'Mapa final'!$R$132),"")</f>
        <v/>
      </c>
      <c r="S197" s="118" t="str">
        <f>IF(AND('Mapa final'!$AB$130="Baja",'Mapa final'!$AD$130="Mayor"),CONCATENATE("R42C",'Mapa final'!$R$130),"")</f>
        <v/>
      </c>
      <c r="T197" s="44" t="str">
        <f>IF(AND('Mapa final'!$AB$131="Baja",'Mapa final'!$AD$131="Mayor"),CONCATENATE("R42C",'Mapa final'!$R$131),"")</f>
        <v>R42C2</v>
      </c>
      <c r="U197" s="119" t="str">
        <f>IF(AND('Mapa final'!$AB$132="Baja",'Mapa final'!$AD$132="Mayor"),CONCATENATE("R42C",'Mapa final'!$R$132),"")</f>
        <v/>
      </c>
      <c r="V197" s="45" t="str">
        <f>IF(AND('Mapa final'!$AB$130="Baja",'Mapa final'!$AD$130="Catastrófico"),CONCATENATE("R42C",'Mapa final'!$R$130),"")</f>
        <v/>
      </c>
      <c r="W197" s="46" t="str">
        <f>IF(AND('Mapa final'!$AB$131="Baja",'Mapa final'!$AD$131="Catastrófico"),CONCATENATE("R42C",'Mapa final'!$R$131),"")</f>
        <v/>
      </c>
      <c r="X197" s="113" t="str">
        <f>IF(AND('Mapa final'!$AB$132="Baja",'Mapa final'!$AD$132="Catastrófico"),CONCATENATE("R42C",'Mapa final'!$R$132),"")</f>
        <v/>
      </c>
      <c r="Y197" s="58"/>
      <c r="Z197" s="413"/>
      <c r="AA197" s="414"/>
      <c r="AB197" s="414"/>
      <c r="AC197" s="414"/>
      <c r="AD197" s="414"/>
      <c r="AE197" s="415"/>
      <c r="AF197" s="58"/>
      <c r="AG197" s="58"/>
      <c r="AH197" s="58"/>
      <c r="AI197" s="58"/>
      <c r="AJ197" s="58"/>
      <c r="AK197" s="58"/>
      <c r="AL197" s="58"/>
      <c r="AM197" s="58"/>
      <c r="AN197" s="58"/>
      <c r="AO197" s="58"/>
      <c r="AP197" s="58"/>
      <c r="AQ197" s="58"/>
      <c r="AR197" s="58"/>
      <c r="AS197" s="58"/>
      <c r="AT197" s="58"/>
      <c r="AU197" s="58"/>
      <c r="AV197" s="58"/>
      <c r="AW197" s="58"/>
      <c r="AX197" s="58"/>
      <c r="AY197" s="58"/>
      <c r="AZ197" s="58"/>
      <c r="BA197" s="58"/>
      <c r="BB197" s="58"/>
      <c r="BC197" s="58"/>
      <c r="BD197" s="58"/>
      <c r="BE197" s="58"/>
      <c r="BF197" s="58"/>
      <c r="BG197" s="58"/>
      <c r="BH197" s="58"/>
      <c r="BI197" s="58"/>
    </row>
    <row r="198" spans="1:65" ht="15" customHeight="1" x14ac:dyDescent="0.25">
      <c r="A198" s="58"/>
      <c r="B198" s="291"/>
      <c r="C198" s="291"/>
      <c r="D198" s="292"/>
      <c r="E198" s="388"/>
      <c r="F198" s="401"/>
      <c r="G198" s="401"/>
      <c r="H198" s="401"/>
      <c r="I198" s="383"/>
      <c r="J198" s="128" t="str">
        <f>IF(AND('Mapa final'!$AB$133="Baja",'Mapa final'!$AD$133="Leve"),CONCATENATE("R43C",'Mapa final'!$R$133),"")</f>
        <v/>
      </c>
      <c r="K198" s="56" t="str">
        <f>IF(AND('Mapa final'!$AB$134="Baja",'Mapa final'!$AD$134="Leve"),CONCATENATE("R43C",'Mapa final'!$R$134),"")</f>
        <v/>
      </c>
      <c r="L198" s="129" t="str">
        <f>IF(AND('Mapa final'!$AB$135="Baja",'Mapa final'!$AD$135="Leve"),CONCATENATE("R43C",'Mapa final'!$R$135),"")</f>
        <v/>
      </c>
      <c r="M198" s="51" t="str">
        <f>IF(AND('Mapa final'!$AB$133="Baja",'Mapa final'!$AD$133="Menor"),CONCATENATE("R43C",'Mapa final'!$R$133),"")</f>
        <v/>
      </c>
      <c r="N198" s="52" t="str">
        <f>IF(AND('Mapa final'!$AB$134="Baja",'Mapa final'!$AD$134="Menor"),CONCATENATE("R43C",'Mapa final'!$R$134),"")</f>
        <v/>
      </c>
      <c r="O198" s="124" t="str">
        <f>IF(AND('Mapa final'!$AB$135="Baja",'Mapa final'!$AD$135="Menor"),CONCATENATE("R43C",'Mapa final'!$R$135),"")</f>
        <v/>
      </c>
      <c r="P198" s="51" t="str">
        <f>IF(AND('Mapa final'!$AB$133="Baja",'Mapa final'!$AD$133="Moderado"),CONCATENATE("R43C",'Mapa final'!$R$133),"")</f>
        <v/>
      </c>
      <c r="Q198" s="52" t="str">
        <f>IF(AND('Mapa final'!$AB$134="Baja",'Mapa final'!$AD$134="Moderado"),CONCATENATE("R43C",'Mapa final'!$R$134),"")</f>
        <v>R43C2</v>
      </c>
      <c r="R198" s="124" t="str">
        <f>IF(AND('Mapa final'!$AB$135="Baja",'Mapa final'!$AD$135="Moderado"),CONCATENATE("R43C",'Mapa final'!$R$135),"")</f>
        <v>R43C3</v>
      </c>
      <c r="S198" s="118" t="str">
        <f>IF(AND('Mapa final'!$AB$133="Baja",'Mapa final'!$AD$133="Mayor"),CONCATENATE("R43C",'Mapa final'!$R$133),"")</f>
        <v/>
      </c>
      <c r="T198" s="44" t="str">
        <f>IF(AND('Mapa final'!$AB$134="Baja",'Mapa final'!$AD$134="Mayor"),CONCATENATE("R43C",'Mapa final'!$R$134),"")</f>
        <v/>
      </c>
      <c r="U198" s="119" t="str">
        <f>IF(AND('Mapa final'!$AB$135="Baja",'Mapa final'!$AD$135="Mayor"),CONCATENATE("R43C",'Mapa final'!$R$135),"")</f>
        <v/>
      </c>
      <c r="V198" s="45" t="str">
        <f>IF(AND('Mapa final'!$AB$133="Baja",'Mapa final'!$AD$133="Catastrófico"),CONCATENATE("R43C",'Mapa final'!$R$133),"")</f>
        <v/>
      </c>
      <c r="W198" s="46" t="str">
        <f>IF(AND('Mapa final'!$AB$134="Baja",'Mapa final'!$AD$134="Catastrófico"),CONCATENATE("R43C",'Mapa final'!$R$134),"")</f>
        <v/>
      </c>
      <c r="X198" s="113" t="str">
        <f>IF(AND('Mapa final'!$AB$135="Baja",'Mapa final'!$AD$135="Catastrófico"),CONCATENATE("R43C",'Mapa final'!$R$135),"")</f>
        <v/>
      </c>
      <c r="Y198" s="58"/>
      <c r="Z198" s="413"/>
      <c r="AA198" s="414"/>
      <c r="AB198" s="414"/>
      <c r="AC198" s="414"/>
      <c r="AD198" s="414"/>
      <c r="AE198" s="415"/>
      <c r="AF198" s="58"/>
      <c r="AG198" s="58"/>
      <c r="AH198" s="58"/>
      <c r="AI198" s="58"/>
      <c r="AJ198" s="58"/>
      <c r="AK198" s="58"/>
      <c r="AL198" s="58"/>
      <c r="AM198" s="58"/>
      <c r="AN198" s="58"/>
      <c r="AO198" s="58"/>
      <c r="AP198" s="58"/>
      <c r="AQ198" s="58"/>
      <c r="AR198" s="58"/>
      <c r="AS198" s="58"/>
      <c r="AT198" s="58"/>
      <c r="AU198" s="58"/>
      <c r="AV198" s="58"/>
      <c r="AW198" s="58"/>
      <c r="AX198" s="58"/>
      <c r="AY198" s="58"/>
      <c r="AZ198" s="58"/>
      <c r="BA198" s="58"/>
      <c r="BB198" s="58"/>
      <c r="BC198" s="58"/>
      <c r="BD198" s="58"/>
      <c r="BE198" s="58"/>
      <c r="BF198" s="58"/>
      <c r="BG198" s="58"/>
      <c r="BH198" s="58"/>
      <c r="BI198" s="58"/>
    </row>
    <row r="199" spans="1:65" ht="15" customHeight="1" x14ac:dyDescent="0.25">
      <c r="A199" s="58"/>
      <c r="B199" s="291"/>
      <c r="C199" s="291"/>
      <c r="D199" s="292"/>
      <c r="E199" s="388"/>
      <c r="F199" s="401"/>
      <c r="G199" s="401"/>
      <c r="H199" s="401"/>
      <c r="I199" s="383"/>
      <c r="J199" s="128" t="str">
        <f>IF(AND('Mapa final'!$AB$136="Baja",'Mapa final'!$AD$136="Leve"),CONCATENATE("R44C",'Mapa final'!$R$136),"")</f>
        <v/>
      </c>
      <c r="K199" s="56" t="str">
        <f>IF(AND('Mapa final'!$AB$137="Baja",'Mapa final'!$AD$137="Leve"),CONCATENATE("R44C",'Mapa final'!$R$137),"")</f>
        <v>R44C2</v>
      </c>
      <c r="L199" s="129" t="str">
        <f>IF(AND('Mapa final'!$AB$138="Baja",'Mapa final'!$AD$138="Leve"),CONCATENATE("R44C",'Mapa final'!$R$138),"")</f>
        <v>R44C3</v>
      </c>
      <c r="M199" s="51" t="str">
        <f>IF(AND('Mapa final'!$AB$136="Baja",'Mapa final'!$AD$136="Menor"),CONCATENATE("R44C",'Mapa final'!$R$136),"")</f>
        <v/>
      </c>
      <c r="N199" s="52" t="str">
        <f>IF(AND('Mapa final'!$AB$137="Baja",'Mapa final'!$AD$137="Menor"),CONCATENATE("R44C",'Mapa final'!$R$137),"")</f>
        <v/>
      </c>
      <c r="O199" s="124" t="str">
        <f>IF(AND('Mapa final'!$AB$138="Baja",'Mapa final'!$AD$138="Menor"),CONCATENATE("R44C",'Mapa final'!$R$138),"")</f>
        <v/>
      </c>
      <c r="P199" s="51" t="str">
        <f>IF(AND('Mapa final'!$AB$136="Baja",'Mapa final'!$AD$136="Moderado"),CONCATENATE("R44C",'Mapa final'!$R$136),"")</f>
        <v/>
      </c>
      <c r="Q199" s="52" t="str">
        <f>IF(AND('Mapa final'!$AB$137="Baja",'Mapa final'!$AD$137="Moderado"),CONCATENATE("R44C",'Mapa final'!$R$137),"")</f>
        <v/>
      </c>
      <c r="R199" s="124" t="str">
        <f>IF(AND('Mapa final'!$AB$138="Baja",'Mapa final'!$AD$138="Moderado"),CONCATENATE("R44C",'Mapa final'!$R$138),"")</f>
        <v/>
      </c>
      <c r="S199" s="118" t="str">
        <f>IF(AND('Mapa final'!$AB$136="Baja",'Mapa final'!$AD$136="Mayor"),CONCATENATE("R44C",'Mapa final'!$R$136),"")</f>
        <v/>
      </c>
      <c r="T199" s="44" t="str">
        <f>IF(AND('Mapa final'!$AB$137="Baja",'Mapa final'!$AD$137="Mayor"),CONCATENATE("R44C",'Mapa final'!$R$137),"")</f>
        <v/>
      </c>
      <c r="U199" s="119" t="str">
        <f>IF(AND('Mapa final'!$AB$138="Baja",'Mapa final'!$AD$138="Mayor"),CONCATENATE("R44C",'Mapa final'!$R$138),"")</f>
        <v/>
      </c>
      <c r="V199" s="45" t="str">
        <f>IF(AND('Mapa final'!$AB$136="Baja",'Mapa final'!$AD$136="Catastrófico"),CONCATENATE("R44C",'Mapa final'!$R$136),"")</f>
        <v/>
      </c>
      <c r="W199" s="46" t="str">
        <f>IF(AND('Mapa final'!$AB$137="Baja",'Mapa final'!$AD$137="Catastrófico"),CONCATENATE("R44C",'Mapa final'!$R$137),"")</f>
        <v/>
      </c>
      <c r="X199" s="113" t="str">
        <f>IF(AND('Mapa final'!$AB$138="Baja",'Mapa final'!$AD$138="Catastrófico"),CONCATENATE("R44C",'Mapa final'!$R$138),"")</f>
        <v/>
      </c>
      <c r="Y199" s="58"/>
      <c r="Z199" s="413"/>
      <c r="AA199" s="414"/>
      <c r="AB199" s="414"/>
      <c r="AC199" s="414"/>
      <c r="AD199" s="414"/>
      <c r="AE199" s="415"/>
      <c r="AF199" s="58"/>
      <c r="AG199" s="58"/>
      <c r="AH199" s="58"/>
      <c r="AI199" s="58"/>
      <c r="AJ199" s="58"/>
      <c r="AK199" s="58"/>
      <c r="AL199" s="58"/>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row>
    <row r="200" spans="1:65" ht="15" customHeight="1" x14ac:dyDescent="0.25">
      <c r="A200" s="58"/>
      <c r="B200" s="291"/>
      <c r="C200" s="291"/>
      <c r="D200" s="292"/>
      <c r="E200" s="388"/>
      <c r="F200" s="401"/>
      <c r="G200" s="401"/>
      <c r="H200" s="401"/>
      <c r="I200" s="383"/>
      <c r="J200" s="128" t="str">
        <f>IF(AND('Mapa final'!$AB$139="Baja",'Mapa final'!$AD$139="Leve"),CONCATENATE("R45C",'Mapa final'!$R$139),"")</f>
        <v/>
      </c>
      <c r="K200" s="56" t="str">
        <f>IF(AND('Mapa final'!$AB$140="Baja",'Mapa final'!$AD$140="Leve"),CONCATENATE("R45C",'Mapa final'!$R$140),"")</f>
        <v/>
      </c>
      <c r="L200" s="129" t="str">
        <f>IF(AND('Mapa final'!$AB$141="Baja",'Mapa final'!$AD$141="Leve"),CONCATENATE("R45C",'Mapa final'!$R$141),"")</f>
        <v/>
      </c>
      <c r="M200" s="51" t="str">
        <f>IF(AND('Mapa final'!$AB$139="Baja",'Mapa final'!$AD$139="Menor"),CONCATENATE("R45C",'Mapa final'!$R$139),"")</f>
        <v/>
      </c>
      <c r="N200" s="52" t="str">
        <f>IF(AND('Mapa final'!$AB$140="Baja",'Mapa final'!$AD$140="Menor"),CONCATENATE("R45C",'Mapa final'!$R$140),"")</f>
        <v/>
      </c>
      <c r="O200" s="124" t="str">
        <f>IF(AND('Mapa final'!$AB$141="Baja",'Mapa final'!$AD$141="Menor"),CONCATENATE("R45C",'Mapa final'!$R$141),"")</f>
        <v/>
      </c>
      <c r="P200" s="51" t="str">
        <f>IF(AND('Mapa final'!$AB$139="Baja",'Mapa final'!$AD$139="Moderado"),CONCATENATE("R45C",'Mapa final'!$R$139),"")</f>
        <v/>
      </c>
      <c r="Q200" s="52" t="str">
        <f>IF(AND('Mapa final'!$AB$140="Baja",'Mapa final'!$AD$140="Moderado"),CONCATENATE("R45C",'Mapa final'!$R$140),"")</f>
        <v/>
      </c>
      <c r="R200" s="124" t="str">
        <f>IF(AND('Mapa final'!$AB$141="Baja",'Mapa final'!$AD$141="Moderado"),CONCATENATE("R45C",'Mapa final'!$R$141),"")</f>
        <v/>
      </c>
      <c r="S200" s="118" t="str">
        <f>IF(AND('Mapa final'!$AB$139="Baja",'Mapa final'!$AD$139="Mayor"),CONCATENATE("R45C",'Mapa final'!$R$139),"")</f>
        <v/>
      </c>
      <c r="T200" s="44" t="str">
        <f>IF(AND('Mapa final'!$AB$140="Baja",'Mapa final'!$AD$140="Mayor"),CONCATENATE("R45C",'Mapa final'!$R$140),"")</f>
        <v/>
      </c>
      <c r="U200" s="119" t="str">
        <f>IF(AND('Mapa final'!$AB$141="Baja",'Mapa final'!$AD$141="Mayor"),CONCATENATE("R45C",'Mapa final'!$R$141),"")</f>
        <v/>
      </c>
      <c r="V200" s="45" t="str">
        <f>IF(AND('Mapa final'!$AB$139="Baja",'Mapa final'!$AD$139="Catastrófico"),CONCATENATE("R45C",'Mapa final'!$R$139),"")</f>
        <v/>
      </c>
      <c r="W200" s="46" t="str">
        <f>IF(AND('Mapa final'!$AB$140="Baja",'Mapa final'!$AD$140="Catastrófico"),CONCATENATE("R45C",'Mapa final'!$R$140),"")</f>
        <v/>
      </c>
      <c r="X200" s="113" t="str">
        <f>IF(AND('Mapa final'!$AB$141="Baja",'Mapa final'!$AD$141="Catastrófico"),CONCATENATE("R45C",'Mapa final'!$R$141),"")</f>
        <v/>
      </c>
      <c r="Y200" s="58"/>
      <c r="Z200" s="413"/>
      <c r="AA200" s="414"/>
      <c r="AB200" s="414"/>
      <c r="AC200" s="414"/>
      <c r="AD200" s="414"/>
      <c r="AE200" s="415"/>
      <c r="AF200" s="58"/>
      <c r="AG200" s="58"/>
      <c r="AH200" s="58"/>
      <c r="AI200" s="58"/>
      <c r="AJ200" s="58"/>
      <c r="AK200" s="58"/>
      <c r="AL200" s="58"/>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row>
    <row r="201" spans="1:65" ht="15" customHeight="1" x14ac:dyDescent="0.25">
      <c r="A201" s="58"/>
      <c r="B201" s="291"/>
      <c r="C201" s="291"/>
      <c r="D201" s="292"/>
      <c r="E201" s="388"/>
      <c r="F201" s="401"/>
      <c r="G201" s="401"/>
      <c r="H201" s="401"/>
      <c r="I201" s="383"/>
      <c r="J201" s="128" t="str">
        <f>IF(AND('Mapa final'!$AB$142="Baja",'Mapa final'!$AD$142="Leve"),CONCATENATE("R46C",'Mapa final'!$R$142),"")</f>
        <v/>
      </c>
      <c r="K201" s="56" t="str">
        <f>IF(AND('Mapa final'!$AB$143="Baja",'Mapa final'!$AD$143="Leve"),CONCATENATE("R46C",'Mapa final'!$R$143),"")</f>
        <v/>
      </c>
      <c r="L201" s="129" t="str">
        <f>IF(AND('Mapa final'!$AB$144="Baja",'Mapa final'!$AD$144="Leve"),CONCATENATE("R46C",'Mapa final'!$R$144),"")</f>
        <v/>
      </c>
      <c r="M201" s="51" t="str">
        <f>IF(AND('Mapa final'!$AB$142="Baja",'Mapa final'!$AD$142="Menor"),CONCATENATE("R46C",'Mapa final'!$R$142),"")</f>
        <v/>
      </c>
      <c r="N201" s="52" t="str">
        <f>IF(AND('Mapa final'!$AB$143="Baja",'Mapa final'!$AD$143="Menor"),CONCATENATE("R46C",'Mapa final'!$R$143),"")</f>
        <v/>
      </c>
      <c r="O201" s="124" t="str">
        <f>IF(AND('Mapa final'!$AB$144="Baja",'Mapa final'!$AD$144="Menor"),CONCATENATE("R46C",'Mapa final'!$R$144),"")</f>
        <v/>
      </c>
      <c r="P201" s="51" t="str">
        <f>IF(AND('Mapa final'!$AB$142="Baja",'Mapa final'!$AD$142="Moderado"),CONCATENATE("R46C",'Mapa final'!$R$142),"")</f>
        <v/>
      </c>
      <c r="Q201" s="52" t="str">
        <f>IF(AND('Mapa final'!$AB$143="Baja",'Mapa final'!$AD$143="Moderado"),CONCATENATE("R46C",'Mapa final'!$R$143),"")</f>
        <v/>
      </c>
      <c r="R201" s="124" t="str">
        <f>IF(AND('Mapa final'!$AB$144="Baja",'Mapa final'!$AD$144="Moderado"),CONCATENATE("R46C",'Mapa final'!$R$144),"")</f>
        <v/>
      </c>
      <c r="S201" s="118" t="str">
        <f>IF(AND('Mapa final'!$AB$142="Baja",'Mapa final'!$AD$142="Mayor"),CONCATENATE("R46C",'Mapa final'!$R$142),"")</f>
        <v/>
      </c>
      <c r="T201" s="44" t="str">
        <f>IF(AND('Mapa final'!$AB$143="Baja",'Mapa final'!$AD$143="Mayor"),CONCATENATE("R46C",'Mapa final'!$R$143),"")</f>
        <v/>
      </c>
      <c r="U201" s="119" t="str">
        <f>IF(AND('Mapa final'!$AB$144="Baja",'Mapa final'!$AD$144="Mayor"),CONCATENATE("R46C",'Mapa final'!$R$144),"")</f>
        <v/>
      </c>
      <c r="V201" s="45" t="str">
        <f>IF(AND('Mapa final'!$AB$142="Baja",'Mapa final'!$AD$142="Catastrófico"),CONCATENATE("R46C",'Mapa final'!$R$142),"")</f>
        <v/>
      </c>
      <c r="W201" s="46" t="str">
        <f>IF(AND('Mapa final'!$AB$143="Baja",'Mapa final'!$AD$143="Catastrófico"),CONCATENATE("R46C",'Mapa final'!$R$143),"")</f>
        <v/>
      </c>
      <c r="X201" s="113" t="str">
        <f>IF(AND('Mapa final'!$AB$144="Baja",'Mapa final'!$AD$144="Catastrófico"),CONCATENATE("R46C",'Mapa final'!$R$144),"")</f>
        <v/>
      </c>
      <c r="Y201" s="58"/>
      <c r="Z201" s="413"/>
      <c r="AA201" s="414"/>
      <c r="AB201" s="414"/>
      <c r="AC201" s="414"/>
      <c r="AD201" s="414"/>
      <c r="AE201" s="415"/>
      <c r="AF201" s="58"/>
      <c r="AG201" s="58"/>
      <c r="AH201" s="58"/>
      <c r="AI201" s="58"/>
      <c r="AJ201" s="58"/>
      <c r="AK201" s="58"/>
      <c r="AL201" s="58"/>
      <c r="AM201" s="58"/>
      <c r="AN201" s="58"/>
      <c r="AO201" s="58"/>
      <c r="AP201" s="58"/>
      <c r="AQ201" s="58"/>
      <c r="AR201" s="58"/>
      <c r="AS201" s="58"/>
      <c r="AT201" s="58"/>
      <c r="AU201" s="58"/>
      <c r="AV201" s="58"/>
      <c r="AW201" s="58"/>
      <c r="AX201" s="58"/>
      <c r="AY201" s="58"/>
      <c r="AZ201" s="58"/>
      <c r="BA201" s="58"/>
      <c r="BB201" s="58"/>
      <c r="BC201" s="58"/>
      <c r="BD201" s="58"/>
      <c r="BE201" s="58"/>
      <c r="BF201" s="58"/>
      <c r="BG201" s="58"/>
      <c r="BH201" s="58"/>
      <c r="BI201" s="58"/>
    </row>
    <row r="202" spans="1:65" ht="15" customHeight="1" x14ac:dyDescent="0.25">
      <c r="A202" s="58"/>
      <c r="B202" s="291"/>
      <c r="C202" s="291"/>
      <c r="D202" s="292"/>
      <c r="E202" s="388"/>
      <c r="F202" s="401"/>
      <c r="G202" s="401"/>
      <c r="H202" s="401"/>
      <c r="I202" s="383"/>
      <c r="J202" s="128" t="str">
        <f>IF(AND('Mapa final'!$AB$145="Baja",'Mapa final'!$AD$145="Leve"),CONCATENATE("R47C",'Mapa final'!$R$145),"")</f>
        <v/>
      </c>
      <c r="K202" s="56" t="str">
        <f>IF(AND('Mapa final'!$AB$146="Baja",'Mapa final'!$AD$146="Leve"),CONCATENATE("R47C",'Mapa final'!$R$146),"")</f>
        <v/>
      </c>
      <c r="L202" s="129" t="str">
        <f>IF(AND('Mapa final'!$AB$147="Baja",'Mapa final'!$AD$147="Leve"),CONCATENATE("R47C",'Mapa final'!$R$147),"")</f>
        <v/>
      </c>
      <c r="M202" s="51" t="str">
        <f>IF(AND('Mapa final'!$AB$145="Baja",'Mapa final'!$AD$145="Menor"),CONCATENATE("R47C",'Mapa final'!$R$145),"")</f>
        <v/>
      </c>
      <c r="N202" s="52" t="str">
        <f>IF(AND('Mapa final'!$AB$146="Baja",'Mapa final'!$AD$146="Menor"),CONCATENATE("R47C",'Mapa final'!$R$146),"")</f>
        <v/>
      </c>
      <c r="O202" s="124" t="str">
        <f>IF(AND('Mapa final'!$AB$147="Baja",'Mapa final'!$AD$147="Menor"),CONCATENATE("R47C",'Mapa final'!$R$147),"")</f>
        <v/>
      </c>
      <c r="P202" s="51" t="str">
        <f>IF(AND('Mapa final'!$AB$145="Baja",'Mapa final'!$AD$145="Moderado"),CONCATENATE("R47C",'Mapa final'!$R$145),"")</f>
        <v/>
      </c>
      <c r="Q202" s="52" t="str">
        <f>IF(AND('Mapa final'!$AB$146="Baja",'Mapa final'!$AD$146="Moderado"),CONCATENATE("R47C",'Mapa final'!$R$146),"")</f>
        <v/>
      </c>
      <c r="R202" s="124" t="str">
        <f>IF(AND('Mapa final'!$AB$147="Baja",'Mapa final'!$AD$147="Moderado"),CONCATENATE("R47C",'Mapa final'!$R$147),"")</f>
        <v/>
      </c>
      <c r="S202" s="118" t="str">
        <f>IF(AND('Mapa final'!$AB$145="Baja",'Mapa final'!$AD$145="Mayor"),CONCATENATE("R47C",'Mapa final'!$R$145),"")</f>
        <v/>
      </c>
      <c r="T202" s="44" t="str">
        <f>IF(AND('Mapa final'!$AB$146="Baja",'Mapa final'!$AD$146="Mayor"),CONCATENATE("R47C",'Mapa final'!$R$146),"")</f>
        <v/>
      </c>
      <c r="U202" s="119" t="str">
        <f>IF(AND('Mapa final'!$AB$147="Baja",'Mapa final'!$AD$147="Mayor"),CONCATENATE("R47C",'Mapa final'!$R$147),"")</f>
        <v/>
      </c>
      <c r="V202" s="45" t="str">
        <f>IF(AND('Mapa final'!$AB$145="Baja",'Mapa final'!$AD$145="Catastrófico"),CONCATENATE("R47C",'Mapa final'!$R$145),"")</f>
        <v/>
      </c>
      <c r="W202" s="46" t="str">
        <f>IF(AND('Mapa final'!$AB$146="Baja",'Mapa final'!$AD$146="Catastrófico"),CONCATENATE("R47C",'Mapa final'!$R$146),"")</f>
        <v/>
      </c>
      <c r="X202" s="113" t="str">
        <f>IF(AND('Mapa final'!$AB$147="Baja",'Mapa final'!$AD$147="Catastrófico"),CONCATENATE("R47C",'Mapa final'!$R$147),"")</f>
        <v/>
      </c>
      <c r="Y202" s="58"/>
      <c r="Z202" s="413"/>
      <c r="AA202" s="414"/>
      <c r="AB202" s="414"/>
      <c r="AC202" s="414"/>
      <c r="AD202" s="414"/>
      <c r="AE202" s="415"/>
      <c r="AF202" s="58"/>
      <c r="AG202" s="58"/>
      <c r="AH202" s="58"/>
      <c r="AI202" s="58"/>
      <c r="AJ202" s="58"/>
      <c r="AK202" s="58"/>
      <c r="AL202" s="58"/>
      <c r="AM202" s="58"/>
      <c r="AN202" s="58"/>
      <c r="AO202" s="58"/>
      <c r="AP202" s="58"/>
      <c r="AQ202" s="58"/>
      <c r="AR202" s="58"/>
      <c r="AS202" s="58"/>
      <c r="AT202" s="58"/>
      <c r="AU202" s="58"/>
      <c r="AV202" s="58"/>
      <c r="AW202" s="58"/>
      <c r="AX202" s="58"/>
      <c r="AY202" s="58"/>
      <c r="AZ202" s="58"/>
      <c r="BA202" s="58"/>
      <c r="BB202" s="58"/>
      <c r="BC202" s="58"/>
      <c r="BD202" s="58"/>
      <c r="BE202" s="58"/>
      <c r="BF202" s="58"/>
      <c r="BG202" s="58"/>
      <c r="BH202" s="58"/>
      <c r="BI202" s="58"/>
    </row>
    <row r="203" spans="1:65" ht="15" customHeight="1" x14ac:dyDescent="0.25">
      <c r="A203" s="58"/>
      <c r="B203" s="291"/>
      <c r="C203" s="291"/>
      <c r="D203" s="292"/>
      <c r="E203" s="388"/>
      <c r="F203" s="401"/>
      <c r="G203" s="401"/>
      <c r="H203" s="401"/>
      <c r="I203" s="383"/>
      <c r="J203" s="128" t="str">
        <f>IF(AND('Mapa final'!$AB$148="Baja",'Mapa final'!$AD$148="Leve"),CONCATENATE("R48C",'Mapa final'!$R$148),"")</f>
        <v/>
      </c>
      <c r="K203" s="56" t="str">
        <f>IF(AND('Mapa final'!$AB$149="Baja",'Mapa final'!$AD$149="Leve"),CONCATENATE("R48C",'Mapa final'!$R$149),"")</f>
        <v/>
      </c>
      <c r="L203" s="129" t="str">
        <f>IF(AND('Mapa final'!$AB$150="Baja",'Mapa final'!$AD$150="Leve"),CONCATENATE("R48C",'Mapa final'!$R$150),"")</f>
        <v/>
      </c>
      <c r="M203" s="51" t="str">
        <f>IF(AND('Mapa final'!$AB$148="Baja",'Mapa final'!$AD$148="Menor"),CONCATENATE("R48C",'Mapa final'!$R$148),"")</f>
        <v/>
      </c>
      <c r="N203" s="52" t="str">
        <f>IF(AND('Mapa final'!$AB$149="Baja",'Mapa final'!$AD$149="Menor"),CONCATENATE("R48C",'Mapa final'!$R$149),"")</f>
        <v/>
      </c>
      <c r="O203" s="124" t="str">
        <f>IF(AND('Mapa final'!$AB$150="Baja",'Mapa final'!$AD$150="Menor"),CONCATENATE("R48C",'Mapa final'!$R$150),"")</f>
        <v/>
      </c>
      <c r="P203" s="51" t="str">
        <f>IF(AND('Mapa final'!$AB$148="Baja",'Mapa final'!$AD$148="Moderado"),CONCATENATE("R48C",'Mapa final'!$R$148),"")</f>
        <v/>
      </c>
      <c r="Q203" s="52" t="str">
        <f>IF(AND('Mapa final'!$AB$149="Baja",'Mapa final'!$AD$149="Moderado"),CONCATENATE("R48C",'Mapa final'!$R$149),"")</f>
        <v/>
      </c>
      <c r="R203" s="124" t="str">
        <f>IF(AND('Mapa final'!$AB$150="Baja",'Mapa final'!$AD$150="Moderado"),CONCATENATE("R48C",'Mapa final'!$R$150),"")</f>
        <v/>
      </c>
      <c r="S203" s="118" t="str">
        <f>IF(AND('Mapa final'!$AB$148="Baja",'Mapa final'!$AD$148="Mayor"),CONCATENATE("R48C",'Mapa final'!$R$148),"")</f>
        <v/>
      </c>
      <c r="T203" s="44" t="str">
        <f>IF(AND('Mapa final'!$AB$149="Baja",'Mapa final'!$AD$149="Mayor"),CONCATENATE("R48C",'Mapa final'!$R$149),"")</f>
        <v/>
      </c>
      <c r="U203" s="119" t="str">
        <f>IF(AND('Mapa final'!$AB$150="Baja",'Mapa final'!$AD$150="Mayor"),CONCATENATE("R48C",'Mapa final'!$R$150),"")</f>
        <v/>
      </c>
      <c r="V203" s="45" t="str">
        <f>IF(AND('Mapa final'!$AB$148="Baja",'Mapa final'!$AD$148="Catastrófico"),CONCATENATE("R48C",'Mapa final'!$R$148),"")</f>
        <v/>
      </c>
      <c r="W203" s="46" t="str">
        <f>IF(AND('Mapa final'!$AB$149="Baja",'Mapa final'!$AD$149="Catastrófico"),CONCATENATE("R48C",'Mapa final'!$R$149),"")</f>
        <v/>
      </c>
      <c r="X203" s="113" t="str">
        <f>IF(AND('Mapa final'!$AB$150="Baja",'Mapa final'!$AD$150="Catastrófico"),CONCATENATE("R48C",'Mapa final'!$R$150),"")</f>
        <v/>
      </c>
      <c r="Y203" s="58"/>
      <c r="Z203" s="413"/>
      <c r="AA203" s="414"/>
      <c r="AB203" s="414"/>
      <c r="AC203" s="414"/>
      <c r="AD203" s="414"/>
      <c r="AE203" s="415"/>
      <c r="AF203" s="58"/>
      <c r="AG203" s="58"/>
      <c r="AH203" s="58"/>
      <c r="AI203" s="58"/>
      <c r="AJ203" s="58"/>
      <c r="AK203" s="58"/>
      <c r="AL203" s="58"/>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row>
    <row r="204" spans="1:65" ht="15" customHeight="1" x14ac:dyDescent="0.25">
      <c r="A204" s="58"/>
      <c r="B204" s="291"/>
      <c r="C204" s="291"/>
      <c r="D204" s="292"/>
      <c r="E204" s="388"/>
      <c r="F204" s="401"/>
      <c r="G204" s="401"/>
      <c r="H204" s="401"/>
      <c r="I204" s="383"/>
      <c r="J204" s="128" t="str">
        <f>IF(AND('Mapa final'!$AB$151="Baja",'Mapa final'!$AD$151="Leve"),CONCATENATE("R49C",'Mapa final'!$R$151),"")</f>
        <v/>
      </c>
      <c r="K204" s="56" t="str">
        <f>IF(AND('Mapa final'!$AB$152="Baja",'Mapa final'!$AD$152="Leve"),CONCATENATE("R49C",'Mapa final'!$R$152),"")</f>
        <v/>
      </c>
      <c r="L204" s="129" t="str">
        <f>IF(AND('Mapa final'!$AB$153="Baja",'Mapa final'!$AD$153="Leve"),CONCATENATE("R49C",'Mapa final'!$R$153),"")</f>
        <v/>
      </c>
      <c r="M204" s="51" t="str">
        <f>IF(AND('Mapa final'!$AB$151="Baja",'Mapa final'!$AD$151="Menor"),CONCATENATE("R49C",'Mapa final'!$R$151),"")</f>
        <v/>
      </c>
      <c r="N204" s="52" t="str">
        <f>IF(AND('Mapa final'!$AB$152="Baja",'Mapa final'!$AD$152="Menor"),CONCATENATE("R49C",'Mapa final'!$R$152),"")</f>
        <v/>
      </c>
      <c r="O204" s="124" t="str">
        <f>IF(AND('Mapa final'!$AB$153="Baja",'Mapa final'!$AD$153="Menor"),CONCATENATE("R49C",'Mapa final'!$R$153),"")</f>
        <v/>
      </c>
      <c r="P204" s="51" t="str">
        <f>IF(AND('Mapa final'!$AB$151="Baja",'Mapa final'!$AD$151="Moderado"),CONCATENATE("R49C",'Mapa final'!$R$151),"")</f>
        <v/>
      </c>
      <c r="Q204" s="52" t="str">
        <f>IF(AND('Mapa final'!$AB$152="Baja",'Mapa final'!$AD$152="Moderado"),CONCATENATE("R49C",'Mapa final'!$R$152),"")</f>
        <v/>
      </c>
      <c r="R204" s="124" t="str">
        <f>IF(AND('Mapa final'!$AB$153="Baja",'Mapa final'!$AD$153="Moderado"),CONCATENATE("R49C",'Mapa final'!$R$153),"")</f>
        <v/>
      </c>
      <c r="S204" s="118" t="str">
        <f>IF(AND('Mapa final'!$AB$151="Baja",'Mapa final'!$AD$151="Mayor"),CONCATENATE("R49C",'Mapa final'!$R$151),"")</f>
        <v/>
      </c>
      <c r="T204" s="44" t="str">
        <f>IF(AND('Mapa final'!$AB$152="Baja",'Mapa final'!$AD$152="Mayor"),CONCATENATE("R49C",'Mapa final'!$R$152),"")</f>
        <v/>
      </c>
      <c r="U204" s="119" t="str">
        <f>IF(AND('Mapa final'!$AB$153="Baja",'Mapa final'!$AD$153="Mayor"),CONCATENATE("R49C",'Mapa final'!$R$153),"")</f>
        <v/>
      </c>
      <c r="V204" s="45" t="str">
        <f>IF(AND('Mapa final'!$AB$151="Baja",'Mapa final'!$AD$151="Catastrófico"),CONCATENATE("R49C",'Mapa final'!$R$151),"")</f>
        <v/>
      </c>
      <c r="W204" s="46" t="str">
        <f>IF(AND('Mapa final'!$AB$152="Baja",'Mapa final'!$AD$152="Catastrófico"),CONCATENATE("R49C",'Mapa final'!$R$152),"")</f>
        <v/>
      </c>
      <c r="X204" s="113" t="str">
        <f>IF(AND('Mapa final'!$AB$153="Baja",'Mapa final'!$AD$153="Catastrófico"),CONCATENATE("R49C",'Mapa final'!$R$153),"")</f>
        <v/>
      </c>
      <c r="Y204" s="58"/>
      <c r="Z204" s="413"/>
      <c r="AA204" s="414"/>
      <c r="AB204" s="414"/>
      <c r="AC204" s="414"/>
      <c r="AD204" s="414"/>
      <c r="AE204" s="415"/>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58"/>
      <c r="BH204" s="58"/>
      <c r="BI204" s="58"/>
    </row>
    <row r="205" spans="1:65" ht="15" customHeight="1" thickBot="1" x14ac:dyDescent="0.3">
      <c r="A205" s="58"/>
      <c r="B205" s="291"/>
      <c r="C205" s="291"/>
      <c r="D205" s="292"/>
      <c r="E205" s="388"/>
      <c r="F205" s="401"/>
      <c r="G205" s="401"/>
      <c r="H205" s="401"/>
      <c r="I205" s="383"/>
      <c r="J205" s="128" t="str">
        <f>IF(AND('Mapa final'!$AB$154="Baja",'Mapa final'!$AD$154="Leve"),CONCATENATE("R50C",'Mapa final'!$R$154),"")</f>
        <v/>
      </c>
      <c r="K205" s="56" t="str">
        <f>IF(AND('Mapa final'!$AB$155="Baja",'Mapa final'!$AD$155="Leve"),CONCATENATE("R50C",'Mapa final'!$R$155),"")</f>
        <v/>
      </c>
      <c r="L205" s="129" t="str">
        <f>IF(AND('Mapa final'!$AB$156="Baja",'Mapa final'!$AD$156="Leve"),CONCATENATE("R50C",'Mapa final'!$R$156),"")</f>
        <v/>
      </c>
      <c r="M205" s="51" t="str">
        <f>IF(AND('Mapa final'!$AB$154="Baja",'Mapa final'!$AD$154="Menor"),CONCATENATE("R50C",'Mapa final'!$R$154),"")</f>
        <v/>
      </c>
      <c r="N205" s="52" t="str">
        <f>IF(AND('Mapa final'!$AB$155="Baja",'Mapa final'!$AD$155="Menor"),CONCATENATE("R50C",'Mapa final'!$R$155),"")</f>
        <v/>
      </c>
      <c r="O205" s="124" t="str">
        <f>IF(AND('Mapa final'!$AB$156="Baja",'Mapa final'!$AD$156="Menor"),CONCATENATE("R50C",'Mapa final'!$R$156),"")</f>
        <v/>
      </c>
      <c r="P205" s="51" t="str">
        <f>IF(AND('Mapa final'!$AB$154="Baja",'Mapa final'!$AD$154="Moderado"),CONCATENATE("R50C",'Mapa final'!$R$154),"")</f>
        <v/>
      </c>
      <c r="Q205" s="52" t="str">
        <f>IF(AND('Mapa final'!$AB$155="Baja",'Mapa final'!$AD$155="Moderado"),CONCATENATE("R50C",'Mapa final'!$R$155),"")</f>
        <v/>
      </c>
      <c r="R205" s="124" t="str">
        <f>IF(AND('Mapa final'!$AB$156="Baja",'Mapa final'!$AD$156="Moderado"),CONCATENATE("R50C",'Mapa final'!$R$156),"")</f>
        <v/>
      </c>
      <c r="S205" s="118" t="str">
        <f>IF(AND('Mapa final'!$AB$154="Baja",'Mapa final'!$AD$154="Mayor"),CONCATENATE("R50C",'Mapa final'!$R$154),"")</f>
        <v/>
      </c>
      <c r="T205" s="44" t="str">
        <f>IF(AND('Mapa final'!$AB$155="Baja",'Mapa final'!$AD$155="Mayor"),CONCATENATE("R50C",'Mapa final'!$R$155),"")</f>
        <v/>
      </c>
      <c r="U205" s="119" t="str">
        <f>IF(AND('Mapa final'!$AB$156="Baja",'Mapa final'!$AD$156="Mayor"),CONCATENATE("R50C",'Mapa final'!$R$156),"")</f>
        <v/>
      </c>
      <c r="V205" s="45" t="str">
        <f>IF(AND('Mapa final'!$AB$154="Baja",'Mapa final'!$AD$154="Catastrófico"),CONCATENATE("R50C",'Mapa final'!$R$154),"")</f>
        <v/>
      </c>
      <c r="W205" s="46" t="str">
        <f>IF(AND('Mapa final'!$AB$155="Baja",'Mapa final'!$AD$155="Catastrófico"),CONCATENATE("R50C",'Mapa final'!$R$155),"")</f>
        <v/>
      </c>
      <c r="X205" s="113" t="str">
        <f>IF(AND('Mapa final'!$AB$156="Baja",'Mapa final'!$AD$156="Catastrófico"),CONCATENATE("R50C",'Mapa final'!$R$156),"")</f>
        <v/>
      </c>
      <c r="Y205" s="58"/>
      <c r="Z205" s="413"/>
      <c r="AA205" s="414"/>
      <c r="AB205" s="414"/>
      <c r="AC205" s="414"/>
      <c r="AD205" s="414"/>
      <c r="AE205" s="415"/>
      <c r="AF205" s="58"/>
      <c r="AG205" s="58"/>
      <c r="AH205" s="58"/>
      <c r="AI205" s="58"/>
      <c r="AJ205" s="58"/>
      <c r="AK205" s="58"/>
      <c r="AL205" s="58"/>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row>
    <row r="206" spans="1:65" ht="16.5" customHeight="1" x14ac:dyDescent="0.25">
      <c r="A206" s="58"/>
      <c r="B206" s="291"/>
      <c r="C206" s="291"/>
      <c r="D206" s="292"/>
      <c r="E206" s="399" t="s">
        <v>104</v>
      </c>
      <c r="F206" s="400"/>
      <c r="G206" s="400"/>
      <c r="H206" s="400"/>
      <c r="I206" s="400"/>
      <c r="J206" s="126" t="str">
        <f>IF(AND('Mapa final'!$AB$7="Muy Baja",'Mapa final'!$AD$7="Leve"),CONCATENATE("R1C",'Mapa final'!$R$7),"")</f>
        <v/>
      </c>
      <c r="K206" s="55" t="str">
        <f>IF(AND('Mapa final'!$AB$8="Muy Baja",'Mapa final'!$AD$8="Leve"),CONCATENATE("R1C",'Mapa final'!$R$8),"")</f>
        <v/>
      </c>
      <c r="L206" s="127" t="str">
        <f>IF(AND('Mapa final'!$AB$9="Muy Baja",'Mapa final'!$AD$9="Leve"),CONCATENATE("R1C",'Mapa final'!$R$9),"")</f>
        <v/>
      </c>
      <c r="M206" s="126" t="str">
        <f>IF(AND('Mapa final'!$AB$7="Muy Baja",'Mapa final'!$AD$7="Menor"),CONCATENATE("R1C",'Mapa final'!$R$7),"")</f>
        <v/>
      </c>
      <c r="N206" s="55" t="str">
        <f>IF(AND('Mapa final'!$AB$8="Muy Baja",'Mapa final'!$AD$8="Menor"),CONCATENATE("R1C",'Mapa final'!$R$8),"")</f>
        <v/>
      </c>
      <c r="O206" s="127" t="str">
        <f>IF(AND('Mapa final'!$AB$9="Muy Baja",'Mapa final'!$AD$9="Menor"),CONCATENATE("R1C",'Mapa final'!$R$9),"")</f>
        <v/>
      </c>
      <c r="P206" s="49" t="str">
        <f>IF(AND('Mapa final'!$AB$7="Muy Baja",'Mapa final'!$AD$7="Moderado"),CONCATENATE("R1C",'Mapa final'!$R$7),"")</f>
        <v/>
      </c>
      <c r="Q206" s="50" t="str">
        <f>IF(AND('Mapa final'!$AB$8="Muy Baja",'Mapa final'!$AD$8="Moderado"),CONCATENATE("R1C",'Mapa final'!$R$8),"")</f>
        <v/>
      </c>
      <c r="R206" s="123" t="str">
        <f>IF(AND('Mapa final'!$AB$9="Muy Baja",'Mapa final'!$AD$9="Moderado"),CONCATENATE("R1C",'Mapa final'!$R$9),"")</f>
        <v/>
      </c>
      <c r="S206" s="115" t="str">
        <f>IF(AND('Mapa final'!$AB$7="Muy Baja",'Mapa final'!$AD$7="Mayor"),CONCATENATE("R1C",'Mapa final'!$R$7),"")</f>
        <v/>
      </c>
      <c r="T206" s="116" t="str">
        <f>IF(AND('Mapa final'!$AB$8="Muy Baja",'Mapa final'!$AD$8="Mayor"),CONCATENATE("R1C",'Mapa final'!$R$8),"")</f>
        <v/>
      </c>
      <c r="U206" s="117" t="str">
        <f>IF(AND('Mapa final'!$AB$9="Muy Baja",'Mapa final'!$AD$9="Mayor"),CONCATENATE("R1C",'Mapa final'!$R$9),"")</f>
        <v/>
      </c>
      <c r="V206" s="42" t="str">
        <f>IF(AND('Mapa final'!$AB$7="Muy Baja",'Mapa final'!$AD$7="Catastrófico"),CONCATENATE("R1C",'Mapa final'!$R$7),"")</f>
        <v/>
      </c>
      <c r="W206" s="43" t="str">
        <f>IF(AND('Mapa final'!$AB$8="Muy Baja",'Mapa final'!$AD$8="Catastrófico"),CONCATENATE("R1C",'Mapa final'!$R$8),"")</f>
        <v/>
      </c>
      <c r="X206" s="112" t="str">
        <f>IF(AND('Mapa final'!$AB$9="Muy Baja",'Mapa final'!$AD$9="Catastrófico"),CONCATENATE("R1C",'Mapa final'!$R$9),"")</f>
        <v/>
      </c>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row>
    <row r="207" spans="1:65" ht="15.75" x14ac:dyDescent="0.25">
      <c r="A207" s="58"/>
      <c r="B207" s="291"/>
      <c r="C207" s="291"/>
      <c r="D207" s="292"/>
      <c r="E207" s="387"/>
      <c r="F207" s="383"/>
      <c r="G207" s="383"/>
      <c r="H207" s="383"/>
      <c r="I207" s="383"/>
      <c r="J207" s="128" t="str">
        <f>IF(AND('Mapa final'!$AB$10="Muy Baja",'Mapa final'!$AD$10="Leve"),CONCATENATE("R2C",'Mapa final'!$R$10),"")</f>
        <v/>
      </c>
      <c r="K207" s="56" t="str">
        <f>IF(AND('Mapa final'!$AB$11="Muy Baja",'Mapa final'!$AD$11="Leve"),CONCATENATE("R2C",'Mapa final'!$R$11),"")</f>
        <v/>
      </c>
      <c r="L207" s="129" t="str">
        <f>IF(AND('Mapa final'!$AB$12="Muy Baja",'Mapa final'!$AD$12="Leve"),CONCATENATE("R2C",'Mapa final'!$R$12),"")</f>
        <v/>
      </c>
      <c r="M207" s="128" t="str">
        <f>IF(AND('Mapa final'!$AB$10="Muy Baja",'Mapa final'!$AD$10="Menor"),CONCATENATE("R2C",'Mapa final'!$R$10),"")</f>
        <v/>
      </c>
      <c r="N207" s="56" t="str">
        <f>IF(AND('Mapa final'!$AB$11="Muy Baja",'Mapa final'!$AD$11="Menor"),CONCATENATE("R2C",'Mapa final'!$R$11),"")</f>
        <v/>
      </c>
      <c r="O207" s="129" t="str">
        <f>IF(AND('Mapa final'!$AB$12="Muy Baja",'Mapa final'!$AD$12="Menor"),CONCATENATE("R2C",'Mapa final'!$R$12),"")</f>
        <v/>
      </c>
      <c r="P207" s="51" t="str">
        <f>IF(AND('Mapa final'!$AB$10="Muy Baja",'Mapa final'!$AD$10="Moderado"),CONCATENATE("R2C",'Mapa final'!$R$10),"")</f>
        <v/>
      </c>
      <c r="Q207" s="52" t="str">
        <f>IF(AND('Mapa final'!$AB$11="Muy Baja",'Mapa final'!$AD$11="Moderado"),CONCATENATE("R2C",'Mapa final'!$R$11),"")</f>
        <v/>
      </c>
      <c r="R207" s="124" t="str">
        <f>IF(AND('Mapa final'!$AB$12="Muy Baja",'Mapa final'!$AD$12="Moderado"),CONCATENATE("R2C",'Mapa final'!$R$12),"")</f>
        <v/>
      </c>
      <c r="S207" s="118" t="str">
        <f>IF(AND('Mapa final'!$AB$10="Muy Baja",'Mapa final'!$AD$10="Mayor"),CONCATENATE("R2C",'Mapa final'!$R$10),"")</f>
        <v/>
      </c>
      <c r="T207" s="44" t="str">
        <f>IF(AND('Mapa final'!$AB$11="Muy Baja",'Mapa final'!$AD$11="Mayor"),CONCATENATE("R2C",'Mapa final'!$R$11),"")</f>
        <v/>
      </c>
      <c r="U207" s="119" t="str">
        <f>IF(AND('Mapa final'!$AB$12="Muy Baja",'Mapa final'!$AD$12="Mayor"),CONCATENATE("R2C",'Mapa final'!$R$12),"")</f>
        <v/>
      </c>
      <c r="V207" s="45" t="str">
        <f>IF(AND('Mapa final'!$AB$10="Muy Baja",'Mapa final'!$AD$10="Catastrófico"),CONCATENATE("R2C",'Mapa final'!$R$10),"")</f>
        <v/>
      </c>
      <c r="W207" s="46" t="str">
        <f>IF(AND('Mapa final'!$AB$11="Muy Baja",'Mapa final'!$AD$11="Catastrófico"),CONCATENATE("R2C",'Mapa final'!$R$11),"")</f>
        <v/>
      </c>
      <c r="X207" s="113" t="str">
        <f>IF(AND('Mapa final'!$AB$12="Muy Baja",'Mapa final'!$AD$12="Catastrófico"),CONCATENATE("R2C",'Mapa final'!$R$12),"")</f>
        <v/>
      </c>
      <c r="Y207" s="58"/>
      <c r="Z207" s="58"/>
      <c r="AA207" s="58"/>
      <c r="AB207" s="58"/>
      <c r="AC207" s="58"/>
      <c r="AD207" s="58"/>
      <c r="AE207" s="58"/>
      <c r="AF207" s="58"/>
      <c r="AG207" s="58"/>
      <c r="AH207" s="58"/>
      <c r="AI207" s="58"/>
      <c r="AJ207" s="58"/>
      <c r="AK207" s="58"/>
      <c r="AL207" s="58"/>
      <c r="AM207" s="58"/>
      <c r="AN207" s="58"/>
      <c r="AO207" s="58"/>
      <c r="AP207" s="58"/>
      <c r="AQ207" s="58"/>
      <c r="AR207" s="58"/>
      <c r="AS207" s="58"/>
      <c r="AT207" s="58"/>
      <c r="AU207" s="58"/>
      <c r="AV207" s="58"/>
      <c r="AW207" s="58"/>
      <c r="AX207" s="58"/>
      <c r="AY207" s="58"/>
      <c r="AZ207" s="58"/>
      <c r="BA207" s="58"/>
      <c r="BB207" s="58"/>
      <c r="BC207" s="58"/>
      <c r="BD207" s="58"/>
      <c r="BE207" s="58"/>
      <c r="BF207" s="58"/>
      <c r="BG207" s="58"/>
      <c r="BH207" s="58"/>
      <c r="BI207" s="58"/>
      <c r="BJ207" s="58"/>
      <c r="BK207" s="58"/>
      <c r="BL207" s="58"/>
      <c r="BM207" s="58"/>
    </row>
    <row r="208" spans="1:65" ht="15.75" x14ac:dyDescent="0.25">
      <c r="A208" s="58"/>
      <c r="B208" s="291"/>
      <c r="C208" s="291"/>
      <c r="D208" s="292"/>
      <c r="E208" s="387"/>
      <c r="F208" s="383"/>
      <c r="G208" s="383"/>
      <c r="H208" s="383"/>
      <c r="I208" s="383"/>
      <c r="J208" s="128" t="str">
        <f>IF(AND('Mapa final'!$AB$13="Muy Baja",'Mapa final'!$AD$13="Leve"),CONCATENATE("R3C",'Mapa final'!$R$13),"")</f>
        <v/>
      </c>
      <c r="K208" s="56" t="str">
        <f>IF(AND('Mapa final'!$AB$14="Muy Baja",'Mapa final'!$AD$14="Leve"),CONCATENATE("R3C",'Mapa final'!$R$14),"")</f>
        <v/>
      </c>
      <c r="L208" s="129" t="str">
        <f>IF(AND('Mapa final'!$AB$15="Muy Baja",'Mapa final'!$AD$15="Leve"),CONCATENATE("R3C",'Mapa final'!$R$15),"")</f>
        <v/>
      </c>
      <c r="M208" s="128" t="str">
        <f>IF(AND('Mapa final'!$AB$13="Muy Baja",'Mapa final'!$AD$13="Menor"),CONCATENATE("R3C",'Mapa final'!$R$13),"")</f>
        <v/>
      </c>
      <c r="N208" s="56" t="str">
        <f>IF(AND('Mapa final'!$AB$14="Muy Baja",'Mapa final'!$AD$14="Menor"),CONCATENATE("R3C",'Mapa final'!$R$14),"")</f>
        <v/>
      </c>
      <c r="O208" s="129" t="str">
        <f>IF(AND('Mapa final'!$AB$15="Muy Baja",'Mapa final'!$AD$15="Menor"),CONCATENATE("R3C",'Mapa final'!$R$15),"")</f>
        <v/>
      </c>
      <c r="P208" s="51" t="str">
        <f>IF(AND('Mapa final'!$AB$13="Muy Baja",'Mapa final'!$AD$13="Moderado"),CONCATENATE("R3C",'Mapa final'!$R$13),"")</f>
        <v/>
      </c>
      <c r="Q208" s="52" t="str">
        <f>IF(AND('Mapa final'!$AB$14="Muy Baja",'Mapa final'!$AD$14="Moderado"),CONCATENATE("R3C",'Mapa final'!$R$14),"")</f>
        <v/>
      </c>
      <c r="R208" s="124" t="str">
        <f>IF(AND('Mapa final'!$AB$15="Muy Baja",'Mapa final'!$AD$15="Moderado"),CONCATENATE("R3C",'Mapa final'!$R$15),"")</f>
        <v/>
      </c>
      <c r="S208" s="118" t="str">
        <f>IF(AND('Mapa final'!$AB$13="Muy Baja",'Mapa final'!$AD$13="Mayor"),CONCATENATE("R3C",'Mapa final'!$R$13),"")</f>
        <v/>
      </c>
      <c r="T208" s="44" t="str">
        <f>IF(AND('Mapa final'!$AB$14="Muy Baja",'Mapa final'!$AD$14="Mayor"),CONCATENATE("R3C",'Mapa final'!$R$14),"")</f>
        <v/>
      </c>
      <c r="U208" s="119" t="str">
        <f>IF(AND('Mapa final'!$AB$15="Muy Baja",'Mapa final'!$AD$15="Mayor"),CONCATENATE("R3C",'Mapa final'!$R$15),"")</f>
        <v/>
      </c>
      <c r="V208" s="45" t="str">
        <f>IF(AND('Mapa final'!$AB$13="Muy Baja",'Mapa final'!$AD$13="Catastrófico"),CONCATENATE("R3C",'Mapa final'!$R$13),"")</f>
        <v/>
      </c>
      <c r="W208" s="46" t="str">
        <f>IF(AND('Mapa final'!$AB$14="Muy Baja",'Mapa final'!$AD$14="Catastrófico"),CONCATENATE("R3C",'Mapa final'!$R$14),"")</f>
        <v/>
      </c>
      <c r="X208" s="113" t="str">
        <f>IF(AND('Mapa final'!$AB$15="Muy Baja",'Mapa final'!$AD$15="Catastrófico"),CONCATENATE("R3C",'Mapa final'!$R$15),"")</f>
        <v/>
      </c>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58"/>
      <c r="BH208" s="58"/>
      <c r="BI208" s="58"/>
      <c r="BJ208" s="58"/>
      <c r="BK208" s="58"/>
      <c r="BL208" s="58"/>
      <c r="BM208" s="58"/>
    </row>
    <row r="209" spans="1:65" ht="15.75" x14ac:dyDescent="0.25">
      <c r="A209" s="58"/>
      <c r="B209" s="291"/>
      <c r="C209" s="291"/>
      <c r="D209" s="292"/>
      <c r="E209" s="387"/>
      <c r="F209" s="383"/>
      <c r="G209" s="383"/>
      <c r="H209" s="383"/>
      <c r="I209" s="383"/>
      <c r="J209" s="128" t="str">
        <f>IF(AND('Mapa final'!$AB$16="Muy Baja",'Mapa final'!$AD$16="Leve"),CONCATENATE("R4C",'Mapa final'!$R$16),"")</f>
        <v/>
      </c>
      <c r="K209" s="56" t="str">
        <f>IF(AND('Mapa final'!$AB$17="Muy Baja",'Mapa final'!$AD$17="Leve"),CONCATENATE("R4C",'Mapa final'!$R$17),"")</f>
        <v/>
      </c>
      <c r="L209" s="129" t="str">
        <f>IF(AND('Mapa final'!$AB$18="Muy Baja",'Mapa final'!$AD$18="Leve"),CONCATENATE("R4C",'Mapa final'!$R$18),"")</f>
        <v/>
      </c>
      <c r="M209" s="128" t="str">
        <f>IF(AND('Mapa final'!$AB$16="Muy Baja",'Mapa final'!$AD$16="Menor"),CONCATENATE("R4C",'Mapa final'!$R$16),"")</f>
        <v/>
      </c>
      <c r="N209" s="56" t="str">
        <f>IF(AND('Mapa final'!$AB$17="Muy Baja",'Mapa final'!$AD$17="Menor"),CONCATENATE("R4C",'Mapa final'!$R$17),"")</f>
        <v/>
      </c>
      <c r="O209" s="129" t="str">
        <f>IF(AND('Mapa final'!$AB$18="Muy Baja",'Mapa final'!$AD$18="Menor"),CONCATENATE("R4C",'Mapa final'!$R$18),"")</f>
        <v/>
      </c>
      <c r="P209" s="51" t="str">
        <f>IF(AND('Mapa final'!$AB$16="Muy Baja",'Mapa final'!$AD$16="Moderado"),CONCATENATE("R4C",'Mapa final'!$R$16),"")</f>
        <v/>
      </c>
      <c r="Q209" s="52" t="str">
        <f>IF(AND('Mapa final'!$AB$17="Muy Baja",'Mapa final'!$AD$17="Moderado"),CONCATENATE("R4C",'Mapa final'!$R$17),"")</f>
        <v/>
      </c>
      <c r="R209" s="124" t="str">
        <f>IF(AND('Mapa final'!$AB$18="Muy Baja",'Mapa final'!$AD$18="Moderado"),CONCATENATE("R4C",'Mapa final'!$R$18),"")</f>
        <v/>
      </c>
      <c r="S209" s="118" t="str">
        <f>IF(AND('Mapa final'!$AB$16="Muy Baja",'Mapa final'!$AD$16="Mayor"),CONCATENATE("R4C",'Mapa final'!$R$16),"")</f>
        <v/>
      </c>
      <c r="T209" s="44" t="str">
        <f>IF(AND('Mapa final'!$AB$17="Muy Baja",'Mapa final'!$AD$17="Mayor"),CONCATENATE("R4C",'Mapa final'!$R$17),"")</f>
        <v/>
      </c>
      <c r="U209" s="119" t="str">
        <f>IF(AND('Mapa final'!$AB$18="Muy Baja",'Mapa final'!$AD$18="Mayor"),CONCATENATE("R4C",'Mapa final'!$R$18),"")</f>
        <v/>
      </c>
      <c r="V209" s="45" t="str">
        <f>IF(AND('Mapa final'!$AB$16="Muy Baja",'Mapa final'!$AD$16="Catastrófico"),CONCATENATE("R4C",'Mapa final'!$R$16),"")</f>
        <v/>
      </c>
      <c r="W209" s="46" t="str">
        <f>IF(AND('Mapa final'!$AB$17="Muy Baja",'Mapa final'!$AD$17="Catastrófico"),CONCATENATE("R4C",'Mapa final'!$R$17),"")</f>
        <v/>
      </c>
      <c r="X209" s="113" t="str">
        <f>IF(AND('Mapa final'!$AB$18="Muy Baja",'Mapa final'!$AD$18="Catastrófico"),CONCATENATE("R4C",'Mapa final'!$R$18),"")</f>
        <v/>
      </c>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row>
    <row r="210" spans="1:65" ht="15.75" x14ac:dyDescent="0.25">
      <c r="A210" s="58"/>
      <c r="B210" s="291"/>
      <c r="C210" s="291"/>
      <c r="D210" s="292"/>
      <c r="E210" s="387"/>
      <c r="F210" s="383"/>
      <c r="G210" s="383"/>
      <c r="H210" s="383"/>
      <c r="I210" s="383"/>
      <c r="J210" s="128" t="str">
        <f>IF(AND('Mapa final'!$AB$19="Muy Baja",'Mapa final'!$AD$19="Leve"),CONCATENATE("R5C",'Mapa final'!$R$19),"")</f>
        <v/>
      </c>
      <c r="K210" s="56" t="str">
        <f>IF(AND('Mapa final'!$AB$20="Muy Baja",'Mapa final'!$AD$20="Leve"),CONCATENATE("R5C",'Mapa final'!$R$20),"")</f>
        <v/>
      </c>
      <c r="L210" s="129" t="str">
        <f>IF(AND('Mapa final'!$AB$21="Muy Baja",'Mapa final'!$AD$21="Leve"),CONCATENATE("R5C",'Mapa final'!$R$21),"")</f>
        <v/>
      </c>
      <c r="M210" s="128" t="str">
        <f>IF(AND('Mapa final'!$AB$19="Muy Baja",'Mapa final'!$AD$19="Menor"),CONCATENATE("R5C",'Mapa final'!$R$19),"")</f>
        <v/>
      </c>
      <c r="N210" s="56" t="str">
        <f>IF(AND('Mapa final'!$AB$20="Muy Baja",'Mapa final'!$AD$20="Menor"),CONCATENATE("R5C",'Mapa final'!$R$20),"")</f>
        <v/>
      </c>
      <c r="O210" s="129" t="str">
        <f>IF(AND('Mapa final'!$AB$21="Muy Baja",'Mapa final'!$AD$21="Menor"),CONCATENATE("R5C",'Mapa final'!$R$21),"")</f>
        <v/>
      </c>
      <c r="P210" s="51" t="str">
        <f>IF(AND('Mapa final'!$AB$19="Muy Baja",'Mapa final'!$AD$19="Moderado"),CONCATENATE("R5C",'Mapa final'!$R$19),"")</f>
        <v/>
      </c>
      <c r="Q210" s="52" t="str">
        <f>IF(AND('Mapa final'!$AB$20="Muy Baja",'Mapa final'!$AD$20="Moderado"),CONCATENATE("R5C",'Mapa final'!$R$20),"")</f>
        <v/>
      </c>
      <c r="R210" s="124" t="str">
        <f>IF(AND('Mapa final'!$AB$21="Muy Baja",'Mapa final'!$AD$21="Moderado"),CONCATENATE("R5C",'Mapa final'!$R$21),"")</f>
        <v/>
      </c>
      <c r="S210" s="118" t="str">
        <f>IF(AND('Mapa final'!$AB$19="Muy Baja",'Mapa final'!$AD$19="Mayor"),CONCATENATE("R5C",'Mapa final'!$R$19),"")</f>
        <v/>
      </c>
      <c r="T210" s="44" t="str">
        <f>IF(AND('Mapa final'!$AB$20="Muy Baja",'Mapa final'!$AD$20="Mayor"),CONCATENATE("R5C",'Mapa final'!$R$20),"")</f>
        <v/>
      </c>
      <c r="U210" s="119" t="str">
        <f>IF(AND('Mapa final'!$AB$21="Muy Baja",'Mapa final'!$AD$21="Mayor"),CONCATENATE("R5C",'Mapa final'!$R$21),"")</f>
        <v/>
      </c>
      <c r="V210" s="45" t="str">
        <f>IF(AND('Mapa final'!$AB$19="Muy Baja",'Mapa final'!$AD$19="Catastrófico"),CONCATENATE("R5C",'Mapa final'!$R$19),"")</f>
        <v/>
      </c>
      <c r="W210" s="46" t="str">
        <f>IF(AND('Mapa final'!$AB$20="Muy Baja",'Mapa final'!$AD$20="Catastrófico"),CONCATENATE("R5C",'Mapa final'!$R$20),"")</f>
        <v/>
      </c>
      <c r="X210" s="113" t="str">
        <f>IF(AND('Mapa final'!$AB$21="Muy Baja",'Mapa final'!$AD$21="Catastrófico"),CONCATENATE("R5C",'Mapa final'!$R$21),"")</f>
        <v/>
      </c>
      <c r="Y210" s="58"/>
      <c r="Z210" s="58"/>
      <c r="AA210" s="58"/>
      <c r="AB210" s="58"/>
      <c r="AC210" s="58"/>
      <c r="AD210" s="58"/>
      <c r="AE210" s="58"/>
      <c r="AF210" s="58"/>
      <c r="AG210" s="58"/>
      <c r="AH210" s="58"/>
      <c r="AI210" s="58"/>
      <c r="AJ210" s="58"/>
      <c r="AK210" s="58"/>
      <c r="AL210" s="58"/>
      <c r="AM210" s="58"/>
      <c r="AN210" s="58"/>
      <c r="AO210" s="58"/>
      <c r="AP210" s="58"/>
      <c r="AQ210" s="58"/>
      <c r="AR210" s="58"/>
      <c r="AS210" s="58"/>
      <c r="AT210" s="58"/>
      <c r="AU210" s="58"/>
      <c r="AV210" s="58"/>
      <c r="AW210" s="58"/>
      <c r="AX210" s="58"/>
      <c r="AY210" s="58"/>
      <c r="AZ210" s="58"/>
      <c r="BA210" s="58"/>
      <c r="BB210" s="58"/>
      <c r="BC210" s="58"/>
      <c r="BD210" s="58"/>
      <c r="BE210" s="58"/>
      <c r="BF210" s="58"/>
      <c r="BG210" s="58"/>
      <c r="BH210" s="58"/>
      <c r="BI210" s="58"/>
      <c r="BJ210" s="58"/>
      <c r="BK210" s="58"/>
      <c r="BL210" s="58"/>
      <c r="BM210" s="58"/>
    </row>
    <row r="211" spans="1:65" ht="15.75" x14ac:dyDescent="0.25">
      <c r="A211" s="58"/>
      <c r="B211" s="291"/>
      <c r="C211" s="291"/>
      <c r="D211" s="292"/>
      <c r="E211" s="387"/>
      <c r="F211" s="383"/>
      <c r="G211" s="383"/>
      <c r="H211" s="383"/>
      <c r="I211" s="383"/>
      <c r="J211" s="128" t="str">
        <f>IF(AND('Mapa final'!$AB$22="Muy Baja",'Mapa final'!$AD$22="Leve"),CONCATENATE("R6C",'Mapa final'!$R$22),"")</f>
        <v/>
      </c>
      <c r="K211" s="56" t="str">
        <f>IF(AND('Mapa final'!$AB$23="Muy Baja",'Mapa final'!$AD$23="Leve"),CONCATENATE("R6C",'Mapa final'!$R$23),"")</f>
        <v/>
      </c>
      <c r="L211" s="129" t="str">
        <f>IF(AND('Mapa final'!$AB$24="Muy Baja",'Mapa final'!$AD$24="Leve"),CONCATENATE("R6C",'Mapa final'!$R$24),"")</f>
        <v/>
      </c>
      <c r="M211" s="128" t="str">
        <f>IF(AND('Mapa final'!$AB$22="Muy Baja",'Mapa final'!$AD$22="Menor"),CONCATENATE("R6C",'Mapa final'!$R$22),"")</f>
        <v/>
      </c>
      <c r="N211" s="56" t="str">
        <f>IF(AND('Mapa final'!$AB$23="Muy Baja",'Mapa final'!$AD$23="Menor"),CONCATENATE("R6C",'Mapa final'!$R$23),"")</f>
        <v/>
      </c>
      <c r="O211" s="129" t="str">
        <f>IF(AND('Mapa final'!$AB$24="Muy Baja",'Mapa final'!$AD$24="Menor"),CONCATENATE("R6C",'Mapa final'!$R$24),"")</f>
        <v/>
      </c>
      <c r="P211" s="51" t="str">
        <f>IF(AND('Mapa final'!$AB$22="Muy Baja",'Mapa final'!$AD$22="Moderado"),CONCATENATE("R6C",'Mapa final'!$R$22),"")</f>
        <v>R6C1</v>
      </c>
      <c r="Q211" s="52" t="str">
        <f>IF(AND('Mapa final'!$AB$23="Muy Baja",'Mapa final'!$AD$23="Moderado"),CONCATENATE("R6C",'Mapa final'!$R$23),"")</f>
        <v/>
      </c>
      <c r="R211" s="124" t="str">
        <f>IF(AND('Mapa final'!$AB$24="Muy Baja",'Mapa final'!$AD$24="Moderado"),CONCATENATE("R6C",'Mapa final'!$R$24),"")</f>
        <v/>
      </c>
      <c r="S211" s="118" t="str">
        <f>IF(AND('Mapa final'!$AB$22="Muy Baja",'Mapa final'!$AD$22="Mayor"),CONCATENATE("R6C",'Mapa final'!$R$22),"")</f>
        <v/>
      </c>
      <c r="T211" s="44" t="str">
        <f>IF(AND('Mapa final'!$AB$23="Muy Baja",'Mapa final'!$AD$23="Mayor"),CONCATENATE("R6C",'Mapa final'!$R$23),"")</f>
        <v/>
      </c>
      <c r="U211" s="119" t="str">
        <f>IF(AND('Mapa final'!$AB$24="Muy Baja",'Mapa final'!$AD$24="Mayor"),CONCATENATE("R6C",'Mapa final'!$R$24),"")</f>
        <v/>
      </c>
      <c r="V211" s="45" t="str">
        <f>IF(AND('Mapa final'!$AB$22="Muy Baja",'Mapa final'!$AD$22="Catastrófico"),CONCATENATE("R6C",'Mapa final'!$R$22),"")</f>
        <v/>
      </c>
      <c r="W211" s="46" t="str">
        <f>IF(AND('Mapa final'!$AB$23="Muy Baja",'Mapa final'!$AD$23="Catastrófico"),CONCATENATE("R6C",'Mapa final'!$R$23),"")</f>
        <v/>
      </c>
      <c r="X211" s="113" t="str">
        <f>IF(AND('Mapa final'!$AB$24="Muy Baja",'Mapa final'!$AD$24="Catastrófico"),CONCATENATE("R6C",'Mapa final'!$R$24),"")</f>
        <v/>
      </c>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row>
    <row r="212" spans="1:65" ht="15.75" x14ac:dyDescent="0.25">
      <c r="A212" s="58"/>
      <c r="B212" s="291"/>
      <c r="C212" s="291"/>
      <c r="D212" s="292"/>
      <c r="E212" s="387"/>
      <c r="F212" s="383"/>
      <c r="G212" s="383"/>
      <c r="H212" s="383"/>
      <c r="I212" s="383"/>
      <c r="J212" s="128" t="str">
        <f>IF(AND('Mapa final'!$AB$25="Muy Baja",'Mapa final'!$AD$25="Leve"),CONCATENATE("R7C",'Mapa final'!$R$25),"")</f>
        <v/>
      </c>
      <c r="K212" s="56" t="str">
        <f>IF(AND('Mapa final'!$AB$26="Muy Baja",'Mapa final'!$AD$26="Leve"),CONCATENATE("R7C",'Mapa final'!$R$26),"")</f>
        <v/>
      </c>
      <c r="L212" s="129" t="str">
        <f>IF(AND('Mapa final'!$AB$27="Muy Baja",'Mapa final'!$AD$27="Leve"),CONCATENATE("R7C",'Mapa final'!$R$27),"")</f>
        <v/>
      </c>
      <c r="M212" s="128" t="str">
        <f>IF(AND('Mapa final'!$AB$25="Muy Baja",'Mapa final'!$AD$25="Menor"),CONCATENATE("R7C",'Mapa final'!$R$25),"")</f>
        <v/>
      </c>
      <c r="N212" s="56" t="str">
        <f>IF(AND('Mapa final'!$AB$26="Muy Baja",'Mapa final'!$AD$26="Menor"),CONCATENATE("R7C",'Mapa final'!$R$26),"")</f>
        <v/>
      </c>
      <c r="O212" s="129" t="str">
        <f>IF(AND('Mapa final'!$AB$27="Muy Baja",'Mapa final'!$AD$27="Menor"),CONCATENATE("R7C",'Mapa final'!$R$27),"")</f>
        <v/>
      </c>
      <c r="P212" s="51" t="str">
        <f>IF(AND('Mapa final'!$AB$25="Muy Baja",'Mapa final'!$AD$25="Moderado"),CONCATENATE("R7C",'Mapa final'!$R$25),"")</f>
        <v>R7C1</v>
      </c>
      <c r="Q212" s="52" t="str">
        <f>IF(AND('Mapa final'!$AB$26="Muy Baja",'Mapa final'!$AD$26="Moderado"),CONCATENATE("R7C",'Mapa final'!$R$26),"")</f>
        <v/>
      </c>
      <c r="R212" s="124" t="str">
        <f>IF(AND('Mapa final'!$AB$27="Muy Baja",'Mapa final'!$AD$27="Moderado"),CONCATENATE("R7C",'Mapa final'!$R$27),"")</f>
        <v/>
      </c>
      <c r="S212" s="118" t="str">
        <f>IF(AND('Mapa final'!$AB$25="Muy Baja",'Mapa final'!$AD$25="Mayor"),CONCATENATE("R7C",'Mapa final'!$R$25),"")</f>
        <v/>
      </c>
      <c r="T212" s="44" t="str">
        <f>IF(AND('Mapa final'!$AB$26="Muy Baja",'Mapa final'!$AD$26="Mayor"),CONCATENATE("R7C",'Mapa final'!$R$26),"")</f>
        <v/>
      </c>
      <c r="U212" s="119" t="str">
        <f>IF(AND('Mapa final'!$AB$27="Muy Baja",'Mapa final'!$AD$27="Mayor"),CONCATENATE("R7C",'Mapa final'!$R$27),"")</f>
        <v/>
      </c>
      <c r="V212" s="45" t="str">
        <f>IF(AND('Mapa final'!$AB$25="Muy Baja",'Mapa final'!$AD$25="Catastrófico"),CONCATENATE("R7C",'Mapa final'!$R$25),"")</f>
        <v/>
      </c>
      <c r="W212" s="46" t="str">
        <f>IF(AND('Mapa final'!$AB$26="Muy Baja",'Mapa final'!$AD$26="Catastrófico"),CONCATENATE("R7C",'Mapa final'!$R$26),"")</f>
        <v/>
      </c>
      <c r="X212" s="113" t="str">
        <f>IF(AND('Mapa final'!$AB$27="Muy Baja",'Mapa final'!$AD$27="Catastrófico"),CONCATENATE("R7C",'Mapa final'!$R$27),"")</f>
        <v/>
      </c>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58"/>
      <c r="BJ212" s="58"/>
      <c r="BK212" s="58"/>
      <c r="BL212" s="58"/>
      <c r="BM212" s="58"/>
    </row>
    <row r="213" spans="1:65" ht="15.75" x14ac:dyDescent="0.25">
      <c r="A213" s="58"/>
      <c r="B213" s="291"/>
      <c r="C213" s="291"/>
      <c r="D213" s="292"/>
      <c r="E213" s="387"/>
      <c r="F213" s="383"/>
      <c r="G213" s="383"/>
      <c r="H213" s="383"/>
      <c r="I213" s="383"/>
      <c r="J213" s="128" t="str">
        <f>IF(AND('Mapa final'!$AB$28="Muy Baja",'Mapa final'!$AD$28="Leve"),CONCATENATE("R8C",'Mapa final'!$R$28),"")</f>
        <v/>
      </c>
      <c r="K213" s="56" t="str">
        <f>IF(AND('Mapa final'!$AB$29="Muy Baja",'Mapa final'!$AD$29="Leve"),CONCATENATE("R8C",'Mapa final'!$R$29),"")</f>
        <v/>
      </c>
      <c r="L213" s="129" t="str">
        <f>IF(AND('Mapa final'!$AB$30="Muy Baja",'Mapa final'!$AD$30="Leve"),CONCATENATE("R8C",'Mapa final'!$R$30),"")</f>
        <v/>
      </c>
      <c r="M213" s="128" t="str">
        <f>IF(AND('Mapa final'!$AB$28="Muy Baja",'Mapa final'!$AD$28="Menor"),CONCATENATE("R8C",'Mapa final'!$R$28),"")</f>
        <v/>
      </c>
      <c r="N213" s="56" t="str">
        <f>IF(AND('Mapa final'!$AB$29="Muy Baja",'Mapa final'!$AD$29="Menor"),CONCATENATE("R8C",'Mapa final'!$R$29),"")</f>
        <v/>
      </c>
      <c r="O213" s="129" t="str">
        <f>IF(AND('Mapa final'!$AB$30="Muy Baja",'Mapa final'!$AD$30="Menor"),CONCATENATE("R8C",'Mapa final'!$R$30),"")</f>
        <v/>
      </c>
      <c r="P213" s="51" t="str">
        <f>IF(AND('Mapa final'!$AB$28="Muy Baja",'Mapa final'!$AD$28="Moderado"),CONCATENATE("R8C",'Mapa final'!$R$28),"")</f>
        <v/>
      </c>
      <c r="Q213" s="52" t="str">
        <f>IF(AND('Mapa final'!$AB$29="Muy Baja",'Mapa final'!$AD$29="Moderado"),CONCATENATE("R8C",'Mapa final'!$R$29),"")</f>
        <v/>
      </c>
      <c r="R213" s="124" t="str">
        <f>IF(AND('Mapa final'!$AB$30="Muy Baja",'Mapa final'!$AD$30="Moderado"),CONCATENATE("R8C",'Mapa final'!$R$30),"")</f>
        <v/>
      </c>
      <c r="S213" s="118" t="str">
        <f>IF(AND('Mapa final'!$AB$28="Muy Baja",'Mapa final'!$AD$28="Mayor"),CONCATENATE("R8C",'Mapa final'!$R$28),"")</f>
        <v/>
      </c>
      <c r="T213" s="44" t="str">
        <f>IF(AND('Mapa final'!$AB$29="Muy Baja",'Mapa final'!$AD$29="Mayor"),CONCATENATE("R8C",'Mapa final'!$R$29),"")</f>
        <v/>
      </c>
      <c r="U213" s="119" t="str">
        <f>IF(AND('Mapa final'!$AB$30="Muy Baja",'Mapa final'!$AD$30="Mayor"),CONCATENATE("R8C",'Mapa final'!$R$30),"")</f>
        <v/>
      </c>
      <c r="V213" s="45" t="str">
        <f>IF(AND('Mapa final'!$AB$28="Muy Baja",'Mapa final'!$AD$28="Catastrófico"),CONCATENATE("R8C",'Mapa final'!$R$28),"")</f>
        <v/>
      </c>
      <c r="W213" s="46" t="str">
        <f>IF(AND('Mapa final'!$AB$29="Muy Baja",'Mapa final'!$AD$29="Catastrófico"),CONCATENATE("R8C",'Mapa final'!$R$29),"")</f>
        <v/>
      </c>
      <c r="X213" s="113" t="str">
        <f>IF(AND('Mapa final'!$AB$30="Muy Baja",'Mapa final'!$AD$30="Catastrófico"),CONCATENATE("R8C",'Mapa final'!$R$30),"")</f>
        <v/>
      </c>
      <c r="Y213" s="58"/>
      <c r="Z213" s="58"/>
      <c r="AA213" s="58"/>
      <c r="AB213" s="58"/>
      <c r="AC213" s="58"/>
      <c r="AD213" s="58"/>
      <c r="AE213" s="58"/>
      <c r="AF213" s="58"/>
      <c r="AG213" s="58"/>
      <c r="AH213" s="58"/>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row>
    <row r="214" spans="1:65" ht="15.75" x14ac:dyDescent="0.25">
      <c r="A214" s="58"/>
      <c r="B214" s="291"/>
      <c r="C214" s="291"/>
      <c r="D214" s="292"/>
      <c r="E214" s="387"/>
      <c r="F214" s="383"/>
      <c r="G214" s="383"/>
      <c r="H214" s="383"/>
      <c r="I214" s="383"/>
      <c r="J214" s="128" t="str">
        <f>IF(AND('Mapa final'!$AB$31="Muy Baja",'Mapa final'!$AD$31="Leve"),CONCATENATE("R9C",'Mapa final'!$R$31),"")</f>
        <v/>
      </c>
      <c r="K214" s="56" t="str">
        <f>IF(AND('Mapa final'!$AB$32="Muy Baja",'Mapa final'!$AD$32="Leve"),CONCATENATE("R9C",'Mapa final'!$R$32),"")</f>
        <v/>
      </c>
      <c r="L214" s="129" t="str">
        <f>IF(AND('Mapa final'!$AB$33="Muy Baja",'Mapa final'!$AD$33="Leve"),CONCATENATE("R9C",'Mapa final'!$R$33),"")</f>
        <v/>
      </c>
      <c r="M214" s="128" t="str">
        <f>IF(AND('Mapa final'!$AB$31="Muy Baja",'Mapa final'!$AD$31="Menor"),CONCATENATE("R9C",'Mapa final'!$R$31),"")</f>
        <v/>
      </c>
      <c r="N214" s="56" t="str">
        <f>IF(AND('Mapa final'!$AB$32="Muy Baja",'Mapa final'!$AD$32="Menor"),CONCATENATE("R9C",'Mapa final'!$R$32),"")</f>
        <v/>
      </c>
      <c r="O214" s="129" t="str">
        <f>IF(AND('Mapa final'!$AB$33="Muy Baja",'Mapa final'!$AD$33="Menor"),CONCATENATE("R9C",'Mapa final'!$R$33),"")</f>
        <v/>
      </c>
      <c r="P214" s="51" t="str">
        <f>IF(AND('Mapa final'!$AB$31="Muy Baja",'Mapa final'!$AD$31="Moderado"),CONCATENATE("R9C",'Mapa final'!$R$31),"")</f>
        <v/>
      </c>
      <c r="Q214" s="52" t="str">
        <f>IF(AND('Mapa final'!$AB$32="Muy Baja",'Mapa final'!$AD$32="Moderado"),CONCATENATE("R9C",'Mapa final'!$R$32),"")</f>
        <v/>
      </c>
      <c r="R214" s="124" t="str">
        <f>IF(AND('Mapa final'!$AB$33="Muy Baja",'Mapa final'!$AD$33="Moderado"),CONCATENATE("R9C",'Mapa final'!$R$33),"")</f>
        <v/>
      </c>
      <c r="S214" s="118" t="str">
        <f>IF(AND('Mapa final'!$AB$31="Muy Baja",'Mapa final'!$AD$31="Mayor"),CONCATENATE("R9C",'Mapa final'!$R$31),"")</f>
        <v/>
      </c>
      <c r="T214" s="44" t="str">
        <f>IF(AND('Mapa final'!$AB$32="Muy Baja",'Mapa final'!$AD$32="Mayor"),CONCATENATE("R9C",'Mapa final'!$R$32),"")</f>
        <v/>
      </c>
      <c r="U214" s="119" t="str">
        <f>IF(AND('Mapa final'!$AB$33="Muy Baja",'Mapa final'!$AD$33="Mayor"),CONCATENATE("R9C",'Mapa final'!$R$33),"")</f>
        <v/>
      </c>
      <c r="V214" s="45" t="str">
        <f>IF(AND('Mapa final'!$AB$31="Muy Baja",'Mapa final'!$AD$31="Catastrófico"),CONCATENATE("R9C",'Mapa final'!$R$31),"")</f>
        <v/>
      </c>
      <c r="W214" s="46" t="str">
        <f>IF(AND('Mapa final'!$AB$32="Muy Baja",'Mapa final'!$AD$32="Catastrófico"),CONCATENATE("R9C",'Mapa final'!$R$32),"")</f>
        <v/>
      </c>
      <c r="X214" s="113" t="str">
        <f>IF(AND('Mapa final'!$AB$33="Muy Baja",'Mapa final'!$AD$33="Catastrófico"),CONCATENATE("R9C",'Mapa final'!$R$33),"")</f>
        <v/>
      </c>
      <c r="Y214" s="58"/>
      <c r="Z214" s="58"/>
      <c r="AA214" s="58"/>
      <c r="AB214" s="58"/>
      <c r="AC214" s="58"/>
      <c r="AD214" s="58"/>
      <c r="AE214" s="58"/>
      <c r="AF214" s="58"/>
      <c r="AG214" s="58"/>
      <c r="AH214" s="58"/>
      <c r="AI214" s="58"/>
      <c r="AJ214" s="58"/>
      <c r="AK214" s="58"/>
      <c r="AL214" s="58"/>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row>
    <row r="215" spans="1:65" ht="15.75" x14ac:dyDescent="0.25">
      <c r="A215" s="58"/>
      <c r="B215" s="291"/>
      <c r="C215" s="291"/>
      <c r="D215" s="292"/>
      <c r="E215" s="387"/>
      <c r="F215" s="383"/>
      <c r="G215" s="383"/>
      <c r="H215" s="383"/>
      <c r="I215" s="383"/>
      <c r="J215" s="128" t="str">
        <f>IF(AND('Mapa final'!$AB$34="Muy Baja",'Mapa final'!$AD$34="Leve"),CONCATENATE("R10C",'Mapa final'!$R$34),"")</f>
        <v/>
      </c>
      <c r="K215" s="56" t="str">
        <f>IF(AND('Mapa final'!$AB$35="Muy Baja",'Mapa final'!$AD$35="Leve"),CONCATENATE("R10C",'Mapa final'!$R$35),"")</f>
        <v/>
      </c>
      <c r="L215" s="129" t="str">
        <f>IF(AND('Mapa final'!$AB$36="Muy Baja",'Mapa final'!$AD$36="Leve"),CONCATENATE("R10C",'Mapa final'!$R$36),"")</f>
        <v/>
      </c>
      <c r="M215" s="128" t="str">
        <f>IF(AND('Mapa final'!$AB$34="Muy Baja",'Mapa final'!$AD$34="Menor"),CONCATENATE("R10C",'Mapa final'!$R$34),"")</f>
        <v/>
      </c>
      <c r="N215" s="56" t="str">
        <f>IF(AND('Mapa final'!$AB$35="Muy Baja",'Mapa final'!$AD$35="Menor"),CONCATENATE("R10C",'Mapa final'!$R$35),"")</f>
        <v/>
      </c>
      <c r="O215" s="129" t="str">
        <f>IF(AND('Mapa final'!$AB$36="Muy Baja",'Mapa final'!$AD$36="Menor"),CONCATENATE("R10C",'Mapa final'!$R$36),"")</f>
        <v/>
      </c>
      <c r="P215" s="51" t="str">
        <f>IF(AND('Mapa final'!$AB$34="Muy Baja",'Mapa final'!$AD$34="Moderado"),CONCATENATE("R10C",'Mapa final'!$R$34),"")</f>
        <v/>
      </c>
      <c r="Q215" s="52" t="str">
        <f>IF(AND('Mapa final'!$AB$35="Muy Baja",'Mapa final'!$AD$35="Moderado"),CONCATENATE("R10C",'Mapa final'!$R$35),"")</f>
        <v/>
      </c>
      <c r="R215" s="124" t="str">
        <f>IF(AND('Mapa final'!$AB$36="Muy Baja",'Mapa final'!$AD$36="Moderado"),CONCATENATE("R10C",'Mapa final'!$R$36),"")</f>
        <v/>
      </c>
      <c r="S215" s="118" t="str">
        <f>IF(AND('Mapa final'!$AB$34="Muy Baja",'Mapa final'!$AD$34="Mayor"),CONCATENATE("R10C",'Mapa final'!$R$34),"")</f>
        <v/>
      </c>
      <c r="T215" s="44" t="str">
        <f>IF(AND('Mapa final'!$AB$35="Muy Baja",'Mapa final'!$AD$35="Mayor"),CONCATENATE("R10C",'Mapa final'!$R$35),"")</f>
        <v/>
      </c>
      <c r="U215" s="119" t="str">
        <f>IF(AND('Mapa final'!$AB$36="Muy Baja",'Mapa final'!$AD$36="Mayor"),CONCATENATE("R10C",'Mapa final'!$R$36),"")</f>
        <v/>
      </c>
      <c r="V215" s="45" t="str">
        <f>IF(AND('Mapa final'!$AB$34="Muy Baja",'Mapa final'!$AD$34="Catastrófico"),CONCATENATE("R10C",'Mapa final'!$R$34),"")</f>
        <v/>
      </c>
      <c r="W215" s="46" t="str">
        <f>IF(AND('Mapa final'!$AB$35="Muy Baja",'Mapa final'!$AD$35="Catastrófico"),CONCATENATE("R10C",'Mapa final'!$R$35),"")</f>
        <v/>
      </c>
      <c r="X215" s="113" t="str">
        <f>IF(AND('Mapa final'!$AB$36="Muy Baja",'Mapa final'!$AD$36="Catastrófico"),CONCATENATE("R10C",'Mapa final'!$R$36),"")</f>
        <v/>
      </c>
      <c r="Y215" s="58"/>
      <c r="Z215" s="58"/>
      <c r="AA215" s="58"/>
      <c r="AB215" s="58"/>
      <c r="AC215" s="58"/>
      <c r="AD215" s="58"/>
      <c r="AE215" s="58"/>
      <c r="AF215" s="58"/>
      <c r="AG215" s="58"/>
      <c r="AH215" s="58"/>
      <c r="AI215" s="58"/>
      <c r="AJ215" s="58"/>
      <c r="AK215" s="58"/>
      <c r="AL215" s="58"/>
      <c r="AM215" s="58"/>
      <c r="AN215" s="58"/>
      <c r="AO215" s="58"/>
      <c r="AP215" s="58"/>
      <c r="AQ215" s="58"/>
      <c r="AR215" s="58"/>
      <c r="AS215" s="58"/>
      <c r="AT215" s="58"/>
      <c r="AU215" s="58"/>
      <c r="AV215" s="58"/>
      <c r="AW215" s="58"/>
      <c r="AX215" s="58"/>
      <c r="AY215" s="58"/>
      <c r="AZ215" s="58"/>
      <c r="BA215" s="58"/>
      <c r="BB215" s="58"/>
      <c r="BC215" s="58"/>
      <c r="BD215" s="58"/>
      <c r="BE215" s="58"/>
      <c r="BF215" s="58"/>
      <c r="BG215" s="58"/>
      <c r="BH215" s="58"/>
      <c r="BI215" s="58"/>
      <c r="BJ215" s="58"/>
      <c r="BK215" s="58"/>
      <c r="BL215" s="58"/>
      <c r="BM215" s="58"/>
    </row>
    <row r="216" spans="1:65" ht="15.75" x14ac:dyDescent="0.25">
      <c r="A216" s="58"/>
      <c r="B216" s="291"/>
      <c r="C216" s="291"/>
      <c r="D216" s="292"/>
      <c r="E216" s="387"/>
      <c r="F216" s="383"/>
      <c r="G216" s="383"/>
      <c r="H216" s="383"/>
      <c r="I216" s="383"/>
      <c r="J216" s="128" t="str">
        <f>IF(AND('Mapa final'!$AB$37="Muy Baja",'Mapa final'!$AD$37="Leve"),CONCATENATE("R11C",'Mapa final'!$R$37),"")</f>
        <v/>
      </c>
      <c r="K216" s="56" t="str">
        <f>IF(AND('Mapa final'!$AB$38="Muy Baja",'Mapa final'!$AD$38="Leve"),CONCATENATE("R11C",'Mapa final'!$R$38),"")</f>
        <v/>
      </c>
      <c r="L216" s="129" t="str">
        <f>IF(AND('Mapa final'!$AB$39="Muy Baja",'Mapa final'!$AD$39="Leve"),CONCATENATE("R11C",'Mapa final'!$R$39),"")</f>
        <v/>
      </c>
      <c r="M216" s="128" t="str">
        <f>IF(AND('Mapa final'!$AB$37="Muy Baja",'Mapa final'!$AD$37="Menor"),CONCATENATE("R11C",'Mapa final'!$R$37),"")</f>
        <v/>
      </c>
      <c r="N216" s="56" t="str">
        <f>IF(AND('Mapa final'!$AB$38="Muy Baja",'Mapa final'!$AD$38="Menor"),CONCATENATE("R11C",'Mapa final'!$R$38),"")</f>
        <v/>
      </c>
      <c r="O216" s="129" t="str">
        <f>IF(AND('Mapa final'!$AB$39="Muy Baja",'Mapa final'!$AD$39="Menor"),CONCATENATE("R11C",'Mapa final'!$R$39),"")</f>
        <v/>
      </c>
      <c r="P216" s="51" t="str">
        <f>IF(AND('Mapa final'!$AB$37="Muy Baja",'Mapa final'!$AD$37="Moderado"),CONCATENATE("R11C",'Mapa final'!$R$37),"")</f>
        <v/>
      </c>
      <c r="Q216" s="52" t="str">
        <f>IF(AND('Mapa final'!$AB$38="Muy Baja",'Mapa final'!$AD$38="Moderado"),CONCATENATE("R11C",'Mapa final'!$R$38),"")</f>
        <v/>
      </c>
      <c r="R216" s="124" t="str">
        <f>IF(AND('Mapa final'!$AB$39="Muy Baja",'Mapa final'!$AD$39="Moderado"),CONCATENATE("R11C",'Mapa final'!$R$39),"")</f>
        <v/>
      </c>
      <c r="S216" s="118" t="str">
        <f>IF(AND('Mapa final'!$AB$37="Muy Baja",'Mapa final'!$AD$37="Mayor"),CONCATENATE("R11C",'Mapa final'!$R$37),"")</f>
        <v/>
      </c>
      <c r="T216" s="44" t="str">
        <f>IF(AND('Mapa final'!$AB$38="Muy Baja",'Mapa final'!$AD$38="Mayor"),CONCATENATE("R11C",'Mapa final'!$R$38),"")</f>
        <v/>
      </c>
      <c r="U216" s="119" t="str">
        <f>IF(AND('Mapa final'!$AB$39="Muy Baja",'Mapa final'!$AD$39="Mayor"),CONCATENATE("R11C",'Mapa final'!$R$39),"")</f>
        <v/>
      </c>
      <c r="V216" s="45" t="str">
        <f>IF(AND('Mapa final'!$AB$37="Muy Baja",'Mapa final'!$AD$37="Catastrófico"),CONCATENATE("R11C",'Mapa final'!$R$37),"")</f>
        <v/>
      </c>
      <c r="W216" s="46" t="str">
        <f>IF(AND('Mapa final'!$AB$38="Muy Baja",'Mapa final'!$AD$38="Catastrófico"),CONCATENATE("R11C",'Mapa final'!$R$38),"")</f>
        <v/>
      </c>
      <c r="X216" s="113" t="str">
        <f>IF(AND('Mapa final'!$AB$39="Muy Baja",'Mapa final'!$AD$39="Catastrófico"),CONCATENATE("R11C",'Mapa final'!$R$39),"")</f>
        <v/>
      </c>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row>
    <row r="217" spans="1:65" ht="15.75" x14ac:dyDescent="0.25">
      <c r="A217" s="58"/>
      <c r="B217" s="291"/>
      <c r="C217" s="291"/>
      <c r="D217" s="292"/>
      <c r="E217" s="387"/>
      <c r="F217" s="383"/>
      <c r="G217" s="383"/>
      <c r="H217" s="383"/>
      <c r="I217" s="383"/>
      <c r="J217" s="128" t="str">
        <f>IF(AND('Mapa final'!$AB$40="Muy Baja",'Mapa final'!$AD$40="Leve"),CONCATENATE("R12C",'Mapa final'!$R$40),"")</f>
        <v/>
      </c>
      <c r="K217" s="56" t="str">
        <f>IF(AND('Mapa final'!$AB$41="Muy Baja",'Mapa final'!$AD$41="Leve"),CONCATENATE("R12C",'Mapa final'!$R$41),"")</f>
        <v/>
      </c>
      <c r="L217" s="129" t="str">
        <f>IF(AND('Mapa final'!$AB$42="Muy Baja",'Mapa final'!$AD$42="Leve"),CONCATENATE("R12C",'Mapa final'!$R$42),"")</f>
        <v/>
      </c>
      <c r="M217" s="128" t="str">
        <f>IF(AND('Mapa final'!$AB$40="Muy Baja",'Mapa final'!$AD$40="Menor"),CONCATENATE("R12C",'Mapa final'!$R$40),"")</f>
        <v/>
      </c>
      <c r="N217" s="56" t="str">
        <f>IF(AND('Mapa final'!$AB$41="Muy Baja",'Mapa final'!$AD$41="Menor"),CONCATENATE("R12C",'Mapa final'!$R$41),"")</f>
        <v/>
      </c>
      <c r="O217" s="129" t="str">
        <f>IF(AND('Mapa final'!$AB$42="Muy Baja",'Mapa final'!$AD$42="Menor"),CONCATENATE("R12C",'Mapa final'!$R$42),"")</f>
        <v/>
      </c>
      <c r="P217" s="51" t="str">
        <f>IF(AND('Mapa final'!$AB$40="Muy Baja",'Mapa final'!$AD$40="Moderado"),CONCATENATE("R12C",'Mapa final'!$R$40),"")</f>
        <v/>
      </c>
      <c r="Q217" s="52" t="str">
        <f>IF(AND('Mapa final'!$AB$41="Muy Baja",'Mapa final'!$AD$41="Moderado"),CONCATENATE("R12C",'Mapa final'!$R$41),"")</f>
        <v/>
      </c>
      <c r="R217" s="124" t="str">
        <f>IF(AND('Mapa final'!$AB$42="Muy Baja",'Mapa final'!$AD$42="Moderado"),CONCATENATE("R12C",'Mapa final'!$R$42),"")</f>
        <v/>
      </c>
      <c r="S217" s="118" t="str">
        <f>IF(AND('Mapa final'!$AB$40="Muy Baja",'Mapa final'!$AD$40="Mayor"),CONCATENATE("R12C",'Mapa final'!$R$40),"")</f>
        <v/>
      </c>
      <c r="T217" s="44" t="str">
        <f>IF(AND('Mapa final'!$AB$41="Muy Baja",'Mapa final'!$AD$41="Mayor"),CONCATENATE("R12C",'Mapa final'!$R$41),"")</f>
        <v/>
      </c>
      <c r="U217" s="119" t="str">
        <f>IF(AND('Mapa final'!$AB$42="Muy Baja",'Mapa final'!$AD$42="Mayor"),CONCATENATE("R12C",'Mapa final'!$R$42),"")</f>
        <v/>
      </c>
      <c r="V217" s="45" t="str">
        <f>IF(AND('Mapa final'!$AB$40="Muy Baja",'Mapa final'!$AD$40="Catastrófico"),CONCATENATE("R12C",'Mapa final'!$R$40),"")</f>
        <v/>
      </c>
      <c r="W217" s="46" t="str">
        <f>IF(AND('Mapa final'!$AB$41="Muy Baja",'Mapa final'!$AD$41="Catastrófico"),CONCATENATE("R12C",'Mapa final'!$R$41),"")</f>
        <v/>
      </c>
      <c r="X217" s="113" t="str">
        <f>IF(AND('Mapa final'!$AB$42="Muy Baja",'Mapa final'!$AD$42="Catastrófico"),CONCATENATE("R12C",'Mapa final'!$R$42),"")</f>
        <v/>
      </c>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8"/>
      <c r="BI217" s="58"/>
      <c r="BJ217" s="58"/>
      <c r="BK217" s="58"/>
      <c r="BL217" s="58"/>
      <c r="BM217" s="58"/>
    </row>
    <row r="218" spans="1:65" ht="15.75" x14ac:dyDescent="0.25">
      <c r="A218" s="58"/>
      <c r="B218" s="291"/>
      <c r="C218" s="291"/>
      <c r="D218" s="292"/>
      <c r="E218" s="387"/>
      <c r="F218" s="383"/>
      <c r="G218" s="383"/>
      <c r="H218" s="383"/>
      <c r="I218" s="383"/>
      <c r="J218" s="128" t="str">
        <f>IF(AND('Mapa final'!$AB$43="Muy Baja",'Mapa final'!$AD$43="Leve"),CONCATENATE("R13C",'Mapa final'!$R$43),"")</f>
        <v/>
      </c>
      <c r="K218" s="56" t="str">
        <f>IF(AND('Mapa final'!$AB$44="Muy Baja",'Mapa final'!$AD$44="Leve"),CONCATENATE("R13C",'Mapa final'!$R$44),"")</f>
        <v/>
      </c>
      <c r="L218" s="129" t="str">
        <f>IF(AND('Mapa final'!$AB$45="Muy Baja",'Mapa final'!$AD$45="Leve"),CONCATENATE("R13C",'Mapa final'!$R$45),"")</f>
        <v/>
      </c>
      <c r="M218" s="128" t="str">
        <f>IF(AND('Mapa final'!$AB$43="Muy Baja",'Mapa final'!$AD$43="Menor"),CONCATENATE("R13C",'Mapa final'!$R$43),"")</f>
        <v/>
      </c>
      <c r="N218" s="56" t="str">
        <f>IF(AND('Mapa final'!$AB$44="Muy Baja",'Mapa final'!$AD$44="Menor"),CONCATENATE("R13C",'Mapa final'!$R$44),"")</f>
        <v/>
      </c>
      <c r="O218" s="129" t="str">
        <f>IF(AND('Mapa final'!$AB$45="Muy Baja",'Mapa final'!$AD$45="Menor"),CONCATENATE("R13C",'Mapa final'!$R$45),"")</f>
        <v/>
      </c>
      <c r="P218" s="51" t="str">
        <f>IF(AND('Mapa final'!$AB$43="Muy Baja",'Mapa final'!$AD$43="Moderado"),CONCATENATE("R13C",'Mapa final'!$R$43),"")</f>
        <v>R13C1</v>
      </c>
      <c r="Q218" s="52" t="str">
        <f>IF(AND('Mapa final'!$AB$44="Muy Baja",'Mapa final'!$AD$44="Moderado"),CONCATENATE("R13C",'Mapa final'!$R$44),"")</f>
        <v/>
      </c>
      <c r="R218" s="124" t="str">
        <f>IF(AND('Mapa final'!$AB$45="Muy Baja",'Mapa final'!$AD$45="Moderado"),CONCATENATE("R13C",'Mapa final'!$R$45),"")</f>
        <v/>
      </c>
      <c r="S218" s="118" t="str">
        <f>IF(AND('Mapa final'!$AB$43="Muy Baja",'Mapa final'!$AD$43="Mayor"),CONCATENATE("R13C",'Mapa final'!$R$43),"")</f>
        <v/>
      </c>
      <c r="T218" s="44" t="str">
        <f>IF(AND('Mapa final'!$AB$44="Muy Baja",'Mapa final'!$AD$44="Mayor"),CONCATENATE("R13C",'Mapa final'!$R$44),"")</f>
        <v/>
      </c>
      <c r="U218" s="119" t="str">
        <f>IF(AND('Mapa final'!$AB$45="Muy Baja",'Mapa final'!$AD$45="Mayor"),CONCATENATE("R13C",'Mapa final'!$R$45),"")</f>
        <v/>
      </c>
      <c r="V218" s="45" t="str">
        <f>IF(AND('Mapa final'!$AB$43="Muy Baja",'Mapa final'!$AD$43="Catastrófico"),CONCATENATE("R13C",'Mapa final'!$R$43),"")</f>
        <v/>
      </c>
      <c r="W218" s="46" t="str">
        <f>IF(AND('Mapa final'!$AB$44="Muy Baja",'Mapa final'!$AD$44="Catastrófico"),CONCATENATE("R13C",'Mapa final'!$R$44),"")</f>
        <v/>
      </c>
      <c r="X218" s="113" t="str">
        <f>IF(AND('Mapa final'!$AB$45="Muy Baja",'Mapa final'!$AD$45="Catastrófico"),CONCATENATE("R13C",'Mapa final'!$R$45),"")</f>
        <v/>
      </c>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c r="AZ218" s="58"/>
      <c r="BA218" s="58"/>
      <c r="BB218" s="58"/>
      <c r="BC218" s="58"/>
      <c r="BD218" s="58"/>
      <c r="BE218" s="58"/>
      <c r="BF218" s="58"/>
      <c r="BG218" s="58"/>
      <c r="BH218" s="58"/>
      <c r="BI218" s="58"/>
      <c r="BJ218" s="58"/>
      <c r="BK218" s="58"/>
      <c r="BL218" s="58"/>
      <c r="BM218" s="58"/>
    </row>
    <row r="219" spans="1:65" ht="15.75" x14ac:dyDescent="0.25">
      <c r="A219" s="58"/>
      <c r="B219" s="291"/>
      <c r="C219" s="291"/>
      <c r="D219" s="292"/>
      <c r="E219" s="387"/>
      <c r="F219" s="383"/>
      <c r="G219" s="383"/>
      <c r="H219" s="383"/>
      <c r="I219" s="383"/>
      <c r="J219" s="128" t="str">
        <f>IF(AND('Mapa final'!$AB$46="Muy Baja",'Mapa final'!$AD$46="Leve"),CONCATENATE("R14C",'Mapa final'!$R$46),"")</f>
        <v/>
      </c>
      <c r="K219" s="56" t="str">
        <f>IF(AND('Mapa final'!$AB$47="Muy Baja",'Mapa final'!$AD$47="Leve"),CONCATENATE("R14C",'Mapa final'!$R$47),"")</f>
        <v/>
      </c>
      <c r="L219" s="129" t="str">
        <f>IF(AND('Mapa final'!$AB$48="Muy Baja",'Mapa final'!$AD$48="Leve"),CONCATENATE("R14C",'Mapa final'!$R$48),"")</f>
        <v/>
      </c>
      <c r="M219" s="128" t="str">
        <f>IF(AND('Mapa final'!$AB$46="Muy Baja",'Mapa final'!$AD$46="Menor"),CONCATENATE("R14C",'Mapa final'!$R$46),"")</f>
        <v/>
      </c>
      <c r="N219" s="56" t="str">
        <f>IF(AND('Mapa final'!$AB$47="Muy Baja",'Mapa final'!$AD$47="Menor"),CONCATENATE("R14C",'Mapa final'!$R$47),"")</f>
        <v/>
      </c>
      <c r="O219" s="129" t="str">
        <f>IF(AND('Mapa final'!$AB$48="Muy Baja",'Mapa final'!$AD$48="Menor"),CONCATENATE("R14C",'Mapa final'!$R$48),"")</f>
        <v/>
      </c>
      <c r="P219" s="51" t="str">
        <f>IF(AND('Mapa final'!$AB$46="Muy Baja",'Mapa final'!$AD$46="Moderado"),CONCATENATE("R14C",'Mapa final'!$R$46),"")</f>
        <v/>
      </c>
      <c r="Q219" s="52" t="str">
        <f>IF(AND('Mapa final'!$AB$47="Muy Baja",'Mapa final'!$AD$47="Moderado"),CONCATENATE("R14C",'Mapa final'!$R$47),"")</f>
        <v>R14C2</v>
      </c>
      <c r="R219" s="124" t="str">
        <f>IF(AND('Mapa final'!$AB$48="Muy Baja",'Mapa final'!$AD$48="Moderado"),CONCATENATE("R14C",'Mapa final'!$R$48),"")</f>
        <v/>
      </c>
      <c r="S219" s="118" t="str">
        <f>IF(AND('Mapa final'!$AB$46="Muy Baja",'Mapa final'!$AD$46="Mayor"),CONCATENATE("R14C",'Mapa final'!$R$46),"")</f>
        <v/>
      </c>
      <c r="T219" s="44" t="str">
        <f>IF(AND('Mapa final'!$AB$47="Muy Baja",'Mapa final'!$AD$47="Mayor"),CONCATENATE("R14C",'Mapa final'!$R$47),"")</f>
        <v/>
      </c>
      <c r="U219" s="119" t="str">
        <f>IF(AND('Mapa final'!$AB$48="Muy Baja",'Mapa final'!$AD$48="Mayor"),CONCATENATE("R14C",'Mapa final'!$R$48),"")</f>
        <v/>
      </c>
      <c r="V219" s="45" t="str">
        <f>IF(AND('Mapa final'!$AB$46="Muy Baja",'Mapa final'!$AD$46="Catastrófico"),CONCATENATE("R14C",'Mapa final'!$R$46),"")</f>
        <v/>
      </c>
      <c r="W219" s="46" t="str">
        <f>IF(AND('Mapa final'!$AB$47="Muy Baja",'Mapa final'!$AD$47="Catastrófico"),CONCATENATE("R14C",'Mapa final'!$R$47),"")</f>
        <v/>
      </c>
      <c r="X219" s="113" t="str">
        <f>IF(AND('Mapa final'!$AB$48="Muy Baja",'Mapa final'!$AD$48="Catastrófico"),CONCATENATE("R14C",'Mapa final'!$R$48),"")</f>
        <v/>
      </c>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c r="AZ219" s="58"/>
      <c r="BA219" s="58"/>
      <c r="BB219" s="58"/>
      <c r="BC219" s="58"/>
      <c r="BD219" s="58"/>
      <c r="BE219" s="58"/>
      <c r="BF219" s="58"/>
      <c r="BG219" s="58"/>
      <c r="BH219" s="58"/>
      <c r="BI219" s="58"/>
      <c r="BJ219" s="58"/>
      <c r="BK219" s="58"/>
      <c r="BL219" s="58"/>
      <c r="BM219" s="58"/>
    </row>
    <row r="220" spans="1:65" ht="15.75" x14ac:dyDescent="0.25">
      <c r="A220" s="58"/>
      <c r="B220" s="291"/>
      <c r="C220" s="291"/>
      <c r="D220" s="292"/>
      <c r="E220" s="387"/>
      <c r="F220" s="383"/>
      <c r="G220" s="383"/>
      <c r="H220" s="383"/>
      <c r="I220" s="383"/>
      <c r="J220" s="128" t="str">
        <f>IF(AND('Mapa final'!$AB$49="Muy Baja",'Mapa final'!$AD$49="Leve"),CONCATENATE("R15C",'Mapa final'!$R$49),"")</f>
        <v/>
      </c>
      <c r="K220" s="56" t="str">
        <f>IF(AND('Mapa final'!$AB$50="Muy Baja",'Mapa final'!$AD$50="Leve"),CONCATENATE("R15C",'Mapa final'!$R$50),"")</f>
        <v/>
      </c>
      <c r="L220" s="129" t="str">
        <f>IF(AND('Mapa final'!$AB$51="Muy Baja",'Mapa final'!$AD$51="Leve"),CONCATENATE("R15C",'Mapa final'!$R$51),"")</f>
        <v/>
      </c>
      <c r="M220" s="128" t="str">
        <f>IF(AND('Mapa final'!$AB$49="Muy Baja",'Mapa final'!$AD$49="Menor"),CONCATENATE("R15C",'Mapa final'!$R$49),"")</f>
        <v/>
      </c>
      <c r="N220" s="56" t="str">
        <f>IF(AND('Mapa final'!$AB$50="Muy Baja",'Mapa final'!$AD$50="Menor"),CONCATENATE("R15C",'Mapa final'!$R$50),"")</f>
        <v/>
      </c>
      <c r="O220" s="129" t="str">
        <f>IF(AND('Mapa final'!$AB$51="Muy Baja",'Mapa final'!$AD$51="Menor"),CONCATENATE("R15C",'Mapa final'!$R$51),"")</f>
        <v/>
      </c>
      <c r="P220" s="51" t="str">
        <f>IF(AND('Mapa final'!$AB$49="Muy Baja",'Mapa final'!$AD$49="Moderado"),CONCATENATE("R15C",'Mapa final'!$R$49),"")</f>
        <v/>
      </c>
      <c r="Q220" s="52" t="str">
        <f>IF(AND('Mapa final'!$AB$50="Muy Baja",'Mapa final'!$AD$50="Moderado"),CONCATENATE("R15C",'Mapa final'!$R$50),"")</f>
        <v/>
      </c>
      <c r="R220" s="124" t="str">
        <f>IF(AND('Mapa final'!$AB$51="Muy Baja",'Mapa final'!$AD$51="Moderado"),CONCATENATE("R15C",'Mapa final'!$R$51),"")</f>
        <v/>
      </c>
      <c r="S220" s="118" t="str">
        <f>IF(AND('Mapa final'!$AB$49="Muy Baja",'Mapa final'!$AD$49="Mayor"),CONCATENATE("R15C",'Mapa final'!$R$49),"")</f>
        <v/>
      </c>
      <c r="T220" s="44" t="str">
        <f>IF(AND('Mapa final'!$AB$50="Muy Baja",'Mapa final'!$AD$50="Mayor"),CONCATENATE("R15C",'Mapa final'!$R$50),"")</f>
        <v/>
      </c>
      <c r="U220" s="119" t="str">
        <f>IF(AND('Mapa final'!$AB$51="Muy Baja",'Mapa final'!$AD$51="Mayor"),CONCATENATE("R15C",'Mapa final'!$R$51),"")</f>
        <v/>
      </c>
      <c r="V220" s="45" t="str">
        <f>IF(AND('Mapa final'!$AB$49="Muy Baja",'Mapa final'!$AD$49="Catastrófico"),CONCATENATE("R15C",'Mapa final'!$R$49),"")</f>
        <v/>
      </c>
      <c r="W220" s="46" t="str">
        <f>IF(AND('Mapa final'!$AB$50="Muy Baja",'Mapa final'!$AD$50="Catastrófico"),CONCATENATE("R15C",'Mapa final'!$R$50),"")</f>
        <v/>
      </c>
      <c r="X220" s="113" t="str">
        <f>IF(AND('Mapa final'!$AB$51="Muy Baja",'Mapa final'!$AD$51="Catastrófico"),CONCATENATE("R15C",'Mapa final'!$R$51),"")</f>
        <v/>
      </c>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c r="AZ220" s="58"/>
      <c r="BA220" s="58"/>
      <c r="BB220" s="58"/>
      <c r="BC220" s="58"/>
      <c r="BD220" s="58"/>
      <c r="BE220" s="58"/>
      <c r="BF220" s="58"/>
      <c r="BG220" s="58"/>
      <c r="BH220" s="58"/>
      <c r="BI220" s="58"/>
      <c r="BJ220" s="58"/>
      <c r="BK220" s="58"/>
      <c r="BL220" s="58"/>
      <c r="BM220" s="58"/>
    </row>
    <row r="221" spans="1:65" ht="15.75" x14ac:dyDescent="0.25">
      <c r="A221" s="58"/>
      <c r="B221" s="291"/>
      <c r="C221" s="291"/>
      <c r="D221" s="292"/>
      <c r="E221" s="387"/>
      <c r="F221" s="383"/>
      <c r="G221" s="383"/>
      <c r="H221" s="383"/>
      <c r="I221" s="383"/>
      <c r="J221" s="128" t="str">
        <f>IF(AND('Mapa final'!$AB$52="Muy Baja",'Mapa final'!$AD$52="Leve"),CONCATENATE("R16C",'Mapa final'!$R$52),"")</f>
        <v/>
      </c>
      <c r="K221" s="56" t="str">
        <f>IF(AND('Mapa final'!$AB$53="Muy Baja",'Mapa final'!$AD$53="Leve"),CONCATENATE("R16C",'Mapa final'!$R$53),"")</f>
        <v/>
      </c>
      <c r="L221" s="129" t="str">
        <f>IF(AND('Mapa final'!$AB$54="Muy Baja",'Mapa final'!$AD$54="Leve"),CONCATENATE("R16C",'Mapa final'!$R$54),"")</f>
        <v/>
      </c>
      <c r="M221" s="128" t="str">
        <f>IF(AND('Mapa final'!$AB$52="Muy Baja",'Mapa final'!$AD$52="Menor"),CONCATENATE("R16C",'Mapa final'!$R$52),"")</f>
        <v/>
      </c>
      <c r="N221" s="56" t="str">
        <f>IF(AND('Mapa final'!$AB$53="Muy Baja",'Mapa final'!$AD$53="Menor"),CONCATENATE("R16C",'Mapa final'!$R$53),"")</f>
        <v/>
      </c>
      <c r="O221" s="129" t="str">
        <f>IF(AND('Mapa final'!$AB$54="Muy Baja",'Mapa final'!$AD$54="Menor"),CONCATENATE("R16C",'Mapa final'!$R$54),"")</f>
        <v/>
      </c>
      <c r="P221" s="51" t="str">
        <f>IF(AND('Mapa final'!$AB$52="Muy Baja",'Mapa final'!$AD$52="Moderado"),CONCATENATE("R16C",'Mapa final'!$R$52),"")</f>
        <v/>
      </c>
      <c r="Q221" s="52" t="str">
        <f>IF(AND('Mapa final'!$AB$53="Muy Baja",'Mapa final'!$AD$53="Moderado"),CONCATENATE("R16C",'Mapa final'!$R$53),"")</f>
        <v/>
      </c>
      <c r="R221" s="124" t="str">
        <f>IF(AND('Mapa final'!$AB$54="Muy Baja",'Mapa final'!$AD$54="Moderado"),CONCATENATE("R16C",'Mapa final'!$R$54),"")</f>
        <v/>
      </c>
      <c r="S221" s="118" t="str">
        <f>IF(AND('Mapa final'!$AB$52="Muy Baja",'Mapa final'!$AD$52="Mayor"),CONCATENATE("R16C",'Mapa final'!$R$52),"")</f>
        <v/>
      </c>
      <c r="T221" s="44" t="str">
        <f>IF(AND('Mapa final'!$AB$53="Muy Baja",'Mapa final'!$AD$53="Mayor"),CONCATENATE("R16C",'Mapa final'!$R$53),"")</f>
        <v/>
      </c>
      <c r="U221" s="119" t="str">
        <f>IF(AND('Mapa final'!$AB$54="Muy Baja",'Mapa final'!$AD$54="Mayor"),CONCATENATE("R16C",'Mapa final'!$R$54),"")</f>
        <v/>
      </c>
      <c r="V221" s="45" t="str">
        <f>IF(AND('Mapa final'!$AB$52="Muy Baja",'Mapa final'!$AD$52="Catastrófico"),CONCATENATE("R16C",'Mapa final'!$R$52),"")</f>
        <v/>
      </c>
      <c r="W221" s="46" t="str">
        <f>IF(AND('Mapa final'!$AB$53="Muy Baja",'Mapa final'!$AD$53="Catastrófico"),CONCATENATE("R16C",'Mapa final'!$R$53),"")</f>
        <v/>
      </c>
      <c r="X221" s="113" t="str">
        <f>IF(AND('Mapa final'!$AB$54="Muy Baja",'Mapa final'!$AD$54="Catastrófico"),CONCATENATE("R16C",'Mapa final'!$R$54),"")</f>
        <v/>
      </c>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58"/>
    </row>
    <row r="222" spans="1:65" ht="15.75" x14ac:dyDescent="0.25">
      <c r="A222" s="58"/>
      <c r="B222" s="291"/>
      <c r="C222" s="291"/>
      <c r="D222" s="292"/>
      <c r="E222" s="387"/>
      <c r="F222" s="383"/>
      <c r="G222" s="383"/>
      <c r="H222" s="383"/>
      <c r="I222" s="383"/>
      <c r="J222" s="128" t="str">
        <f>IF(AND('Mapa final'!$AB$55="Muy Baja",'Mapa final'!$AD$55="Leve"),CONCATENATE("R17C",'Mapa final'!$R$55),"")</f>
        <v/>
      </c>
      <c r="K222" s="56" t="str">
        <f>IF(AND('Mapa final'!$AB$56="Muy Baja",'Mapa final'!$AD$56="Leve"),CONCATENATE("R17C",'Mapa final'!$R$56),"")</f>
        <v/>
      </c>
      <c r="L222" s="129" t="str">
        <f>IF(AND('Mapa final'!$AB$57="Muy Baja",'Mapa final'!$AD$57="Leve"),CONCATENATE("R17C",'Mapa final'!$R$57),"")</f>
        <v/>
      </c>
      <c r="M222" s="128" t="str">
        <f>IF(AND('Mapa final'!$AB$55="Muy Baja",'Mapa final'!$AD$55="Menor"),CONCATENATE("R17C",'Mapa final'!$R$55),"")</f>
        <v/>
      </c>
      <c r="N222" s="56" t="str">
        <f>IF(AND('Mapa final'!$AB$56="Muy Baja",'Mapa final'!$AD$56="Menor"),CONCATENATE("R17C",'Mapa final'!$R$56),"")</f>
        <v/>
      </c>
      <c r="O222" s="129" t="str">
        <f>IF(AND('Mapa final'!$AB$57="Muy Baja",'Mapa final'!$AD$57="Menor"),CONCATENATE("R17C",'Mapa final'!$R$57),"")</f>
        <v/>
      </c>
      <c r="P222" s="51" t="str">
        <f>IF(AND('Mapa final'!$AB$55="Muy Baja",'Mapa final'!$AD$55="Moderado"),CONCATENATE("R17C",'Mapa final'!$R$55),"")</f>
        <v/>
      </c>
      <c r="Q222" s="52" t="str">
        <f>IF(AND('Mapa final'!$AB$56="Muy Baja",'Mapa final'!$AD$56="Moderado"),CONCATENATE("R17C",'Mapa final'!$R$56),"")</f>
        <v/>
      </c>
      <c r="R222" s="124" t="str">
        <f>IF(AND('Mapa final'!$AB$57="Muy Baja",'Mapa final'!$AD$57="Moderado"),CONCATENATE("R17C",'Mapa final'!$R$57),"")</f>
        <v/>
      </c>
      <c r="S222" s="118" t="str">
        <f>IF(AND('Mapa final'!$AB$55="Muy Baja",'Mapa final'!$AD$55="Mayor"),CONCATENATE("R17C",'Mapa final'!$R$55),"")</f>
        <v/>
      </c>
      <c r="T222" s="44" t="str">
        <f>IF(AND('Mapa final'!$AB$56="Muy Baja",'Mapa final'!$AD$56="Mayor"),CONCATENATE("R17C",'Mapa final'!$R$56),"")</f>
        <v/>
      </c>
      <c r="U222" s="119" t="str">
        <f>IF(AND('Mapa final'!$AB$57="Muy Baja",'Mapa final'!$AD$57="Mayor"),CONCATENATE("R17C",'Mapa final'!$R$57),"")</f>
        <v/>
      </c>
      <c r="V222" s="45" t="str">
        <f>IF(AND('Mapa final'!$AB$55="Muy Baja",'Mapa final'!$AD$55="Catastrófico"),CONCATENATE("R17C",'Mapa final'!$R$55),"")</f>
        <v/>
      </c>
      <c r="W222" s="46" t="str">
        <f>IF(AND('Mapa final'!$AB$56="Muy Baja",'Mapa final'!$AD$56="Catastrófico"),CONCATENATE("R17C",'Mapa final'!$R$56),"")</f>
        <v/>
      </c>
      <c r="X222" s="113" t="str">
        <f>IF(AND('Mapa final'!$AB$57="Muy Baja",'Mapa final'!$AD$57="Catastrófico"),CONCATENATE("R17C",'Mapa final'!$R$57),"")</f>
        <v/>
      </c>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c r="AZ222" s="58"/>
      <c r="BA222" s="58"/>
      <c r="BB222" s="58"/>
      <c r="BC222" s="58"/>
      <c r="BD222" s="58"/>
      <c r="BE222" s="58"/>
      <c r="BF222" s="58"/>
      <c r="BG222" s="58"/>
      <c r="BH222" s="58"/>
      <c r="BI222" s="58"/>
      <c r="BJ222" s="58"/>
      <c r="BK222" s="58"/>
      <c r="BL222" s="58"/>
      <c r="BM222" s="58"/>
    </row>
    <row r="223" spans="1:65" ht="15.75" x14ac:dyDescent="0.25">
      <c r="A223" s="58"/>
      <c r="B223" s="291"/>
      <c r="C223" s="291"/>
      <c r="D223" s="292"/>
      <c r="E223" s="387"/>
      <c r="F223" s="383"/>
      <c r="G223" s="383"/>
      <c r="H223" s="383"/>
      <c r="I223" s="383"/>
      <c r="J223" s="128" t="str">
        <f>IF(AND('Mapa final'!$AB$58="Muy Baja",'Mapa final'!$AD$58="Leve"),CONCATENATE("R18C",'Mapa final'!$R$58),"")</f>
        <v/>
      </c>
      <c r="K223" s="56" t="str">
        <f>IF(AND('Mapa final'!$AB$59="Muy Baja",'Mapa final'!$AD$59="Leve"),CONCATENATE("R18C",'Mapa final'!$R$59),"")</f>
        <v/>
      </c>
      <c r="L223" s="129" t="str">
        <f>IF(AND('Mapa final'!$AB$60="Muy Baja",'Mapa final'!$AD$60="Leve"),CONCATENATE("R18C",'Mapa final'!$R$60),"")</f>
        <v/>
      </c>
      <c r="M223" s="128" t="str">
        <f>IF(AND('Mapa final'!$AB$58="Muy Baja",'Mapa final'!$AD$58="Menor"),CONCATENATE("R18C",'Mapa final'!$R$58),"")</f>
        <v/>
      </c>
      <c r="N223" s="56" t="str">
        <f>IF(AND('Mapa final'!$AB$59="Muy Baja",'Mapa final'!$AD$59="Menor"),CONCATENATE("R18C",'Mapa final'!$R$59),"")</f>
        <v/>
      </c>
      <c r="O223" s="129" t="str">
        <f>IF(AND('Mapa final'!$AB$60="Muy Baja",'Mapa final'!$AD$60="Menor"),CONCATENATE("R18C",'Mapa final'!$R$60),"")</f>
        <v/>
      </c>
      <c r="P223" s="51" t="str">
        <f>IF(AND('Mapa final'!$AB$58="Muy Baja",'Mapa final'!$AD$58="Moderado"),CONCATENATE("R18C",'Mapa final'!$R$58),"")</f>
        <v/>
      </c>
      <c r="Q223" s="52" t="str">
        <f>IF(AND('Mapa final'!$AB$59="Muy Baja",'Mapa final'!$AD$59="Moderado"),CONCATENATE("R18C",'Mapa final'!$R$59),"")</f>
        <v/>
      </c>
      <c r="R223" s="124" t="str">
        <f>IF(AND('Mapa final'!$AB$60="Muy Baja",'Mapa final'!$AD$60="Moderado"),CONCATENATE("R18C",'Mapa final'!$R$60),"")</f>
        <v/>
      </c>
      <c r="S223" s="118" t="str">
        <f>IF(AND('Mapa final'!$AB$58="Muy Baja",'Mapa final'!$AD$58="Mayor"),CONCATENATE("R18C",'Mapa final'!$R$58),"")</f>
        <v/>
      </c>
      <c r="T223" s="44" t="str">
        <f>IF(AND('Mapa final'!$AB$59="Muy Baja",'Mapa final'!$AD$59="Mayor"),CONCATENATE("R18C",'Mapa final'!$R$59),"")</f>
        <v/>
      </c>
      <c r="U223" s="119" t="str">
        <f>IF(AND('Mapa final'!$AB$60="Muy Baja",'Mapa final'!$AD$60="Mayor"),CONCATENATE("R18C",'Mapa final'!$R$60),"")</f>
        <v/>
      </c>
      <c r="V223" s="45" t="str">
        <f>IF(AND('Mapa final'!$AB$58="Muy Baja",'Mapa final'!$AD$58="Catastrófico"),CONCATENATE("R18C",'Mapa final'!$R$58),"")</f>
        <v/>
      </c>
      <c r="W223" s="46" t="str">
        <f>IF(AND('Mapa final'!$AB$59="Muy Baja",'Mapa final'!$AD$59="Catastrófico"),CONCATENATE("R18C",'Mapa final'!$R$59),"")</f>
        <v/>
      </c>
      <c r="X223" s="113" t="str">
        <f>IF(AND('Mapa final'!$AB$60="Muy Baja",'Mapa final'!$AD$60="Catastrófico"),CONCATENATE("R18C",'Mapa final'!$R$60),"")</f>
        <v/>
      </c>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c r="AZ223" s="58"/>
      <c r="BA223" s="58"/>
      <c r="BB223" s="58"/>
      <c r="BC223" s="58"/>
      <c r="BD223" s="58"/>
      <c r="BE223" s="58"/>
      <c r="BF223" s="58"/>
      <c r="BG223" s="58"/>
      <c r="BH223" s="58"/>
      <c r="BI223" s="58"/>
      <c r="BJ223" s="58"/>
      <c r="BK223" s="58"/>
      <c r="BL223" s="58"/>
      <c r="BM223" s="58"/>
    </row>
    <row r="224" spans="1:65" ht="15.75" x14ac:dyDescent="0.25">
      <c r="A224" s="58"/>
      <c r="B224" s="291"/>
      <c r="C224" s="291"/>
      <c r="D224" s="292"/>
      <c r="E224" s="387"/>
      <c r="F224" s="383"/>
      <c r="G224" s="383"/>
      <c r="H224" s="383"/>
      <c r="I224" s="383"/>
      <c r="J224" s="128" t="str">
        <f>IF(AND('Mapa final'!$AB$61="Muy Baja",'Mapa final'!$AD$61="Leve"),CONCATENATE("R19C",'Mapa final'!$R$61),"")</f>
        <v/>
      </c>
      <c r="K224" s="56" t="str">
        <f>IF(AND('Mapa final'!$AB$62="Muy Baja",'Mapa final'!$AD$62="Leve"),CONCATENATE("R19C",'Mapa final'!$R$62),"")</f>
        <v/>
      </c>
      <c r="L224" s="129" t="str">
        <f>IF(AND('Mapa final'!$AB$63="Muy Baja",'Mapa final'!$AD$63="Leve"),CONCATENATE("R19C",'Mapa final'!$R$63),"")</f>
        <v/>
      </c>
      <c r="M224" s="128" t="str">
        <f>IF(AND('Mapa final'!$AB$61="Muy Baja",'Mapa final'!$AD$61="Menor"),CONCATENATE("R19C",'Mapa final'!$R$61),"")</f>
        <v/>
      </c>
      <c r="N224" s="56" t="str">
        <f>IF(AND('Mapa final'!$AB$62="Muy Baja",'Mapa final'!$AD$62="Menor"),CONCATENATE("R19C",'Mapa final'!$R$62),"")</f>
        <v/>
      </c>
      <c r="O224" s="129" t="str">
        <f>IF(AND('Mapa final'!$AB$63="Muy Baja",'Mapa final'!$AD$63="Menor"),CONCATENATE("R19C",'Mapa final'!$R$63),"")</f>
        <v/>
      </c>
      <c r="P224" s="51" t="str">
        <f>IF(AND('Mapa final'!$AB$61="Muy Baja",'Mapa final'!$AD$61="Moderado"),CONCATENATE("R19C",'Mapa final'!$R$61),"")</f>
        <v/>
      </c>
      <c r="Q224" s="52" t="str">
        <f>IF(AND('Mapa final'!$AB$62="Muy Baja",'Mapa final'!$AD$62="Moderado"),CONCATENATE("R19C",'Mapa final'!$R$62),"")</f>
        <v/>
      </c>
      <c r="R224" s="124" t="str">
        <f>IF(AND('Mapa final'!$AB$63="Muy Baja",'Mapa final'!$AD$63="Moderado"),CONCATENATE("R19C",'Mapa final'!$R$63),"")</f>
        <v/>
      </c>
      <c r="S224" s="118" t="str">
        <f>IF(AND('Mapa final'!$AB$61="Muy Baja",'Mapa final'!$AD$61="Mayor"),CONCATENATE("R19C",'Mapa final'!$R$61),"")</f>
        <v/>
      </c>
      <c r="T224" s="44" t="str">
        <f>IF(AND('Mapa final'!$AB$62="Muy Baja",'Mapa final'!$AD$62="Mayor"),CONCATENATE("R19C",'Mapa final'!$R$62),"")</f>
        <v/>
      </c>
      <c r="U224" s="119" t="str">
        <f>IF(AND('Mapa final'!$AB$63="Muy Baja",'Mapa final'!$AD$63="Mayor"),CONCATENATE("R19C",'Mapa final'!$R$63),"")</f>
        <v/>
      </c>
      <c r="V224" s="45" t="str">
        <f>IF(AND('Mapa final'!$AB$61="Muy Baja",'Mapa final'!$AD$61="Catastrófico"),CONCATENATE("R19C",'Mapa final'!$R$61),"")</f>
        <v/>
      </c>
      <c r="W224" s="46" t="str">
        <f>IF(AND('Mapa final'!$AB$62="Muy Baja",'Mapa final'!$AD$62="Catastrófico"),CONCATENATE("R19C",'Mapa final'!$R$62),"")</f>
        <v/>
      </c>
      <c r="X224" s="113" t="str">
        <f>IF(AND('Mapa final'!$AB$63="Muy Baja",'Mapa final'!$AD$63="Catastrófico"),CONCATENATE("R19C",'Mapa final'!$R$63),"")</f>
        <v/>
      </c>
      <c r="Y224" s="58"/>
      <c r="Z224" s="58"/>
      <c r="AA224" s="58"/>
      <c r="AB224" s="58"/>
      <c r="AC224" s="58"/>
      <c r="AD224" s="58"/>
      <c r="AE224" s="58"/>
      <c r="AF224" s="58"/>
      <c r="AG224" s="58"/>
      <c r="AH224" s="58"/>
      <c r="AI224" s="58"/>
      <c r="AJ224" s="58"/>
      <c r="AK224" s="58"/>
      <c r="AL224" s="58"/>
      <c r="AM224" s="58"/>
      <c r="AN224" s="58"/>
      <c r="AO224" s="58"/>
      <c r="AP224" s="58"/>
      <c r="AQ224" s="58"/>
      <c r="AR224" s="58"/>
      <c r="AS224" s="58"/>
      <c r="AT224" s="58"/>
      <c r="AU224" s="58"/>
      <c r="AV224" s="58"/>
      <c r="AW224" s="58"/>
      <c r="AX224" s="58"/>
      <c r="AY224" s="58"/>
      <c r="AZ224" s="58"/>
      <c r="BA224" s="58"/>
      <c r="BB224" s="58"/>
      <c r="BC224" s="58"/>
      <c r="BD224" s="58"/>
      <c r="BE224" s="58"/>
      <c r="BF224" s="58"/>
      <c r="BG224" s="58"/>
      <c r="BH224" s="58"/>
      <c r="BI224" s="58"/>
      <c r="BJ224" s="58"/>
      <c r="BK224" s="58"/>
      <c r="BL224" s="58"/>
      <c r="BM224" s="58"/>
    </row>
    <row r="225" spans="1:65" ht="15.75" x14ac:dyDescent="0.25">
      <c r="A225" s="58"/>
      <c r="B225" s="291"/>
      <c r="C225" s="291"/>
      <c r="D225" s="292"/>
      <c r="E225" s="387"/>
      <c r="F225" s="383"/>
      <c r="G225" s="383"/>
      <c r="H225" s="383"/>
      <c r="I225" s="383"/>
      <c r="J225" s="128" t="str">
        <f>IF(AND('Mapa final'!$AB$64="Muy Baja",'Mapa final'!$AD$64="Leve"),CONCATENATE("R20C",'Mapa final'!$R$64),"")</f>
        <v/>
      </c>
      <c r="K225" s="56" t="str">
        <f>IF(AND('Mapa final'!$AB$65="Muy Baja",'Mapa final'!$AD$65="Leve"),CONCATENATE("R20C",'Mapa final'!$R$65),"")</f>
        <v/>
      </c>
      <c r="L225" s="129" t="str">
        <f>IF(AND('Mapa final'!$AB$66="Muy Baja",'Mapa final'!$AD$66="Leve"),CONCATENATE("R20C",'Mapa final'!$R$66),"")</f>
        <v/>
      </c>
      <c r="M225" s="128" t="str">
        <f>IF(AND('Mapa final'!$AB$64="Muy Baja",'Mapa final'!$AD$64="Menor"),CONCATENATE("R20C",'Mapa final'!$R$64),"")</f>
        <v/>
      </c>
      <c r="N225" s="56" t="str">
        <f>IF(AND('Mapa final'!$AB$65="Muy Baja",'Mapa final'!$AD$65="Menor"),CONCATENATE("R20C",'Mapa final'!$R$65),"")</f>
        <v/>
      </c>
      <c r="O225" s="129" t="str">
        <f>IF(AND('Mapa final'!$AB$66="Muy Baja",'Mapa final'!$AD$66="Menor"),CONCATENATE("R20C",'Mapa final'!$R$66),"")</f>
        <v/>
      </c>
      <c r="P225" s="51" t="str">
        <f>IF(AND('Mapa final'!$AB$64="Muy Baja",'Mapa final'!$AD$64="Moderado"),CONCATENATE("R20C",'Mapa final'!$R$64),"")</f>
        <v/>
      </c>
      <c r="Q225" s="52" t="str">
        <f>IF(AND('Mapa final'!$AB$65="Muy Baja",'Mapa final'!$AD$65="Moderado"),CONCATENATE("R20C",'Mapa final'!$R$65),"")</f>
        <v/>
      </c>
      <c r="R225" s="124" t="str">
        <f>IF(AND('Mapa final'!$AB$66="Muy Baja",'Mapa final'!$AD$66="Moderado"),CONCATENATE("R20C",'Mapa final'!$R$66),"")</f>
        <v/>
      </c>
      <c r="S225" s="118" t="str">
        <f>IF(AND('Mapa final'!$AB$64="Muy Baja",'Mapa final'!$AD$64="Mayor"),CONCATENATE("R20C",'Mapa final'!$R$64),"")</f>
        <v/>
      </c>
      <c r="T225" s="44" t="str">
        <f>IF(AND('Mapa final'!$AB$65="Muy Baja",'Mapa final'!$AD$65="Mayor"),CONCATENATE("R20C",'Mapa final'!$R$65),"")</f>
        <v/>
      </c>
      <c r="U225" s="119" t="str">
        <f>IF(AND('Mapa final'!$AB$66="Muy Baja",'Mapa final'!$AD$66="Mayor"),CONCATENATE("R20C",'Mapa final'!$R$66),"")</f>
        <v/>
      </c>
      <c r="V225" s="45" t="str">
        <f>IF(AND('Mapa final'!$AB$64="Muy Baja",'Mapa final'!$AD$64="Catastrófico"),CONCATENATE("R20C",'Mapa final'!$R$64),"")</f>
        <v/>
      </c>
      <c r="W225" s="46" t="str">
        <f>IF(AND('Mapa final'!$AB$65="Muy Baja",'Mapa final'!$AD$65="Catastrófico"),CONCATENATE("R20C",'Mapa final'!$R$65),"")</f>
        <v/>
      </c>
      <c r="X225" s="113" t="str">
        <f>IF(AND('Mapa final'!$AB$66="Muy Baja",'Mapa final'!$AD$66="Catastrófico"),CONCATENATE("R20C",'Mapa final'!$R$66),"")</f>
        <v/>
      </c>
      <c r="Y225" s="58"/>
      <c r="Z225" s="58"/>
      <c r="AA225" s="58"/>
      <c r="AB225" s="58"/>
      <c r="AC225" s="58"/>
      <c r="AD225" s="58"/>
      <c r="AE225" s="58"/>
      <c r="AF225" s="58"/>
      <c r="AG225" s="58"/>
      <c r="AH225" s="58"/>
      <c r="AI225" s="58"/>
      <c r="AJ225" s="58"/>
      <c r="AK225" s="58"/>
      <c r="AL225" s="58"/>
      <c r="AM225" s="58"/>
      <c r="AN225" s="58"/>
      <c r="AO225" s="58"/>
      <c r="AP225" s="58"/>
      <c r="AQ225" s="58"/>
      <c r="AR225" s="58"/>
      <c r="AS225" s="58"/>
      <c r="AT225" s="58"/>
      <c r="AU225" s="58"/>
      <c r="AV225" s="58"/>
      <c r="AW225" s="58"/>
      <c r="AX225" s="58"/>
      <c r="AY225" s="58"/>
      <c r="AZ225" s="58"/>
      <c r="BA225" s="58"/>
      <c r="BB225" s="58"/>
      <c r="BC225" s="58"/>
      <c r="BD225" s="58"/>
      <c r="BE225" s="58"/>
      <c r="BF225" s="58"/>
      <c r="BG225" s="58"/>
      <c r="BH225" s="58"/>
      <c r="BI225" s="58"/>
      <c r="BJ225" s="58"/>
      <c r="BK225" s="58"/>
      <c r="BL225" s="58"/>
      <c r="BM225" s="58"/>
    </row>
    <row r="226" spans="1:65" ht="15.75" x14ac:dyDescent="0.25">
      <c r="A226" s="58"/>
      <c r="B226" s="291"/>
      <c r="C226" s="291"/>
      <c r="D226" s="292"/>
      <c r="E226" s="387"/>
      <c r="F226" s="383"/>
      <c r="G226" s="383"/>
      <c r="H226" s="383"/>
      <c r="I226" s="383"/>
      <c r="J226" s="128" t="str">
        <f>IF(AND('Mapa final'!$AB$67="Muy Baja",'Mapa final'!$AD$67="Leve"),CONCATENATE("R21C",'Mapa final'!$R$67),"")</f>
        <v/>
      </c>
      <c r="K226" s="56" t="str">
        <f>IF(AND('Mapa final'!$AB$68="Muy Baja",'Mapa final'!$AD$68="Leve"),CONCATENATE("R21C",'Mapa final'!$R$68),"")</f>
        <v>R21C2</v>
      </c>
      <c r="L226" s="129" t="str">
        <f>IF(AND('Mapa final'!$AB$69="Muy Baja",'Mapa final'!$AD$69="Leve"),CONCATENATE("R21C",'Mapa final'!$R$69),"")</f>
        <v/>
      </c>
      <c r="M226" s="128" t="str">
        <f>IF(AND('Mapa final'!$AB$67="Muy Baja",'Mapa final'!$AD$67="Menor"),CONCATENATE("R21C",'Mapa final'!$R$67),"")</f>
        <v/>
      </c>
      <c r="N226" s="56" t="str">
        <f>IF(AND('Mapa final'!$AB$68="Muy Baja",'Mapa final'!$AD$68="Menor"),CONCATENATE("R21C",'Mapa final'!$R$68),"")</f>
        <v/>
      </c>
      <c r="O226" s="129" t="str">
        <f>IF(AND('Mapa final'!$AB$69="Muy Baja",'Mapa final'!$AD$69="Menor"),CONCATENATE("R21C",'Mapa final'!$R$69),"")</f>
        <v/>
      </c>
      <c r="P226" s="51" t="str">
        <f>IF(AND('Mapa final'!$AB$67="Muy Baja",'Mapa final'!$AD$67="Moderado"),CONCATENATE("R21C",'Mapa final'!$R$67),"")</f>
        <v/>
      </c>
      <c r="Q226" s="52" t="str">
        <f>IF(AND('Mapa final'!$AB$68="Muy Baja",'Mapa final'!$AD$68="Moderado"),CONCATENATE("R21C",'Mapa final'!$R$68),"")</f>
        <v/>
      </c>
      <c r="R226" s="124" t="str">
        <f>IF(AND('Mapa final'!$AB$69="Muy Baja",'Mapa final'!$AD$69="Moderado"),CONCATENATE("R21C",'Mapa final'!$R$69),"")</f>
        <v/>
      </c>
      <c r="S226" s="118" t="str">
        <f>IF(AND('Mapa final'!$AB$67="Muy Baja",'Mapa final'!$AD$67="Mayor"),CONCATENATE("R21C",'Mapa final'!$R$67),"")</f>
        <v/>
      </c>
      <c r="T226" s="44" t="str">
        <f>IF(AND('Mapa final'!$AB$68="Muy Baja",'Mapa final'!$AD$68="Mayor"),CONCATENATE("R21C",'Mapa final'!$R$68),"")</f>
        <v/>
      </c>
      <c r="U226" s="119" t="str">
        <f>IF(AND('Mapa final'!$AB$69="Muy Baja",'Mapa final'!$AD$69="Mayor"),CONCATENATE("R21C",'Mapa final'!$R$69),"")</f>
        <v/>
      </c>
      <c r="V226" s="45" t="str">
        <f>IF(AND('Mapa final'!$AB$67="Muy Baja",'Mapa final'!$AD$67="Catastrófico"),CONCATENATE("R21C",'Mapa final'!$R$67),"")</f>
        <v/>
      </c>
      <c r="W226" s="46" t="str">
        <f>IF(AND('Mapa final'!$AB$68="Muy Baja",'Mapa final'!$AD$68="Catastrófico"),CONCATENATE("R21C",'Mapa final'!$R$68),"")</f>
        <v/>
      </c>
      <c r="X226" s="113" t="str">
        <f>IF(AND('Mapa final'!$AB$69="Muy Baja",'Mapa final'!$AD$69="Catastrófico"),CONCATENATE("R21C",'Mapa final'!$R$69),"")</f>
        <v/>
      </c>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c r="BB226" s="58"/>
      <c r="BC226" s="58"/>
      <c r="BD226" s="58"/>
      <c r="BE226" s="58"/>
      <c r="BF226" s="58"/>
      <c r="BG226" s="58"/>
      <c r="BH226" s="58"/>
      <c r="BI226" s="58"/>
      <c r="BJ226" s="58"/>
      <c r="BK226" s="58"/>
      <c r="BL226" s="58"/>
      <c r="BM226" s="58"/>
    </row>
    <row r="227" spans="1:65" ht="15.75" x14ac:dyDescent="0.25">
      <c r="A227" s="58"/>
      <c r="B227" s="291"/>
      <c r="C227" s="291"/>
      <c r="D227" s="292"/>
      <c r="E227" s="387"/>
      <c r="F227" s="383"/>
      <c r="G227" s="383"/>
      <c r="H227" s="383"/>
      <c r="I227" s="383"/>
      <c r="J227" s="128" t="str">
        <f>IF(AND('Mapa final'!$AB$70="Muy Baja",'Mapa final'!$AD$70="Leve"),CONCATENATE("R22C",'Mapa final'!$R$70),"")</f>
        <v/>
      </c>
      <c r="K227" s="56" t="str">
        <f>IF(AND('Mapa final'!$AB$71="Muy Baja",'Mapa final'!$AD$71="Leve"),CONCATENATE("R22C",'Mapa final'!$R$71),"")</f>
        <v/>
      </c>
      <c r="L227" s="129" t="str">
        <f>IF(AND('Mapa final'!$AB$72="Muy Baja",'Mapa final'!$AD$72="Leve"),CONCATENATE("R22C",'Mapa final'!$R$72),"")</f>
        <v/>
      </c>
      <c r="M227" s="128" t="str">
        <f>IF(AND('Mapa final'!$AB$70="Muy Baja",'Mapa final'!$AD$70="Menor"),CONCATENATE("R22C",'Mapa final'!$R$70),"")</f>
        <v/>
      </c>
      <c r="N227" s="56" t="str">
        <f>IF(AND('Mapa final'!$AB$71="Muy Baja",'Mapa final'!$AD$71="Menor"),CONCATENATE("R22C",'Mapa final'!$R$71),"")</f>
        <v>R22C2</v>
      </c>
      <c r="O227" s="129" t="str">
        <f>IF(AND('Mapa final'!$AB$72="Muy Baja",'Mapa final'!$AD$72="Menor"),CONCATENATE("R22C",'Mapa final'!$R$72),"")</f>
        <v>R22C3</v>
      </c>
      <c r="P227" s="51" t="str">
        <f>IF(AND('Mapa final'!$AB$70="Muy Baja",'Mapa final'!$AD$70="Moderado"),CONCATENATE("R22C",'Mapa final'!$R$70),"")</f>
        <v/>
      </c>
      <c r="Q227" s="52" t="str">
        <f>IF(AND('Mapa final'!$AB$71="Muy Baja",'Mapa final'!$AD$71="Moderado"),CONCATENATE("R22C",'Mapa final'!$R$71),"")</f>
        <v/>
      </c>
      <c r="R227" s="124" t="str">
        <f>IF(AND('Mapa final'!$AB$72="Muy Baja",'Mapa final'!$AD$72="Moderado"),CONCATENATE("R22C",'Mapa final'!$R$72),"")</f>
        <v/>
      </c>
      <c r="S227" s="118" t="str">
        <f>IF(AND('Mapa final'!$AB$70="Muy Baja",'Mapa final'!$AD$70="Mayor"),CONCATENATE("R22C",'Mapa final'!$R$70),"")</f>
        <v/>
      </c>
      <c r="T227" s="44" t="str">
        <f>IF(AND('Mapa final'!$AB$71="Muy Baja",'Mapa final'!$AD$71="Mayor"),CONCATENATE("R22C",'Mapa final'!$R$71),"")</f>
        <v/>
      </c>
      <c r="U227" s="119" t="str">
        <f>IF(AND('Mapa final'!$AB$72="Muy Baja",'Mapa final'!$AD$72="Mayor"),CONCATENATE("R22C",'Mapa final'!$R$72),"")</f>
        <v/>
      </c>
      <c r="V227" s="45" t="str">
        <f>IF(AND('Mapa final'!$AB$70="Muy Baja",'Mapa final'!$AD$70="Catastrófico"),CONCATENATE("R22C",'Mapa final'!$R$70),"")</f>
        <v/>
      </c>
      <c r="W227" s="46" t="str">
        <f>IF(AND('Mapa final'!$AB$71="Muy Baja",'Mapa final'!$AD$71="Catastrófico"),CONCATENATE("R22C",'Mapa final'!$R$71),"")</f>
        <v/>
      </c>
      <c r="X227" s="113" t="str">
        <f>IF(AND('Mapa final'!$AB$72="Muy Baja",'Mapa final'!$AD$72="Catastrófico"),CONCATENATE("R22C",'Mapa final'!$R$72),"")</f>
        <v/>
      </c>
      <c r="Y227" s="58"/>
      <c r="Z227" s="58"/>
      <c r="AA227" s="58"/>
      <c r="AB227" s="58"/>
      <c r="AC227" s="58"/>
      <c r="AD227" s="58"/>
      <c r="AE227" s="58"/>
      <c r="AF227" s="58"/>
      <c r="AG227" s="58"/>
      <c r="AH227" s="58"/>
      <c r="AI227" s="58"/>
      <c r="AJ227" s="58"/>
      <c r="AK227" s="58"/>
      <c r="AL227" s="58"/>
      <c r="AM227" s="58"/>
      <c r="AN227" s="58"/>
      <c r="AO227" s="58"/>
      <c r="AP227" s="58"/>
      <c r="AQ227" s="58"/>
      <c r="AR227" s="58"/>
      <c r="AS227" s="58"/>
      <c r="AT227" s="58"/>
      <c r="AU227" s="58"/>
      <c r="AV227" s="58"/>
      <c r="AW227" s="58"/>
      <c r="AX227" s="58"/>
      <c r="AY227" s="58"/>
      <c r="AZ227" s="58"/>
      <c r="BA227" s="58"/>
      <c r="BB227" s="58"/>
      <c r="BC227" s="58"/>
      <c r="BD227" s="58"/>
      <c r="BE227" s="58"/>
      <c r="BF227" s="58"/>
      <c r="BG227" s="58"/>
      <c r="BH227" s="58"/>
      <c r="BI227" s="58"/>
      <c r="BJ227" s="58"/>
      <c r="BK227" s="58"/>
      <c r="BL227" s="58"/>
      <c r="BM227" s="58"/>
    </row>
    <row r="228" spans="1:65" ht="15.75" x14ac:dyDescent="0.25">
      <c r="A228" s="58"/>
      <c r="B228" s="291"/>
      <c r="C228" s="291"/>
      <c r="D228" s="292"/>
      <c r="E228" s="387"/>
      <c r="F228" s="383"/>
      <c r="G228" s="383"/>
      <c r="H228" s="383"/>
      <c r="I228" s="383"/>
      <c r="J228" s="128" t="str">
        <f>IF(AND('Mapa final'!$AB$73="Muy Baja",'Mapa final'!$AD$73="Leve"),CONCATENATE("R23C",'Mapa final'!$R$73),"")</f>
        <v/>
      </c>
      <c r="K228" s="56" t="str">
        <f>IF(AND('Mapa final'!$AB$74="Muy Baja",'Mapa final'!$AD$74="Leve"),CONCATENATE("R23C",'Mapa final'!$R$74),"")</f>
        <v/>
      </c>
      <c r="L228" s="129" t="str">
        <f>IF(AND('Mapa final'!$AB$75="Muy Baja",'Mapa final'!$AD$75="Leve"),CONCATENATE("R23C",'Mapa final'!$R$75),"")</f>
        <v/>
      </c>
      <c r="M228" s="128" t="str">
        <f>IF(AND('Mapa final'!$AB$73="Muy Baja",'Mapa final'!$AD$73="Menor"),CONCATENATE("R23C",'Mapa final'!$R$73),"")</f>
        <v/>
      </c>
      <c r="N228" s="56" t="str">
        <f>IF(AND('Mapa final'!$AB$74="Muy Baja",'Mapa final'!$AD$74="Menor"),CONCATENATE("R23C",'Mapa final'!$R$74),"")</f>
        <v/>
      </c>
      <c r="O228" s="129" t="str">
        <f>IF(AND('Mapa final'!$AB$75="Muy Baja",'Mapa final'!$AD$75="Menor"),CONCATENATE("R23C",'Mapa final'!$R$75),"")</f>
        <v/>
      </c>
      <c r="P228" s="51" t="str">
        <f>IF(AND('Mapa final'!$AB$73="Muy Baja",'Mapa final'!$AD$73="Moderado"),CONCATENATE("R23C",'Mapa final'!$R$73),"")</f>
        <v/>
      </c>
      <c r="Q228" s="52" t="str">
        <f>IF(AND('Mapa final'!$AB$74="Muy Baja",'Mapa final'!$AD$74="Moderado"),CONCATENATE("R23C",'Mapa final'!$R$74),"")</f>
        <v/>
      </c>
      <c r="R228" s="124" t="str">
        <f>IF(AND('Mapa final'!$AB$75="Muy Baja",'Mapa final'!$AD$75="Moderado"),CONCATENATE("R23C",'Mapa final'!$R$75),"")</f>
        <v/>
      </c>
      <c r="S228" s="118" t="str">
        <f>IF(AND('Mapa final'!$AB$73="Muy Baja",'Mapa final'!$AD$73="Mayor"),CONCATENATE("R23C",'Mapa final'!$R$73),"")</f>
        <v/>
      </c>
      <c r="T228" s="44" t="str">
        <f>IF(AND('Mapa final'!$AB$74="Muy Baja",'Mapa final'!$AD$74="Mayor"),CONCATENATE("R23C",'Mapa final'!$R$74),"")</f>
        <v/>
      </c>
      <c r="U228" s="119" t="str">
        <f>IF(AND('Mapa final'!$AB$75="Muy Baja",'Mapa final'!$AD$75="Mayor"),CONCATENATE("R23C",'Mapa final'!$R$75),"")</f>
        <v>R23C3</v>
      </c>
      <c r="V228" s="45" t="str">
        <f>IF(AND('Mapa final'!$AB$73="Muy Baja",'Mapa final'!$AD$73="Catastrófico"),CONCATENATE("R23C",'Mapa final'!$R$73),"")</f>
        <v/>
      </c>
      <c r="W228" s="46" t="str">
        <f>IF(AND('Mapa final'!$AB$74="Muy Baja",'Mapa final'!$AD$74="Catastrófico"),CONCATENATE("R23C",'Mapa final'!$R$74),"")</f>
        <v/>
      </c>
      <c r="X228" s="113" t="str">
        <f>IF(AND('Mapa final'!$AB$75="Muy Baja",'Mapa final'!$AD$75="Catastrófico"),CONCATENATE("R23C",'Mapa final'!$R$75),"")</f>
        <v/>
      </c>
      <c r="Y228" s="58"/>
      <c r="Z228" s="58"/>
      <c r="AA228" s="58"/>
      <c r="AB228" s="58"/>
      <c r="AC228" s="58"/>
      <c r="AD228" s="58"/>
      <c r="AE228" s="58"/>
      <c r="AF228" s="58"/>
      <c r="AG228" s="58"/>
      <c r="AH228" s="58"/>
      <c r="AI228" s="58"/>
      <c r="AJ228" s="58"/>
      <c r="AK228" s="58"/>
      <c r="AL228" s="58"/>
      <c r="AM228" s="58"/>
      <c r="AN228" s="58"/>
      <c r="AO228" s="58"/>
      <c r="AP228" s="58"/>
      <c r="AQ228" s="58"/>
      <c r="AR228" s="58"/>
      <c r="AS228" s="58"/>
      <c r="AT228" s="58"/>
      <c r="AU228" s="58"/>
      <c r="AV228" s="58"/>
      <c r="AW228" s="58"/>
      <c r="AX228" s="58"/>
      <c r="AY228" s="58"/>
      <c r="AZ228" s="58"/>
      <c r="BA228" s="58"/>
      <c r="BB228" s="58"/>
      <c r="BC228" s="58"/>
      <c r="BD228" s="58"/>
      <c r="BE228" s="58"/>
      <c r="BF228" s="58"/>
      <c r="BG228" s="58"/>
      <c r="BH228" s="58"/>
      <c r="BI228" s="58"/>
      <c r="BJ228" s="58"/>
      <c r="BK228" s="58"/>
      <c r="BL228" s="58"/>
      <c r="BM228" s="58"/>
    </row>
    <row r="229" spans="1:65" ht="15.75" x14ac:dyDescent="0.25">
      <c r="A229" s="58"/>
      <c r="B229" s="291"/>
      <c r="C229" s="291"/>
      <c r="D229" s="292"/>
      <c r="E229" s="387"/>
      <c r="F229" s="383"/>
      <c r="G229" s="383"/>
      <c r="H229" s="383"/>
      <c r="I229" s="383"/>
      <c r="J229" s="128" t="str">
        <f>IF(AND('Mapa final'!$AB$76="Muy Baja",'Mapa final'!$AD$76="Leve"),CONCATENATE("R24C",'Mapa final'!$R$76),"")</f>
        <v/>
      </c>
      <c r="K229" s="56" t="str">
        <f>IF(AND('Mapa final'!$AB$77="Muy Baja",'Mapa final'!$AD$77="Leve"),CONCATENATE("R24C",'Mapa final'!$R$77),"")</f>
        <v/>
      </c>
      <c r="L229" s="129" t="str">
        <f>IF(AND('Mapa final'!$AB$78="Muy Baja",'Mapa final'!$AD$78="Leve"),CONCATENATE("R24C",'Mapa final'!$R$78),"")</f>
        <v/>
      </c>
      <c r="M229" s="128" t="str">
        <f>IF(AND('Mapa final'!$AB$76="Muy Baja",'Mapa final'!$AD$76="Menor"),CONCATENATE("R24C",'Mapa final'!$R$76),"")</f>
        <v/>
      </c>
      <c r="N229" s="56" t="str">
        <f>IF(AND('Mapa final'!$AB$77="Muy Baja",'Mapa final'!$AD$77="Menor"),CONCATENATE("R24C",'Mapa final'!$R$77),"")</f>
        <v/>
      </c>
      <c r="O229" s="129" t="str">
        <f>IF(AND('Mapa final'!$AB$78="Muy Baja",'Mapa final'!$AD$78="Menor"),CONCATENATE("R24C",'Mapa final'!$R$78),"")</f>
        <v/>
      </c>
      <c r="P229" s="51" t="str">
        <f>IF(AND('Mapa final'!$AB$76="Muy Baja",'Mapa final'!$AD$76="Moderado"),CONCATENATE("R24C",'Mapa final'!$R$76),"")</f>
        <v/>
      </c>
      <c r="Q229" s="52" t="str">
        <f>IF(AND('Mapa final'!$AB$77="Muy Baja",'Mapa final'!$AD$77="Moderado"),CONCATENATE("R24C",'Mapa final'!$R$77),"")</f>
        <v/>
      </c>
      <c r="R229" s="124" t="str">
        <f>IF(AND('Mapa final'!$AB$78="Muy Baja",'Mapa final'!$AD$78="Moderado"),CONCATENATE("R24C",'Mapa final'!$R$78),"")</f>
        <v/>
      </c>
      <c r="S229" s="118" t="str">
        <f>IF(AND('Mapa final'!$AB$76="Muy Baja",'Mapa final'!$AD$76="Mayor"),CONCATENATE("R24C",'Mapa final'!$R$76),"")</f>
        <v/>
      </c>
      <c r="T229" s="44" t="str">
        <f>IF(AND('Mapa final'!$AB$77="Muy Baja",'Mapa final'!$AD$77="Mayor"),CONCATENATE("R24C",'Mapa final'!$R$77),"")</f>
        <v/>
      </c>
      <c r="U229" s="119" t="str">
        <f>IF(AND('Mapa final'!$AB$78="Muy Baja",'Mapa final'!$AD$78="Mayor"),CONCATENATE("R24C",'Mapa final'!$R$78),"")</f>
        <v/>
      </c>
      <c r="V229" s="45" t="str">
        <f>IF(AND('Mapa final'!$AB$76="Muy Baja",'Mapa final'!$AD$76="Catastrófico"),CONCATENATE("R24C",'Mapa final'!$R$76),"")</f>
        <v/>
      </c>
      <c r="W229" s="46" t="str">
        <f>IF(AND('Mapa final'!$AB$77="Muy Baja",'Mapa final'!$AD$77="Catastrófico"),CONCATENATE("R24C",'Mapa final'!$R$77),"")</f>
        <v/>
      </c>
      <c r="X229" s="113" t="str">
        <f>IF(AND('Mapa final'!$AB$78="Muy Baja",'Mapa final'!$AD$78="Catastrófico"),CONCATENATE("R24C",'Mapa final'!$R$78),"")</f>
        <v/>
      </c>
      <c r="Y229" s="58"/>
      <c r="Z229" s="58"/>
      <c r="AA229" s="58"/>
      <c r="AB229" s="58"/>
      <c r="AC229" s="58"/>
      <c r="AD229" s="58"/>
      <c r="AE229" s="58"/>
      <c r="AF229" s="58"/>
      <c r="AG229" s="58"/>
      <c r="AH229" s="58"/>
      <c r="AI229" s="58"/>
      <c r="AJ229" s="58"/>
      <c r="AK229" s="58"/>
      <c r="AL229" s="58"/>
      <c r="AM229" s="58"/>
      <c r="AN229" s="58"/>
      <c r="AO229" s="58"/>
      <c r="AP229" s="58"/>
      <c r="AQ229" s="58"/>
      <c r="AR229" s="58"/>
      <c r="AS229" s="58"/>
      <c r="AT229" s="58"/>
      <c r="AU229" s="58"/>
      <c r="AV229" s="58"/>
      <c r="AW229" s="58"/>
      <c r="AX229" s="58"/>
      <c r="AY229" s="58"/>
      <c r="AZ229" s="58"/>
      <c r="BA229" s="58"/>
      <c r="BB229" s="58"/>
      <c r="BC229" s="58"/>
      <c r="BD229" s="58"/>
      <c r="BE229" s="58"/>
      <c r="BF229" s="58"/>
      <c r="BG229" s="58"/>
      <c r="BH229" s="58"/>
      <c r="BI229" s="58"/>
      <c r="BJ229" s="58"/>
      <c r="BK229" s="58"/>
      <c r="BL229" s="58"/>
      <c r="BM229" s="58"/>
    </row>
    <row r="230" spans="1:65" ht="15.75" x14ac:dyDescent="0.25">
      <c r="A230" s="58"/>
      <c r="B230" s="291"/>
      <c r="C230" s="291"/>
      <c r="D230" s="292"/>
      <c r="E230" s="387"/>
      <c r="F230" s="383"/>
      <c r="G230" s="383"/>
      <c r="H230" s="383"/>
      <c r="I230" s="383"/>
      <c r="J230" s="128" t="str">
        <f>IF(AND('Mapa final'!$AB$79="Muy Baja",'Mapa final'!$AD$79="Leve"),CONCATENATE("R25C",'Mapa final'!$R$79),"")</f>
        <v/>
      </c>
      <c r="K230" s="56" t="str">
        <f>IF(AND('Mapa final'!$AB$80="Muy Baja",'Mapa final'!$AD$80="Leve"),CONCATENATE("R25C",'Mapa final'!$R$80),"")</f>
        <v/>
      </c>
      <c r="L230" s="129" t="str">
        <f>IF(AND('Mapa final'!$AB$81="Muy Baja",'Mapa final'!$AD$81="Leve"),CONCATENATE("R25C",'Mapa final'!$R$81),"")</f>
        <v/>
      </c>
      <c r="M230" s="128" t="str">
        <f>IF(AND('Mapa final'!$AB$79="Muy Baja",'Mapa final'!$AD$79="Menor"),CONCATENATE("R25C",'Mapa final'!$R$79),"")</f>
        <v/>
      </c>
      <c r="N230" s="56" t="str">
        <f>IF(AND('Mapa final'!$AB$80="Muy Baja",'Mapa final'!$AD$80="Menor"),CONCATENATE("R25C",'Mapa final'!$R$80),"")</f>
        <v/>
      </c>
      <c r="O230" s="129" t="str">
        <f>IF(AND('Mapa final'!$AB$81="Muy Baja",'Mapa final'!$AD$81="Menor"),CONCATENATE("R25C",'Mapa final'!$R$81),"")</f>
        <v/>
      </c>
      <c r="P230" s="51" t="str">
        <f>IF(AND('Mapa final'!$AB$79="Muy Baja",'Mapa final'!$AD$79="Moderado"),CONCATENATE("R25C",'Mapa final'!$R$79),"")</f>
        <v/>
      </c>
      <c r="Q230" s="52" t="str">
        <f>IF(AND('Mapa final'!$AB$80="Muy Baja",'Mapa final'!$AD$80="Moderado"),CONCATENATE("R25C",'Mapa final'!$R$80),"")</f>
        <v>R25C2</v>
      </c>
      <c r="R230" s="124" t="str">
        <f>IF(AND('Mapa final'!$AB$81="Muy Baja",'Mapa final'!$AD$81="Moderado"),CONCATENATE("R25C",'Mapa final'!$R$81),"")</f>
        <v>R25C3</v>
      </c>
      <c r="S230" s="118" t="str">
        <f>IF(AND('Mapa final'!$AB$79="Muy Baja",'Mapa final'!$AD$79="Mayor"),CONCATENATE("R25C",'Mapa final'!$R$79),"")</f>
        <v/>
      </c>
      <c r="T230" s="44" t="str">
        <f>IF(AND('Mapa final'!$AB$80="Muy Baja",'Mapa final'!$AD$80="Mayor"),CONCATENATE("R25C",'Mapa final'!$R$80),"")</f>
        <v/>
      </c>
      <c r="U230" s="119" t="str">
        <f>IF(AND('Mapa final'!$AB$81="Muy Baja",'Mapa final'!$AD$81="Mayor"),CONCATENATE("R25C",'Mapa final'!$R$81),"")</f>
        <v/>
      </c>
      <c r="V230" s="45" t="str">
        <f>IF(AND('Mapa final'!$AB$79="Muy Baja",'Mapa final'!$AD$79="Catastrófico"),CONCATENATE("R25C",'Mapa final'!$R$79),"")</f>
        <v/>
      </c>
      <c r="W230" s="46" t="str">
        <f>IF(AND('Mapa final'!$AB$80="Muy Baja",'Mapa final'!$AD$80="Catastrófico"),CONCATENATE("R25C",'Mapa final'!$R$80),"")</f>
        <v/>
      </c>
      <c r="X230" s="113" t="str">
        <f>IF(AND('Mapa final'!$AB$81="Muy Baja",'Mapa final'!$AD$81="Catastrófico"),CONCATENATE("R25C",'Mapa final'!$R$81),"")</f>
        <v/>
      </c>
      <c r="Y230" s="58"/>
      <c r="Z230" s="58"/>
      <c r="AA230" s="58"/>
      <c r="AB230" s="58"/>
      <c r="AC230" s="58"/>
      <c r="AD230" s="58"/>
      <c r="AE230" s="58"/>
      <c r="AF230" s="58"/>
      <c r="AG230" s="58"/>
      <c r="AH230" s="58"/>
      <c r="AI230" s="58"/>
      <c r="AJ230" s="58"/>
      <c r="AK230" s="58"/>
      <c r="AL230" s="58"/>
      <c r="AM230" s="58"/>
      <c r="AN230" s="58"/>
      <c r="AO230" s="58"/>
      <c r="AP230" s="58"/>
      <c r="AQ230" s="58"/>
      <c r="AR230" s="58"/>
      <c r="AS230" s="58"/>
      <c r="AT230" s="58"/>
      <c r="AU230" s="58"/>
      <c r="AV230" s="58"/>
      <c r="AW230" s="58"/>
      <c r="AX230" s="58"/>
      <c r="AY230" s="58"/>
      <c r="AZ230" s="58"/>
      <c r="BA230" s="58"/>
      <c r="BB230" s="58"/>
      <c r="BC230" s="58"/>
      <c r="BD230" s="58"/>
      <c r="BE230" s="58"/>
      <c r="BF230" s="58"/>
      <c r="BG230" s="58"/>
      <c r="BH230" s="58"/>
      <c r="BI230" s="58"/>
      <c r="BJ230" s="58"/>
      <c r="BK230" s="58"/>
      <c r="BL230" s="58"/>
      <c r="BM230" s="58"/>
    </row>
    <row r="231" spans="1:65" ht="15.75" x14ac:dyDescent="0.25">
      <c r="A231" s="58"/>
      <c r="B231" s="291"/>
      <c r="C231" s="291"/>
      <c r="D231" s="292"/>
      <c r="E231" s="387"/>
      <c r="F231" s="383"/>
      <c r="G231" s="383"/>
      <c r="H231" s="383"/>
      <c r="I231" s="383"/>
      <c r="J231" s="128" t="str">
        <f>IF(AND('Mapa final'!$AB$82="Muy Baja",'Mapa final'!$AD$82="Leve"),CONCATENATE("R26C",'Mapa final'!$R$82),"")</f>
        <v/>
      </c>
      <c r="K231" s="56" t="str">
        <f>IF(AND('Mapa final'!$AB$83="Muy Baja",'Mapa final'!$AD$83="Leve"),CONCATENATE("R26C",'Mapa final'!$R$83),"")</f>
        <v/>
      </c>
      <c r="L231" s="129" t="str">
        <f>IF(AND('Mapa final'!$AB$84="Muy Baja",'Mapa final'!$AD$84="Leve"),CONCATENATE("R26C",'Mapa final'!$R$84),"")</f>
        <v/>
      </c>
      <c r="M231" s="128" t="str">
        <f>IF(AND('Mapa final'!$AB$82="Muy Baja",'Mapa final'!$AD$82="Menor"),CONCATENATE("R26C",'Mapa final'!$R$82),"")</f>
        <v/>
      </c>
      <c r="N231" s="56" t="str">
        <f>IF(AND('Mapa final'!$AB$83="Muy Baja",'Mapa final'!$AD$83="Menor"),CONCATENATE("R26C",'Mapa final'!$R$83),"")</f>
        <v/>
      </c>
      <c r="O231" s="129" t="str">
        <f>IF(AND('Mapa final'!$AB$84="Muy Baja",'Mapa final'!$AD$84="Menor"),CONCATENATE("R26C",'Mapa final'!$R$84),"")</f>
        <v/>
      </c>
      <c r="P231" s="51" t="str">
        <f>IF(AND('Mapa final'!$AB$82="Muy Baja",'Mapa final'!$AD$82="Moderado"),CONCATENATE("R26C",'Mapa final'!$R$82),"")</f>
        <v/>
      </c>
      <c r="Q231" s="52" t="str">
        <f>IF(AND('Mapa final'!$AB$83="Muy Baja",'Mapa final'!$AD$83="Moderado"),CONCATENATE("R26C",'Mapa final'!$R$83),"")</f>
        <v/>
      </c>
      <c r="R231" s="124" t="str">
        <f>IF(AND('Mapa final'!$AB$84="Muy Baja",'Mapa final'!$AD$84="Moderado"),CONCATENATE("R26C",'Mapa final'!$R$84),"")</f>
        <v/>
      </c>
      <c r="S231" s="118" t="str">
        <f>IF(AND('Mapa final'!$AB$82="Muy Baja",'Mapa final'!$AD$82="Mayor"),CONCATENATE("R26C",'Mapa final'!$R$82),"")</f>
        <v>R26C1</v>
      </c>
      <c r="T231" s="44" t="str">
        <f>IF(AND('Mapa final'!$AB$83="Muy Baja",'Mapa final'!$AD$83="Mayor"),CONCATENATE("R26C",'Mapa final'!$R$83),"")</f>
        <v>R26C2</v>
      </c>
      <c r="U231" s="119" t="str">
        <f>IF(AND('Mapa final'!$AB$84="Muy Baja",'Mapa final'!$AD$84="Mayor"),CONCATENATE("R26C",'Mapa final'!$R$84),"")</f>
        <v>R26C3</v>
      </c>
      <c r="V231" s="45" t="str">
        <f>IF(AND('Mapa final'!$AB$82="Muy Baja",'Mapa final'!$AD$82="Catastrófico"),CONCATENATE("R26C",'Mapa final'!$R$82),"")</f>
        <v/>
      </c>
      <c r="W231" s="46" t="str">
        <f>IF(AND('Mapa final'!$AB$83="Muy Baja",'Mapa final'!$AD$83="Catastrófico"),CONCATENATE("R26C",'Mapa final'!$R$83),"")</f>
        <v/>
      </c>
      <c r="X231" s="113" t="str">
        <f>IF(AND('Mapa final'!$AB$84="Muy Baja",'Mapa final'!$AD$84="Catastrófico"),CONCATENATE("R26C",'Mapa final'!$R$84),"")</f>
        <v/>
      </c>
      <c r="Y231" s="58"/>
      <c r="Z231" s="58"/>
      <c r="AA231" s="58"/>
      <c r="AB231" s="58"/>
      <c r="AC231" s="58"/>
      <c r="AD231" s="58"/>
      <c r="AE231" s="58"/>
      <c r="AF231" s="58"/>
      <c r="AG231" s="58"/>
      <c r="AH231" s="58"/>
      <c r="AI231" s="58"/>
      <c r="AJ231" s="58"/>
      <c r="AK231" s="58"/>
      <c r="AL231" s="58"/>
      <c r="AM231" s="58"/>
      <c r="AN231" s="58"/>
      <c r="AO231" s="58"/>
      <c r="AP231" s="58"/>
      <c r="AQ231" s="58"/>
      <c r="AR231" s="58"/>
      <c r="AS231" s="58"/>
      <c r="AT231" s="58"/>
      <c r="AU231" s="58"/>
      <c r="AV231" s="58"/>
      <c r="AW231" s="58"/>
      <c r="AX231" s="58"/>
      <c r="AY231" s="58"/>
      <c r="AZ231" s="58"/>
      <c r="BA231" s="58"/>
      <c r="BB231" s="58"/>
      <c r="BC231" s="58"/>
      <c r="BD231" s="58"/>
      <c r="BE231" s="58"/>
      <c r="BF231" s="58"/>
      <c r="BG231" s="58"/>
      <c r="BH231" s="58"/>
      <c r="BI231" s="58"/>
      <c r="BJ231" s="58"/>
      <c r="BK231" s="58"/>
      <c r="BL231" s="58"/>
      <c r="BM231" s="58"/>
    </row>
    <row r="232" spans="1:65" ht="15.75" x14ac:dyDescent="0.25">
      <c r="A232" s="58"/>
      <c r="B232" s="291"/>
      <c r="C232" s="291"/>
      <c r="D232" s="292"/>
      <c r="E232" s="387"/>
      <c r="F232" s="383"/>
      <c r="G232" s="383"/>
      <c r="H232" s="383"/>
      <c r="I232" s="383"/>
      <c r="J232" s="128" t="str">
        <f>IF(AND('Mapa final'!$AB$85="Muy Baja",'Mapa final'!$AD$85="Leve"),CONCATENATE("R27C",'Mapa final'!$R$85),"")</f>
        <v/>
      </c>
      <c r="K232" s="56" t="str">
        <f>IF(AND('Mapa final'!$AB$86="Muy Baja",'Mapa final'!$AD$86="Leve"),CONCATENATE("R27C",'Mapa final'!$R$86),"")</f>
        <v/>
      </c>
      <c r="L232" s="129" t="str">
        <f>IF(AND('Mapa final'!$AB$87="Muy Baja",'Mapa final'!$AD$87="Leve"),CONCATENATE("R27C",'Mapa final'!$R$87),"")</f>
        <v/>
      </c>
      <c r="M232" s="128" t="str">
        <f>IF(AND('Mapa final'!$AB$85="Muy Baja",'Mapa final'!$AD$85="Menor"),CONCATENATE("R27C",'Mapa final'!$R$85),"")</f>
        <v/>
      </c>
      <c r="N232" s="56" t="str">
        <f>IF(AND('Mapa final'!$AB$86="Muy Baja",'Mapa final'!$AD$86="Menor"),CONCATENATE("R27C",'Mapa final'!$R$86),"")</f>
        <v/>
      </c>
      <c r="O232" s="129" t="str">
        <f>IF(AND('Mapa final'!$AB$87="Muy Baja",'Mapa final'!$AD$87="Menor"),CONCATENATE("R27C",'Mapa final'!$R$87),"")</f>
        <v/>
      </c>
      <c r="P232" s="51" t="str">
        <f>IF(AND('Mapa final'!$AB$85="Muy Baja",'Mapa final'!$AD$85="Moderado"),CONCATENATE("R27C",'Mapa final'!$R$85),"")</f>
        <v/>
      </c>
      <c r="Q232" s="52" t="str">
        <f>IF(AND('Mapa final'!$AB$86="Muy Baja",'Mapa final'!$AD$86="Moderado"),CONCATENATE("R27C",'Mapa final'!$R$86),"")</f>
        <v/>
      </c>
      <c r="R232" s="124" t="str">
        <f>IF(AND('Mapa final'!$AB$87="Muy Baja",'Mapa final'!$AD$87="Moderado"),CONCATENATE("R27C",'Mapa final'!$R$87),"")</f>
        <v/>
      </c>
      <c r="S232" s="118" t="str">
        <f>IF(AND('Mapa final'!$AB$85="Muy Baja",'Mapa final'!$AD$85="Mayor"),CONCATENATE("R27C",'Mapa final'!$R$85),"")</f>
        <v/>
      </c>
      <c r="T232" s="44" t="str">
        <f>IF(AND('Mapa final'!$AB$86="Muy Baja",'Mapa final'!$AD$86="Mayor"),CONCATENATE("R27C",'Mapa final'!$R$86),"")</f>
        <v/>
      </c>
      <c r="U232" s="119" t="str">
        <f>IF(AND('Mapa final'!$AB$87="Muy Baja",'Mapa final'!$AD$87="Mayor"),CONCATENATE("R27C",'Mapa final'!$R$87),"")</f>
        <v/>
      </c>
      <c r="V232" s="45" t="str">
        <f>IF(AND('Mapa final'!$AB$85="Muy Baja",'Mapa final'!$AD$85="Catastrófico"),CONCATENATE("R27C",'Mapa final'!$R$85),"")</f>
        <v/>
      </c>
      <c r="W232" s="46" t="str">
        <f>IF(AND('Mapa final'!$AB$86="Muy Baja",'Mapa final'!$AD$86="Catastrófico"),CONCATENATE("R27C",'Mapa final'!$R$86),"")</f>
        <v/>
      </c>
      <c r="X232" s="113" t="str">
        <f>IF(AND('Mapa final'!$AB$87="Muy Baja",'Mapa final'!$AD$87="Catastrófico"),CONCATENATE("R27C",'Mapa final'!$R$87),"")</f>
        <v/>
      </c>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row>
    <row r="233" spans="1:65" ht="15.75" x14ac:dyDescent="0.25">
      <c r="A233" s="58"/>
      <c r="B233" s="291"/>
      <c r="C233" s="291"/>
      <c r="D233" s="292"/>
      <c r="E233" s="387"/>
      <c r="F233" s="383"/>
      <c r="G233" s="383"/>
      <c r="H233" s="383"/>
      <c r="I233" s="383"/>
      <c r="J233" s="128" t="str">
        <f>IF(AND('Mapa final'!$AB$88="Muy Baja",'Mapa final'!$AD$88="Leve"),CONCATENATE("R28C",'Mapa final'!$R$88),"")</f>
        <v/>
      </c>
      <c r="K233" s="56" t="str">
        <f>IF(AND('Mapa final'!$AB$89="Muy Baja",'Mapa final'!$AD$89="Leve"),CONCATENATE("R28C",'Mapa final'!$R$89),"")</f>
        <v/>
      </c>
      <c r="L233" s="129" t="str">
        <f>IF(AND('Mapa final'!$AB$90="Muy Baja",'Mapa final'!$AD$90="Leve"),CONCATENATE("R28C",'Mapa final'!$R$90),"")</f>
        <v/>
      </c>
      <c r="M233" s="128" t="str">
        <f>IF(AND('Mapa final'!$AB$88="Muy Baja",'Mapa final'!$AD$88="Menor"),CONCATENATE("R28C",'Mapa final'!$R$88),"")</f>
        <v/>
      </c>
      <c r="N233" s="56" t="str">
        <f>IF(AND('Mapa final'!$AB$89="Muy Baja",'Mapa final'!$AD$89="Menor"),CONCATENATE("R28C",'Mapa final'!$R$89),"")</f>
        <v/>
      </c>
      <c r="O233" s="129" t="str">
        <f>IF(AND('Mapa final'!$AB$90="Muy Baja",'Mapa final'!$AD$90="Menor"),CONCATENATE("R28C",'Mapa final'!$R$90),"")</f>
        <v/>
      </c>
      <c r="P233" s="51" t="str">
        <f>IF(AND('Mapa final'!$AB$88="Muy Baja",'Mapa final'!$AD$88="Moderado"),CONCATENATE("R28C",'Mapa final'!$R$88),"")</f>
        <v/>
      </c>
      <c r="Q233" s="52" t="str">
        <f>IF(AND('Mapa final'!$AB$89="Muy Baja",'Mapa final'!$AD$89="Moderado"),CONCATENATE("R28C",'Mapa final'!$R$89),"")</f>
        <v/>
      </c>
      <c r="R233" s="124" t="str">
        <f>IF(AND('Mapa final'!$AB$90="Muy Baja",'Mapa final'!$AD$90="Moderado"),CONCATENATE("R28C",'Mapa final'!$R$90),"")</f>
        <v/>
      </c>
      <c r="S233" s="118" t="str">
        <f>IF(AND('Mapa final'!$AB$88="Muy Baja",'Mapa final'!$AD$88="Mayor"),CONCATENATE("R28C",'Mapa final'!$R$88),"")</f>
        <v/>
      </c>
      <c r="T233" s="44" t="str">
        <f>IF(AND('Mapa final'!$AB$89="Muy Baja",'Mapa final'!$AD$89="Mayor"),CONCATENATE("R28C",'Mapa final'!$R$89),"")</f>
        <v/>
      </c>
      <c r="U233" s="119" t="str">
        <f>IF(AND('Mapa final'!$AB$90="Muy Baja",'Mapa final'!$AD$90="Mayor"),CONCATENATE("R28C",'Mapa final'!$R$90),"")</f>
        <v/>
      </c>
      <c r="V233" s="45" t="str">
        <f>IF(AND('Mapa final'!$AB$88="Muy Baja",'Mapa final'!$AD$88="Catastrófico"),CONCATENATE("R28C",'Mapa final'!$R$88),"")</f>
        <v/>
      </c>
      <c r="W233" s="46" t="str">
        <f>IF(AND('Mapa final'!$AB$89="Muy Baja",'Mapa final'!$AD$89="Catastrófico"),CONCATENATE("R28C",'Mapa final'!$R$89),"")</f>
        <v/>
      </c>
      <c r="X233" s="113" t="str">
        <f>IF(AND('Mapa final'!$AB$90="Muy Baja",'Mapa final'!$AD$90="Catastrófico"),CONCATENATE("R28C",'Mapa final'!$R$90),"")</f>
        <v/>
      </c>
      <c r="Y233" s="58"/>
      <c r="Z233" s="58"/>
      <c r="AA233" s="58"/>
      <c r="AB233" s="58"/>
      <c r="AC233" s="58"/>
      <c r="AD233" s="58"/>
      <c r="AE233" s="58"/>
      <c r="AF233" s="58"/>
      <c r="AG233" s="58"/>
      <c r="AH233" s="58"/>
      <c r="AI233" s="58"/>
      <c r="AJ233" s="58"/>
      <c r="AK233" s="58"/>
      <c r="AL233" s="58"/>
      <c r="AM233" s="58"/>
      <c r="AN233" s="58"/>
      <c r="AO233" s="58"/>
      <c r="AP233" s="58"/>
      <c r="AQ233" s="58"/>
      <c r="AR233" s="58"/>
      <c r="AS233" s="58"/>
      <c r="AT233" s="58"/>
      <c r="AU233" s="58"/>
      <c r="AV233" s="58"/>
      <c r="AW233" s="58"/>
      <c r="AX233" s="58"/>
      <c r="AY233" s="58"/>
      <c r="AZ233" s="58"/>
      <c r="BA233" s="58"/>
      <c r="BB233" s="58"/>
      <c r="BC233" s="58"/>
      <c r="BD233" s="58"/>
      <c r="BE233" s="58"/>
      <c r="BF233" s="58"/>
      <c r="BG233" s="58"/>
      <c r="BH233" s="58"/>
      <c r="BI233" s="58"/>
      <c r="BJ233" s="58"/>
      <c r="BK233" s="58"/>
      <c r="BL233" s="58"/>
      <c r="BM233" s="58"/>
    </row>
    <row r="234" spans="1:65" ht="15" customHeight="1" x14ac:dyDescent="0.25">
      <c r="A234" s="58"/>
      <c r="B234" s="291"/>
      <c r="C234" s="291"/>
      <c r="D234" s="292"/>
      <c r="E234" s="387"/>
      <c r="F234" s="383"/>
      <c r="G234" s="383"/>
      <c r="H234" s="383"/>
      <c r="I234" s="383"/>
      <c r="J234" s="128" t="str">
        <f>IF(AND('Mapa final'!$AB$91="Muy Baja",'Mapa final'!$AD$91="Leve"),CONCATENATE("R29C",'Mapa final'!$R$91),"")</f>
        <v/>
      </c>
      <c r="K234" s="56" t="str">
        <f>IF(AND('Mapa final'!$AB$92="Muy Baja",'Mapa final'!$AD$92="Leve"),CONCATENATE("R29C",'Mapa final'!$R$92),"")</f>
        <v/>
      </c>
      <c r="L234" s="129" t="str">
        <f>IF(AND('Mapa final'!$AB$93="Muy Baja",'Mapa final'!$AD$93="Leve"),CONCATENATE("R29C",'Mapa final'!$R$93),"")</f>
        <v/>
      </c>
      <c r="M234" s="128" t="str">
        <f>IF(AND('Mapa final'!$AB$91="Muy Baja",'Mapa final'!$AD$91="Menor"),CONCATENATE("R29C",'Mapa final'!$R$91),"")</f>
        <v/>
      </c>
      <c r="N234" s="56" t="str">
        <f>IF(AND('Mapa final'!$AB$92="Muy Baja",'Mapa final'!$AD$92="Menor"),CONCATENATE("R29C",'Mapa final'!$R$92),"")</f>
        <v/>
      </c>
      <c r="O234" s="129" t="str">
        <f>IF(AND('Mapa final'!$AB$93="Muy Baja",'Mapa final'!$AD$93="Menor"),CONCATENATE("R29C",'Mapa final'!$R$93),"")</f>
        <v/>
      </c>
      <c r="P234" s="51" t="str">
        <f>IF(AND('Mapa final'!$AB$91="Muy Baja",'Mapa final'!$AD$91="Moderado"),CONCATENATE("R29C",'Mapa final'!$R$91),"")</f>
        <v/>
      </c>
      <c r="Q234" s="52" t="str">
        <f>IF(AND('Mapa final'!$AB$92="Muy Baja",'Mapa final'!$AD$92="Moderado"),CONCATENATE("R29C",'Mapa final'!$R$92),"")</f>
        <v/>
      </c>
      <c r="R234" s="124" t="str">
        <f>IF(AND('Mapa final'!$AB$93="Muy Baja",'Mapa final'!$AD$93="Moderado"),CONCATENATE("R29C",'Mapa final'!$R$93),"")</f>
        <v/>
      </c>
      <c r="S234" s="118" t="str">
        <f>IF(AND('Mapa final'!$AB$91="Muy Baja",'Mapa final'!$AD$91="Mayor"),CONCATENATE("R29C",'Mapa final'!$R$91),"")</f>
        <v/>
      </c>
      <c r="T234" s="44" t="str">
        <f>IF(AND('Mapa final'!$AB$92="Muy Baja",'Mapa final'!$AD$92="Mayor"),CONCATENATE("R29C",'Mapa final'!$R$92),"")</f>
        <v/>
      </c>
      <c r="U234" s="119" t="str">
        <f>IF(AND('Mapa final'!$AB$93="Muy Baja",'Mapa final'!$AD$93="Mayor"),CONCATENATE("R29C",'Mapa final'!$R$93),"")</f>
        <v/>
      </c>
      <c r="V234" s="45" t="str">
        <f>IF(AND('Mapa final'!$AB$91="Muy Baja",'Mapa final'!$AD$91="Catastrófico"),CONCATENATE("R29C",'Mapa final'!$R$91),"")</f>
        <v/>
      </c>
      <c r="W234" s="46" t="str">
        <f>IF(AND('Mapa final'!$AB$92="Muy Baja",'Mapa final'!$AD$92="Catastrófico"),CONCATENATE("R29C",'Mapa final'!$R$92),"")</f>
        <v/>
      </c>
      <c r="X234" s="113" t="str">
        <f>IF(AND('Mapa final'!$AB$93="Muy Baja",'Mapa final'!$AD$93="Catastrófico"),CONCATENATE("R29C",'Mapa final'!$R$93),"")</f>
        <v/>
      </c>
      <c r="Y234" s="58"/>
      <c r="Z234" s="58"/>
      <c r="AA234" s="58"/>
      <c r="AB234" s="58"/>
      <c r="AC234" s="58"/>
      <c r="AD234" s="58"/>
      <c r="AE234" s="58"/>
      <c r="AF234" s="58"/>
      <c r="AG234" s="58"/>
      <c r="AH234" s="58"/>
      <c r="AI234" s="58"/>
      <c r="AJ234" s="58"/>
      <c r="AK234" s="58"/>
      <c r="AL234" s="58"/>
      <c r="AM234" s="58"/>
      <c r="AN234" s="58"/>
      <c r="AO234" s="58"/>
      <c r="AP234" s="58"/>
      <c r="AQ234" s="58"/>
      <c r="AR234" s="58"/>
      <c r="AS234" s="58"/>
      <c r="AT234" s="58"/>
      <c r="AU234" s="58"/>
      <c r="AV234" s="58"/>
      <c r="AW234" s="58"/>
      <c r="AX234" s="58"/>
      <c r="AY234" s="58"/>
      <c r="AZ234" s="58"/>
      <c r="BA234" s="58"/>
      <c r="BB234" s="58"/>
      <c r="BC234" s="58"/>
      <c r="BD234" s="58"/>
      <c r="BE234" s="58"/>
      <c r="BF234" s="58"/>
      <c r="BG234" s="58"/>
      <c r="BH234" s="58"/>
      <c r="BI234" s="58"/>
      <c r="BJ234" s="58"/>
      <c r="BK234" s="58"/>
      <c r="BL234" s="58"/>
      <c r="BM234" s="58"/>
    </row>
    <row r="235" spans="1:65" ht="15" customHeight="1" x14ac:dyDescent="0.25">
      <c r="A235" s="58"/>
      <c r="B235" s="291"/>
      <c r="C235" s="291"/>
      <c r="D235" s="292"/>
      <c r="E235" s="388"/>
      <c r="F235" s="401"/>
      <c r="G235" s="401"/>
      <c r="H235" s="401"/>
      <c r="I235" s="383"/>
      <c r="J235" s="128" t="str">
        <f>IF(AND('Mapa final'!$AB$94="Muy Baja",'Mapa final'!$AD$94="Leve"),CONCATENATE("R30C",'Mapa final'!$R$94),"")</f>
        <v/>
      </c>
      <c r="K235" s="56" t="str">
        <f>IF(AND('Mapa final'!$AB$95="Muy Baja",'Mapa final'!$AD$95="Leve"),CONCATENATE("R30C",'Mapa final'!$R$95),"")</f>
        <v/>
      </c>
      <c r="L235" s="129" t="str">
        <f>IF(AND('Mapa final'!$AB$96="Muy Baja",'Mapa final'!$AD$96="Leve"),CONCATENATE("R30C",'Mapa final'!$R$96),"")</f>
        <v/>
      </c>
      <c r="M235" s="128" t="str">
        <f>IF(AND('Mapa final'!$AB$94="Muy Baja",'Mapa final'!$AD$94="Menor"),CONCATENATE("R30C",'Mapa final'!$R$94),"")</f>
        <v/>
      </c>
      <c r="N235" s="56" t="str">
        <f>IF(AND('Mapa final'!$AB$95="Muy Baja",'Mapa final'!$AD$95="Menor"),CONCATENATE("R30C",'Mapa final'!$R$95),"")</f>
        <v/>
      </c>
      <c r="O235" s="129" t="str">
        <f>IF(AND('Mapa final'!$AB$96="Muy Baja",'Mapa final'!$AD$96="Menor"),CONCATENATE("R30C",'Mapa final'!$R$96),"")</f>
        <v/>
      </c>
      <c r="P235" s="51" t="str">
        <f>IF(AND('Mapa final'!$AB$94="Muy Baja",'Mapa final'!$AD$94="Moderado"),CONCATENATE("R30C",'Mapa final'!$R$94),"")</f>
        <v/>
      </c>
      <c r="Q235" s="52" t="str">
        <f>IF(AND('Mapa final'!$AB$95="Muy Baja",'Mapa final'!$AD$95="Moderado"),CONCATENATE("R30C",'Mapa final'!$R$95),"")</f>
        <v/>
      </c>
      <c r="R235" s="124" t="str">
        <f>IF(AND('Mapa final'!$AB$96="Muy Baja",'Mapa final'!$AD$96="Moderado"),CONCATENATE("R30C",'Mapa final'!$R$96),"")</f>
        <v/>
      </c>
      <c r="S235" s="118" t="str">
        <f>IF(AND('Mapa final'!$AB$94="Muy Baja",'Mapa final'!$AD$94="Mayor"),CONCATENATE("R30C",'Mapa final'!$R$94),"")</f>
        <v/>
      </c>
      <c r="T235" s="44" t="str">
        <f>IF(AND('Mapa final'!$AB$95="Muy Baja",'Mapa final'!$AD$95="Mayor"),CONCATENATE("R30C",'Mapa final'!$R$95),"")</f>
        <v/>
      </c>
      <c r="U235" s="119" t="str">
        <f>IF(AND('Mapa final'!$AB$96="Muy Baja",'Mapa final'!$AD$96="Mayor"),CONCATENATE("R39C",'Mapa final'!$R$96),"")</f>
        <v/>
      </c>
      <c r="V235" s="45" t="str">
        <f>IF(AND('Mapa final'!$AB$94="Muy Baja",'Mapa final'!$AD$94="Catastrófico"),CONCATENATE("R30C",'Mapa final'!$R$94),"")</f>
        <v/>
      </c>
      <c r="W235" s="46" t="str">
        <f>IF(AND('Mapa final'!$AB$95="Muy Baja",'Mapa final'!$AD$95="Catastrófico"),CONCATENATE("R30C",'Mapa final'!$R$95),"")</f>
        <v/>
      </c>
      <c r="X235" s="113" t="str">
        <f>IF(AND('Mapa final'!$AB$96="Muy Baja",'Mapa final'!$AD$96="Catastrófico"),CONCATENATE("R30C",'Mapa final'!$R$96),"")</f>
        <v/>
      </c>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8"/>
      <c r="AY235" s="58"/>
      <c r="AZ235" s="58"/>
      <c r="BA235" s="58"/>
      <c r="BB235" s="58"/>
      <c r="BC235" s="58"/>
      <c r="BD235" s="58"/>
      <c r="BE235" s="58"/>
      <c r="BF235" s="58"/>
      <c r="BG235" s="58"/>
      <c r="BH235" s="58"/>
      <c r="BI235" s="58"/>
      <c r="BJ235" s="58"/>
      <c r="BK235" s="58"/>
      <c r="BL235" s="58"/>
      <c r="BM235" s="58"/>
    </row>
    <row r="236" spans="1:65" ht="15" customHeight="1" x14ac:dyDescent="0.25">
      <c r="A236" s="58"/>
      <c r="B236" s="291"/>
      <c r="C236" s="291"/>
      <c r="D236" s="292"/>
      <c r="E236" s="388"/>
      <c r="F236" s="401"/>
      <c r="G236" s="401"/>
      <c r="H236" s="401"/>
      <c r="I236" s="383"/>
      <c r="J236" s="128" t="str">
        <f>IF(AND('Mapa final'!$AB$97="Muy Baja",'Mapa final'!$AD$97="Leve"),CONCATENATE("R31C",'Mapa final'!$R$97),"")</f>
        <v/>
      </c>
      <c r="K236" s="56" t="str">
        <f>IF(AND('Mapa final'!$AB$98="Muy Baja",'Mapa final'!$AD$98="Leve"),CONCATENATE("R31C",'Mapa final'!$R$98),"")</f>
        <v/>
      </c>
      <c r="L236" s="129" t="str">
        <f>IF(AND('Mapa final'!$AB$99="Muy Baja",'Mapa final'!$AD$99="Leve"),CONCATENATE("R31C",'Mapa final'!$R$99),"")</f>
        <v/>
      </c>
      <c r="M236" s="128" t="str">
        <f>IF(AND('Mapa final'!$AB$97="Muy Baja",'Mapa final'!$AD$97="Menor"),CONCATENATE("R31C",'Mapa final'!$R$97),"")</f>
        <v/>
      </c>
      <c r="N236" s="56" t="str">
        <f>IF(AND('Mapa final'!$AB$98="Muy Baja",'Mapa final'!$AD$98="Menor"),CONCATENATE("R31C",'Mapa final'!$R$98),"")</f>
        <v/>
      </c>
      <c r="O236" s="129" t="str">
        <f>IF(AND('Mapa final'!$AB$99="Muy Baja",'Mapa final'!$AD$99="Menor"),CONCATENATE("R31C",'Mapa final'!$R$99),"")</f>
        <v/>
      </c>
      <c r="P236" s="51" t="str">
        <f>IF(AND('Mapa final'!$AB$97="Muy Baja",'Mapa final'!$AD$97="Moderado"),CONCATENATE("R31C",'Mapa final'!$R$97),"")</f>
        <v/>
      </c>
      <c r="Q236" s="52" t="str">
        <f>IF(AND('Mapa final'!$AB$98="Muy Baja",'Mapa final'!$AD$98="Moderado"),CONCATENATE("R31C",'Mapa final'!$R$98),"")</f>
        <v>R31C2</v>
      </c>
      <c r="R236" s="124" t="str">
        <f>IF(AND('Mapa final'!$AB$99="Muy Baja",'Mapa final'!$AD$99="Moderado"),CONCATENATE("R31C",'Mapa final'!$R$99),"")</f>
        <v/>
      </c>
      <c r="S236" s="118" t="str">
        <f>IF(AND('Mapa final'!$AB$97="Muy Baja",'Mapa final'!$AD$97="Mayor"),CONCATENATE("R31C",'Mapa final'!$R$97),"")</f>
        <v/>
      </c>
      <c r="T236" s="44" t="str">
        <f>IF(AND('Mapa final'!$AB$98="Muy Baja",'Mapa final'!$AD$98="Mayor"),CONCATENATE("R31C",'Mapa final'!$R$98),"")</f>
        <v/>
      </c>
      <c r="U236" s="119" t="str">
        <f>IF(AND('Mapa final'!$AB$99="Muy Baja",'Mapa final'!$AD$99="Mayor"),CONCATENATE("R31C",'Mapa final'!$R$99),"")</f>
        <v/>
      </c>
      <c r="V236" s="45" t="str">
        <f>IF(AND('Mapa final'!$AB$97="Muy Baja",'Mapa final'!$AD$97="Catastrófico"),CONCATENATE("R31C",'Mapa final'!$R$97),"")</f>
        <v/>
      </c>
      <c r="W236" s="46" t="str">
        <f>IF(AND('Mapa final'!$AB$98="Muy Baja",'Mapa final'!$AD$98="Catastrófico"),CONCATENATE("R31C",'Mapa final'!$R$98),"")</f>
        <v/>
      </c>
      <c r="X236" s="113" t="str">
        <f>IF(AND('Mapa final'!$AB$99="Muy Baja",'Mapa final'!$AD$99="Catastrófico"),CONCATENATE("R31C",'Mapa final'!$R$99),"")</f>
        <v/>
      </c>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row>
    <row r="237" spans="1:65" ht="15" customHeight="1" x14ac:dyDescent="0.25">
      <c r="A237" s="58"/>
      <c r="B237" s="291"/>
      <c r="C237" s="291"/>
      <c r="D237" s="292"/>
      <c r="E237" s="388"/>
      <c r="F237" s="401"/>
      <c r="G237" s="401"/>
      <c r="H237" s="401"/>
      <c r="I237" s="383"/>
      <c r="J237" s="128" t="str">
        <f>IF(AND('Mapa final'!$AB$100="Muy Baja",'Mapa final'!$AD$100="Leve"),CONCATENATE("R32C",'Mapa final'!$R$100),"")</f>
        <v/>
      </c>
      <c r="K237" s="56" t="str">
        <f>IF(AND('Mapa final'!$AB$101="Muy Baja",'Mapa final'!$AD$101="Leve"),CONCATENATE("R32C",'Mapa final'!$R$101),"")</f>
        <v/>
      </c>
      <c r="L237" s="129" t="str">
        <f>IF(AND('Mapa final'!$AB$102="Muy Baja",'Mapa final'!$AD$102="Leve"),CONCATENATE("R32C",'Mapa final'!$R$102),"")</f>
        <v/>
      </c>
      <c r="M237" s="128" t="str">
        <f>IF(AND('Mapa final'!$AB$100="Muy Baja",'Mapa final'!$AD$100="Menor"),CONCATENATE("R32C",'Mapa final'!$R$100),"")</f>
        <v/>
      </c>
      <c r="N237" s="56" t="str">
        <f>IF(AND('Mapa final'!$AB$101="Muy Baja",'Mapa final'!$AD$101="Menor"),CONCATENATE("R32C",'Mapa final'!$R$101),"")</f>
        <v/>
      </c>
      <c r="O237" s="129" t="str">
        <f>IF(AND('Mapa final'!$AB$102="Muy Baja",'Mapa final'!$AD$102="Menor"),CONCATENATE("R32C",'Mapa final'!$R$102),"")</f>
        <v/>
      </c>
      <c r="P237" s="51" t="str">
        <f>IF(AND('Mapa final'!$AB$100="Muy Baja",'Mapa final'!$AD$100="Moderado"),CONCATENATE("R32C",'Mapa final'!$R$100),"")</f>
        <v/>
      </c>
      <c r="Q237" s="52" t="str">
        <f>IF(AND('Mapa final'!$AB$101="Muy Baja",'Mapa final'!$AD$101="Moderado"),CONCATENATE("R32C",'Mapa final'!$R$101),"")</f>
        <v/>
      </c>
      <c r="R237" s="124" t="str">
        <f>IF(AND('Mapa final'!$AB$102="Muy Baja",'Mapa final'!$AD$102="Moderado"),CONCATENATE("R32C",'Mapa final'!$R$102),"")</f>
        <v/>
      </c>
      <c r="S237" s="118" t="str">
        <f>IF(AND('Mapa final'!$AB$100="Muy Baja",'Mapa final'!$AD$100="Mayor"),CONCATENATE("R32C",'Mapa final'!$R$100),"")</f>
        <v/>
      </c>
      <c r="T237" s="44" t="str">
        <f>IF(AND('Mapa final'!$AB$101="Muy Baja",'Mapa final'!$AD$101="Mayor"),CONCATENATE("R32C",'Mapa final'!$R$101),"")</f>
        <v/>
      </c>
      <c r="U237" s="119" t="str">
        <f>IF(AND('Mapa final'!$AB$102="Muy Baja",'Mapa final'!$AD$102="Mayor"),CONCATENATE("R32C",'Mapa final'!$R$102),"")</f>
        <v/>
      </c>
      <c r="V237" s="45" t="str">
        <f>IF(AND('Mapa final'!$AB$100="Muy Baja",'Mapa final'!$AD$100="Catastrófico"),CONCATENATE("R32C",'Mapa final'!$R$100),"")</f>
        <v/>
      </c>
      <c r="W237" s="46" t="str">
        <f>IF(AND('Mapa final'!$AB$101="Muy Baja",'Mapa final'!$AD$101="Catastrófico"),CONCATENATE("R32C",'Mapa final'!$R$101),"")</f>
        <v/>
      </c>
      <c r="X237" s="113" t="str">
        <f>IF(AND('Mapa final'!$AB$102="Muy Baja",'Mapa final'!$AD$102="Catastrófico"),CONCATENATE("R32C",'Mapa final'!$R$102),"")</f>
        <v/>
      </c>
      <c r="Y237" s="58"/>
      <c r="Z237" s="58"/>
      <c r="AA237" s="58"/>
      <c r="AB237" s="58"/>
      <c r="AC237" s="58"/>
      <c r="AD237" s="58"/>
      <c r="AE237" s="58"/>
      <c r="AF237" s="58"/>
      <c r="AG237" s="58"/>
      <c r="AH237" s="58"/>
      <c r="AI237" s="58"/>
      <c r="AJ237" s="58"/>
      <c r="AK237" s="58"/>
      <c r="AL237" s="58"/>
      <c r="AM237" s="58"/>
      <c r="AN237" s="58"/>
      <c r="AO237" s="58"/>
      <c r="AP237" s="58"/>
      <c r="AQ237" s="58"/>
      <c r="AR237" s="58"/>
      <c r="AS237" s="58"/>
      <c r="AT237" s="58"/>
      <c r="AU237" s="58"/>
      <c r="AV237" s="58"/>
      <c r="AW237" s="58"/>
      <c r="AX237" s="58"/>
      <c r="AY237" s="58"/>
      <c r="AZ237" s="58"/>
      <c r="BA237" s="58"/>
      <c r="BB237" s="58"/>
      <c r="BC237" s="58"/>
      <c r="BD237" s="58"/>
      <c r="BE237" s="58"/>
      <c r="BF237" s="58"/>
      <c r="BG237" s="58"/>
      <c r="BH237" s="58"/>
      <c r="BI237" s="58"/>
      <c r="BJ237" s="58"/>
      <c r="BK237" s="58"/>
      <c r="BL237" s="58"/>
      <c r="BM237" s="58"/>
    </row>
    <row r="238" spans="1:65" ht="15" customHeight="1" x14ac:dyDescent="0.25">
      <c r="A238" s="58"/>
      <c r="B238" s="291"/>
      <c r="C238" s="291"/>
      <c r="D238" s="292"/>
      <c r="E238" s="388"/>
      <c r="F238" s="401"/>
      <c r="G238" s="401"/>
      <c r="H238" s="401"/>
      <c r="I238" s="383"/>
      <c r="J238" s="128" t="str">
        <f>IF(AND('Mapa final'!$AB$103="Muy Baja",'Mapa final'!$AD$103="Leve"),CONCATENATE("R33C",'Mapa final'!$R$103),"")</f>
        <v/>
      </c>
      <c r="K238" s="56" t="str">
        <f>IF(AND('Mapa final'!$AB$104="Muy Baja",'Mapa final'!$AD$104="Leve"),CONCATENATE("R33C",'Mapa final'!$R$104),"")</f>
        <v/>
      </c>
      <c r="L238" s="129" t="str">
        <f>IF(AND('Mapa final'!$AB$105="Muy Baja",'Mapa final'!$AD$105="Leve"),CONCATENATE("R33C",'Mapa final'!$R$105),"")</f>
        <v/>
      </c>
      <c r="M238" s="128" t="str">
        <f>IF(AND('Mapa final'!$AB$103="Muy Baja",'Mapa final'!$AD$103="Menor"),CONCATENATE("R33C",'Mapa final'!$R$103),"")</f>
        <v/>
      </c>
      <c r="N238" s="56" t="str">
        <f>IF(AND('Mapa final'!$AB$104="Muy Baja",'Mapa final'!$AD$104="Menor"),CONCATENATE("R33C",'Mapa final'!$R$104),"")</f>
        <v/>
      </c>
      <c r="O238" s="129" t="str">
        <f>IF(AND('Mapa final'!$AB$105="Muy Baja",'Mapa final'!$AD$105="Menor"),CONCATENATE("R33C",'Mapa final'!$R$105),"")</f>
        <v/>
      </c>
      <c r="P238" s="51" t="str">
        <f>IF(AND('Mapa final'!$AB$103="Muy Baja",'Mapa final'!$AD$103="Moderado"),CONCATENATE("R33C",'Mapa final'!$R$103),"")</f>
        <v/>
      </c>
      <c r="Q238" s="52" t="str">
        <f>IF(AND('Mapa final'!$AB$104="Muy Baja",'Mapa final'!$AD$104="Moderado"),CONCATENATE("R33C",'Mapa final'!$R$104),"")</f>
        <v/>
      </c>
      <c r="R238" s="124" t="str">
        <f>IF(AND('Mapa final'!$AB$105="Muy Baja",'Mapa final'!$AD$105="Moderado"),CONCATENATE("R33C",'Mapa final'!$R$105),"")</f>
        <v/>
      </c>
      <c r="S238" s="118" t="str">
        <f>IF(AND('Mapa final'!$AB$103="Muy Baja",'Mapa final'!$AD$103="Mayor"),CONCATENATE("R33C",'Mapa final'!$R$103),"")</f>
        <v/>
      </c>
      <c r="T238" s="44" t="str">
        <f>IF(AND('Mapa final'!$AB$104="Muy Baja",'Mapa final'!$AD$104="Mayor"),CONCATENATE("R33C",'Mapa final'!$R$104),"")</f>
        <v/>
      </c>
      <c r="U238" s="119" t="str">
        <f>IF(AND('Mapa final'!$AB$105="Muy Baja",'Mapa final'!$AD$105="Mayor"),CONCATENATE("R33C",'Mapa final'!$R$105),"")</f>
        <v/>
      </c>
      <c r="V238" s="45" t="str">
        <f>IF(AND('Mapa final'!$AB$103="Muy Baja",'Mapa final'!$AD$103="Catastrófico"),CONCATENATE("R33C",'Mapa final'!$R$103),"")</f>
        <v/>
      </c>
      <c r="W238" s="46" t="str">
        <f>IF(AND('Mapa final'!$AB$104="Muy Baja",'Mapa final'!$AD$104="Catastrófico"),CONCATENATE("R33C",'Mapa final'!$R$104),"")</f>
        <v/>
      </c>
      <c r="X238" s="113" t="str">
        <f>IF(AND('Mapa final'!$AB$105="Muy Baja",'Mapa final'!$AD$105="Catastrófico"),CONCATENATE("R33C",'Mapa final'!$R$105),"")</f>
        <v/>
      </c>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c r="AZ238" s="58"/>
      <c r="BA238" s="58"/>
      <c r="BB238" s="58"/>
      <c r="BC238" s="58"/>
      <c r="BD238" s="58"/>
      <c r="BE238" s="58"/>
      <c r="BF238" s="58"/>
      <c r="BG238" s="58"/>
      <c r="BH238" s="58"/>
      <c r="BI238" s="58"/>
      <c r="BJ238" s="58"/>
      <c r="BK238" s="58"/>
      <c r="BL238" s="58"/>
      <c r="BM238" s="58"/>
    </row>
    <row r="239" spans="1:65" ht="15" customHeight="1" x14ac:dyDescent="0.25">
      <c r="A239" s="58"/>
      <c r="B239" s="291"/>
      <c r="C239" s="291"/>
      <c r="D239" s="292"/>
      <c r="E239" s="388"/>
      <c r="F239" s="401"/>
      <c r="G239" s="401"/>
      <c r="H239" s="401"/>
      <c r="I239" s="383"/>
      <c r="J239" s="128" t="str">
        <f>IF(AND('Mapa final'!$AB$106="Muy Baja",'Mapa final'!$AD$106="Leve"),CONCATENATE("R34C",'Mapa final'!$R$106),"")</f>
        <v/>
      </c>
      <c r="K239" s="56" t="str">
        <f>IF(AND('Mapa final'!$AB$107="Muy Baja",'Mapa final'!$AD$107="Leve"),CONCATENATE("R34C",'Mapa final'!$R$107),"")</f>
        <v/>
      </c>
      <c r="L239" s="129" t="str">
        <f>IF(AND('Mapa final'!$AB$108="Muy Baja",'Mapa final'!$AD$108="Leve"),CONCATENATE("R34C",'Mapa final'!$R$108),"")</f>
        <v/>
      </c>
      <c r="M239" s="128" t="str">
        <f>IF(AND('Mapa final'!$AB$106="Muy Baja",'Mapa final'!$AD$106="Menor"),CONCATENATE("R34C",'Mapa final'!$R$106),"")</f>
        <v/>
      </c>
      <c r="N239" s="56" t="str">
        <f>IF(AND('Mapa final'!$AB$107="Muy Baja",'Mapa final'!$AD$107="Menor"),CONCATENATE("R34C",'Mapa final'!$R$107),"")</f>
        <v/>
      </c>
      <c r="O239" s="129" t="str">
        <f>IF(AND('Mapa final'!$AB$108="Muy Baja",'Mapa final'!$AD$108="Menor"),CONCATENATE("R34C",'Mapa final'!$R$108),"")</f>
        <v/>
      </c>
      <c r="P239" s="51" t="str">
        <f>IF(AND('Mapa final'!$AB$106="Muy Baja",'Mapa final'!$AD$106="Moderado"),CONCATENATE("R34C",'Mapa final'!$R$106),"")</f>
        <v/>
      </c>
      <c r="Q239" s="52" t="str">
        <f>IF(AND('Mapa final'!$AB$107="Muy Baja",'Mapa final'!$AD$107="Moderado"),CONCATENATE("R34C",'Mapa final'!$R$107),"")</f>
        <v/>
      </c>
      <c r="R239" s="124" t="str">
        <f>IF(AND('Mapa final'!$AB$108="Muy Baja",'Mapa final'!$AD$108="Moderado"),CONCATENATE("R34C",'Mapa final'!$R$108),"")</f>
        <v/>
      </c>
      <c r="S239" s="118" t="str">
        <f>IF(AND('Mapa final'!$AB$106="Muy Baja",'Mapa final'!$AD$106="Mayor"),CONCATENATE("R34C",'Mapa final'!$R$106),"")</f>
        <v/>
      </c>
      <c r="T239" s="44" t="str">
        <f>IF(AND('Mapa final'!$AB$107="Muy Baja",'Mapa final'!$AD$107="Mayor"),CONCATENATE("R34C",'Mapa final'!$R$107),"")</f>
        <v/>
      </c>
      <c r="U239" s="119" t="str">
        <f>IF(AND('Mapa final'!$AB$108="Muy Baja",'Mapa final'!$AD$108="Mayor"),CONCATENATE("R34C",'Mapa final'!$R$108),"")</f>
        <v/>
      </c>
      <c r="V239" s="45" t="str">
        <f>IF(AND('Mapa final'!$AB$106="Muy Baja",'Mapa final'!$AD$106="Catastrófico"),CONCATENATE("R34C",'Mapa final'!$R$106),"")</f>
        <v/>
      </c>
      <c r="W239" s="46" t="str">
        <f>IF(AND('Mapa final'!$AB$107="Muy Baja",'Mapa final'!$AD$107="Catastrófico"),CONCATENATE("R34C",'Mapa final'!$R$107),"")</f>
        <v/>
      </c>
      <c r="X239" s="113" t="str">
        <f>IF(AND('Mapa final'!$AB$108="Muy Baja",'Mapa final'!$AD$108="Catastrófico"),CONCATENATE("R34C",'Mapa final'!$R$108),"")</f>
        <v/>
      </c>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c r="AZ239" s="58"/>
      <c r="BA239" s="58"/>
      <c r="BB239" s="58"/>
      <c r="BC239" s="58"/>
      <c r="BD239" s="58"/>
      <c r="BE239" s="58"/>
      <c r="BF239" s="58"/>
      <c r="BG239" s="58"/>
      <c r="BH239" s="58"/>
      <c r="BI239" s="58"/>
      <c r="BJ239" s="58"/>
      <c r="BK239" s="58"/>
      <c r="BL239" s="58"/>
      <c r="BM239" s="58"/>
    </row>
    <row r="240" spans="1:65" ht="15" customHeight="1" x14ac:dyDescent="0.25">
      <c r="A240" s="58"/>
      <c r="B240" s="291"/>
      <c r="C240" s="291"/>
      <c r="D240" s="292"/>
      <c r="E240" s="388"/>
      <c r="F240" s="401"/>
      <c r="G240" s="401"/>
      <c r="H240" s="401"/>
      <c r="I240" s="383"/>
      <c r="J240" s="128" t="str">
        <f>IF(AND('Mapa final'!$AB$109="Muy Baja",'Mapa final'!$AD$109="Leve"),CONCATENATE("R35C",'Mapa final'!$R$109),"")</f>
        <v/>
      </c>
      <c r="K240" s="56" t="str">
        <f>IF(AND('Mapa final'!$AB$110="Muy Baja",'Mapa final'!$AD$110="Leve"),CONCATENATE("R35C",'Mapa final'!$R$110),"")</f>
        <v/>
      </c>
      <c r="L240" s="129" t="str">
        <f>IF(AND('Mapa final'!$AB$111="Muy Baja",'Mapa final'!$AD$111="Leve"),CONCATENATE("R35C",'Mapa final'!$R$111),"")</f>
        <v/>
      </c>
      <c r="M240" s="128" t="str">
        <f>IF(AND('Mapa final'!$AB$109="Muy Baja",'Mapa final'!$AD$109="Menor"),CONCATENATE("R35C",'Mapa final'!$R$109),"")</f>
        <v/>
      </c>
      <c r="N240" s="56" t="str">
        <f>IF(AND('Mapa final'!$AB$110="Muy Baja",'Mapa final'!$AD$110="Menor"),CONCATENATE("R35C",'Mapa final'!$R$110),"")</f>
        <v/>
      </c>
      <c r="O240" s="129" t="str">
        <f>IF(AND('Mapa final'!$AB$111="Muy Baja",'Mapa final'!$AD$111="Menor"),CONCATENATE("R35C",'Mapa final'!$R$111),"")</f>
        <v/>
      </c>
      <c r="P240" s="51" t="str">
        <f>IF(AND('Mapa final'!$AB$109="Muy Baja",'Mapa final'!$AD$109="Moderado"),CONCATENATE("R35C",'Mapa final'!$R$109),"")</f>
        <v/>
      </c>
      <c r="Q240" s="52" t="str">
        <f>IF(AND('Mapa final'!$AB$110="Muy Baja",'Mapa final'!$AD$110="Moderado"),CONCATENATE("R35C",'Mapa final'!$R$110),"")</f>
        <v/>
      </c>
      <c r="R240" s="124" t="str">
        <f>IF(AND('Mapa final'!$AB$111="Muy Baja",'Mapa final'!$AD$111="Moderado"),CONCATENATE("R35C",'Mapa final'!$R$111),"")</f>
        <v/>
      </c>
      <c r="S240" s="118" t="str">
        <f>IF(AND('Mapa final'!$AB$109="Muy Baja",'Mapa final'!$AD$109="Mayor"),CONCATENATE("R35C",'Mapa final'!$R$109),"")</f>
        <v/>
      </c>
      <c r="T240" s="44" t="str">
        <f>IF(AND('Mapa final'!$AB$110="Muy Baja",'Mapa final'!$AD$110="Mayor"),CONCATENATE("R35C",'Mapa final'!$R$110),"")</f>
        <v/>
      </c>
      <c r="U240" s="119" t="str">
        <f>IF(AND('Mapa final'!$AB$111="Muy Baja",'Mapa final'!$AD$111="Mayor"),CONCATENATE("R35C",'Mapa final'!$R$111),"")</f>
        <v/>
      </c>
      <c r="V240" s="45" t="str">
        <f>IF(AND('Mapa final'!$AB$109="Muy Baja",'Mapa final'!$AD$109="Catastrófico"),CONCATENATE("R35C",'Mapa final'!$R$109),"")</f>
        <v/>
      </c>
      <c r="W240" s="46" t="str">
        <f>IF(AND('Mapa final'!$AB$110="Muy Baja",'Mapa final'!$AD$110="Catastrófico"),CONCATENATE("R35C",'Mapa final'!$R$110),"")</f>
        <v/>
      </c>
      <c r="X240" s="113" t="str">
        <f>IF(AND('Mapa final'!$AB$111="Muy Baja",'Mapa final'!$AD$111="Catastrófico"),CONCATENATE("R35C",'Mapa final'!$R$111),"")</f>
        <v/>
      </c>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58"/>
      <c r="BH240" s="58"/>
      <c r="BI240" s="58"/>
      <c r="BJ240" s="58"/>
      <c r="BK240" s="58"/>
      <c r="BL240" s="58"/>
      <c r="BM240" s="58"/>
    </row>
    <row r="241" spans="1:65" ht="15" customHeight="1" x14ac:dyDescent="0.25">
      <c r="A241" s="58"/>
      <c r="B241" s="291"/>
      <c r="C241" s="291"/>
      <c r="D241" s="292"/>
      <c r="E241" s="388"/>
      <c r="F241" s="401"/>
      <c r="G241" s="401"/>
      <c r="H241" s="401"/>
      <c r="I241" s="383"/>
      <c r="J241" s="128" t="str">
        <f>IF(AND('Mapa final'!$AB$112="Muy Baja",'Mapa final'!$AD$112="Leve"),CONCATENATE("R36C",'Mapa final'!$R$112),"")</f>
        <v/>
      </c>
      <c r="K241" s="56" t="str">
        <f>IF(AND('Mapa final'!$AB$113="Muy Baja",'Mapa final'!$AD$113="Leve"),CONCATENATE("R36C",'Mapa final'!$R$113),"")</f>
        <v/>
      </c>
      <c r="L241" s="129" t="str">
        <f>IF(AND('Mapa final'!$AB$114="Muy Baja",'Mapa final'!$AD$114="Leve"),CONCATENATE("R36C",'Mapa final'!$R$114),"")</f>
        <v/>
      </c>
      <c r="M241" s="128" t="str">
        <f>IF(AND('Mapa final'!$AB$112="Muy Baja",'Mapa final'!$AD$112="Menor"),CONCATENATE("R36C",'Mapa final'!$R$112),"")</f>
        <v/>
      </c>
      <c r="N241" s="56" t="str">
        <f>IF(AND('Mapa final'!$AB$113="Muy Baja",'Mapa final'!$AD$113="Menor"),CONCATENATE("R36C",'Mapa final'!$R$113),"")</f>
        <v/>
      </c>
      <c r="O241" s="129" t="str">
        <f>IF(AND('Mapa final'!$AB$114="Muy Baja",'Mapa final'!$AD$114="Menor"),CONCATENATE("R36C",'Mapa final'!$R$114),"")</f>
        <v/>
      </c>
      <c r="P241" s="51" t="str">
        <f>IF(AND('Mapa final'!$AB$112="Muy Baja",'Mapa final'!$AD$112="Moderado"),CONCATENATE("R36C",'Mapa final'!$R$112),"")</f>
        <v/>
      </c>
      <c r="Q241" s="52" t="str">
        <f>IF(AND('Mapa final'!$AB$113="Muy Baja",'Mapa final'!$AD$113="Moderado"),CONCATENATE("R36C",'Mapa final'!$R$113),"")</f>
        <v/>
      </c>
      <c r="R241" s="124" t="str">
        <f>IF(AND('Mapa final'!$AB$114="Muy Baja",'Mapa final'!$AD$114="Moderado"),CONCATENATE("R36C",'Mapa final'!$R$114),"")</f>
        <v/>
      </c>
      <c r="S241" s="118" t="str">
        <f>IF(AND('Mapa final'!$AB$112="Muy Baja",'Mapa final'!$AD$112="Mayor"),CONCATENATE("R36C",'Mapa final'!$R$112),"")</f>
        <v/>
      </c>
      <c r="T241" s="44" t="str">
        <f>IF(AND('Mapa final'!$AB$113="Muy Baja",'Mapa final'!$AD$113="Mayor"),CONCATENATE("R36C",'Mapa final'!$R$113),"")</f>
        <v/>
      </c>
      <c r="U241" s="119" t="str">
        <f>IF(AND('Mapa final'!$AB$114="Muy Baja",'Mapa final'!$AD$114="Mayor"),CONCATENATE("R36C",'Mapa final'!$R$114),"")</f>
        <v/>
      </c>
      <c r="V241" s="45" t="str">
        <f>IF(AND('Mapa final'!$AB$112="Muy Baja",'Mapa final'!$AD$112="Catastrófico"),CONCATENATE("R36C",'Mapa final'!$R$112),"")</f>
        <v/>
      </c>
      <c r="W241" s="46" t="str">
        <f>IF(AND('Mapa final'!$AB$113="Muy Baja",'Mapa final'!$AD$113="Catastrófico"),CONCATENATE("R36C",'Mapa final'!$R$113),"")</f>
        <v/>
      </c>
      <c r="X241" s="113" t="str">
        <f>IF(AND('Mapa final'!$AB$114="Muy Baja",'Mapa final'!$AD$114="Catastrófico"),CONCATENATE("R36C",'Mapa final'!$R$114),"")</f>
        <v/>
      </c>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c r="AZ241" s="58"/>
      <c r="BA241" s="58"/>
      <c r="BB241" s="58"/>
      <c r="BC241" s="58"/>
      <c r="BD241" s="58"/>
      <c r="BE241" s="58"/>
      <c r="BF241" s="58"/>
      <c r="BG241" s="58"/>
      <c r="BH241" s="58"/>
      <c r="BI241" s="58"/>
      <c r="BJ241" s="58"/>
      <c r="BK241" s="58"/>
      <c r="BL241" s="58"/>
      <c r="BM241" s="58"/>
    </row>
    <row r="242" spans="1:65" ht="15" customHeight="1" x14ac:dyDescent="0.25">
      <c r="A242" s="58"/>
      <c r="B242" s="291"/>
      <c r="C242" s="291"/>
      <c r="D242" s="292"/>
      <c r="E242" s="388"/>
      <c r="F242" s="401"/>
      <c r="G242" s="401"/>
      <c r="H242" s="401"/>
      <c r="I242" s="383"/>
      <c r="J242" s="128" t="str">
        <f>IF(AND('Mapa final'!$AB$115="Muy Baja",'Mapa final'!$AD$115="Leve"),CONCATENATE("R37C",'Mapa final'!$R$115),"")</f>
        <v/>
      </c>
      <c r="K242" s="56" t="str">
        <f>IF(AND('Mapa final'!$AB$116="Muy Baja",'Mapa final'!$AD$116="Leve"),CONCATENATE("R37C",'Mapa final'!$R$116),"")</f>
        <v/>
      </c>
      <c r="L242" s="129" t="str">
        <f>IF(AND('Mapa final'!$AB$117="Muy Baja",'Mapa final'!$AD$117="Leve"),CONCATENATE("R37C",'Mapa final'!$R$117),"")</f>
        <v/>
      </c>
      <c r="M242" s="128" t="str">
        <f>IF(AND('Mapa final'!$AB$115="Muy Baja",'Mapa final'!$AD$115="Menor"),CONCATENATE("R37C",'Mapa final'!$R$115),"")</f>
        <v/>
      </c>
      <c r="N242" s="56" t="str">
        <f>IF(AND('Mapa final'!$AB$116="Muy Baja",'Mapa final'!$AD$116="Menor"),CONCATENATE("R37C",'Mapa final'!$R$116),"")</f>
        <v>R37C2</v>
      </c>
      <c r="O242" s="129" t="str">
        <f>IF(AND('Mapa final'!$AB$117="Muy Baja",'Mapa final'!$AD$117="Menor"),CONCATENATE("R37C",'Mapa final'!$R$117),"")</f>
        <v/>
      </c>
      <c r="P242" s="51" t="str">
        <f>IF(AND('Mapa final'!$AB$115="Muy Baja",'Mapa final'!$AD$115="Moderado"),CONCATENATE("R37C",'Mapa final'!$R$115),"")</f>
        <v/>
      </c>
      <c r="Q242" s="52" t="str">
        <f>IF(AND('Mapa final'!$AB$116="Muy Baja",'Mapa final'!$AD$116="Moderado"),CONCATENATE("R37C",'Mapa final'!$R$116),"")</f>
        <v/>
      </c>
      <c r="R242" s="124" t="str">
        <f>IF(AND('Mapa final'!$AB$117="Muy Baja",'Mapa final'!$AD$117="Moderado"),CONCATENATE("R37C",'Mapa final'!$R$117),"")</f>
        <v/>
      </c>
      <c r="S242" s="118" t="str">
        <f>IF(AND('Mapa final'!$AB$115="Muy Baja",'Mapa final'!$AD$115="Mayor"),CONCATENATE("R37C",'Mapa final'!$R$115),"")</f>
        <v/>
      </c>
      <c r="T242" s="44" t="str">
        <f>IF(AND('Mapa final'!$AB$116="Muy Baja",'Mapa final'!$AD$116="Mayor"),CONCATENATE("R37C",'Mapa final'!$R$116),"")</f>
        <v/>
      </c>
      <c r="U242" s="119" t="str">
        <f>IF(AND('Mapa final'!$AB$117="Muy Baja",'Mapa final'!$AD$117="Mayor"),CONCATENATE("R37C",'Mapa final'!$R$117),"")</f>
        <v/>
      </c>
      <c r="V242" s="45" t="str">
        <f>IF(AND('Mapa final'!$AB$115="Muy Baja",'Mapa final'!$AD$115="Catastrófico"),CONCATENATE("R37C",'Mapa final'!$R$115),"")</f>
        <v/>
      </c>
      <c r="W242" s="46" t="str">
        <f>IF(AND('Mapa final'!$AB$116="Muy Baja",'Mapa final'!$AD$116="Catastrófico"),CONCATENATE("R37C",'Mapa final'!$R$116),"")</f>
        <v/>
      </c>
      <c r="X242" s="113" t="str">
        <f>IF(AND('Mapa final'!$AB$117="Muy Baja",'Mapa final'!$AD$117="Catastrófico"),CONCATENATE("R37C",'Mapa final'!$R$117),"")</f>
        <v/>
      </c>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c r="AZ242" s="58"/>
      <c r="BA242" s="58"/>
      <c r="BB242" s="58"/>
      <c r="BC242" s="58"/>
      <c r="BD242" s="58"/>
      <c r="BE242" s="58"/>
      <c r="BF242" s="58"/>
      <c r="BG242" s="58"/>
      <c r="BH242" s="58"/>
      <c r="BI242" s="58"/>
      <c r="BJ242" s="58"/>
      <c r="BK242" s="58"/>
      <c r="BL242" s="58"/>
      <c r="BM242" s="58"/>
    </row>
    <row r="243" spans="1:65" ht="15" customHeight="1" x14ac:dyDescent="0.25">
      <c r="A243" s="58"/>
      <c r="B243" s="291"/>
      <c r="C243" s="291"/>
      <c r="D243" s="292"/>
      <c r="E243" s="388"/>
      <c r="F243" s="401"/>
      <c r="G243" s="401"/>
      <c r="H243" s="401"/>
      <c r="I243" s="383"/>
      <c r="J243" s="128" t="str">
        <f>IF(AND('Mapa final'!$AB$118="Muy Baja",'Mapa final'!$AD$118="Leve"),CONCATENATE("R38C",'Mapa final'!$R$118),"")</f>
        <v/>
      </c>
      <c r="K243" s="56" t="str">
        <f>IF(AND('Mapa final'!$AB$119="Muy Baja",'Mapa final'!$AD$119="Leve"),CONCATENATE("R38C",'Mapa final'!$R$119),"")</f>
        <v/>
      </c>
      <c r="L243" s="129" t="str">
        <f>IF(AND('Mapa final'!$AB$120="Muy Baja",'Mapa final'!$AD$120="Leve"),CONCATENATE("R38C",'Mapa final'!$R$120),"")</f>
        <v/>
      </c>
      <c r="M243" s="128" t="str">
        <f>IF(AND('Mapa final'!$AB$118="Muy Baja",'Mapa final'!$AD$118="Menor"),CONCATENATE("R38C",'Mapa final'!$R$118),"")</f>
        <v/>
      </c>
      <c r="N243" s="56" t="str">
        <f>IF(AND('Mapa final'!$AB$119="Muy Baja",'Mapa final'!$AD$119="Menor"),CONCATENATE("R38C",'Mapa final'!$R$119),"")</f>
        <v/>
      </c>
      <c r="O243" s="129" t="str">
        <f>IF(AND('Mapa final'!$AB$120="Muy Baja",'Mapa final'!$AD$120="Menor"),CONCATENATE("R38C",'Mapa final'!$R$120),"")</f>
        <v/>
      </c>
      <c r="P243" s="51" t="str">
        <f>IF(AND('Mapa final'!$AB$118="Muy Baja",'Mapa final'!$AD$118="Moderado"),CONCATENATE("R38C",'Mapa final'!$R$118),"")</f>
        <v/>
      </c>
      <c r="Q243" s="52" t="str">
        <f>IF(AND('Mapa final'!$AB$119="Muy Baja",'Mapa final'!$AD$119="Moderado"),CONCATENATE("R38C",'Mapa final'!$R$119),"")</f>
        <v/>
      </c>
      <c r="R243" s="124" t="str">
        <f>IF(AND('Mapa final'!$AB$120="Muy Baja",'Mapa final'!$AD$120="Moderado"),CONCATENATE("R38C",'Mapa final'!$R$120),"")</f>
        <v/>
      </c>
      <c r="S243" s="118" t="str">
        <f>IF(AND('Mapa final'!$AB$118="Muy Baja",'Mapa final'!$AD$118="Mayor"),CONCATENATE("R38C",'Mapa final'!$R$118),"")</f>
        <v/>
      </c>
      <c r="T243" s="44" t="str">
        <f>IF(AND('Mapa final'!$AB$119="Muy Baja",'Mapa final'!$AD$119="Mayor"),CONCATENATE("R38C",'Mapa final'!$R$119),"")</f>
        <v/>
      </c>
      <c r="U243" s="119" t="str">
        <f>IF(AND('Mapa final'!$AB$120="Muy Baja",'Mapa final'!$AD$120="Mayor"),CONCATENATE("R38C",'Mapa final'!$R$120),"")</f>
        <v/>
      </c>
      <c r="V243" s="45" t="str">
        <f>IF(AND('Mapa final'!$AB$118="Muy Baja",'Mapa final'!$AD$118="Catastrófico"),CONCATENATE("R38C",'Mapa final'!$R$118),"")</f>
        <v/>
      </c>
      <c r="W243" s="46" t="str">
        <f>IF(AND('Mapa final'!$AB$119="Muy Baja",'Mapa final'!$AD$119="Catastrófico"),CONCATENATE("R38C",'Mapa final'!$R$119),"")</f>
        <v/>
      </c>
      <c r="X243" s="113" t="str">
        <f>IF(AND('Mapa final'!$AB$120="Muy Baja",'Mapa final'!$AD$120="Catastrófico"),CONCATENATE("R38C",'Mapa final'!$R$120),"")</f>
        <v/>
      </c>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c r="AZ243" s="58"/>
      <c r="BA243" s="58"/>
      <c r="BB243" s="58"/>
      <c r="BC243" s="58"/>
      <c r="BD243" s="58"/>
      <c r="BE243" s="58"/>
      <c r="BF243" s="58"/>
      <c r="BG243" s="58"/>
      <c r="BH243" s="58"/>
      <c r="BI243" s="58"/>
      <c r="BJ243" s="58"/>
      <c r="BK243" s="58"/>
      <c r="BL243" s="58"/>
      <c r="BM243" s="58"/>
    </row>
    <row r="244" spans="1:65" ht="15" customHeight="1" x14ac:dyDescent="0.25">
      <c r="A244" s="58"/>
      <c r="B244" s="291"/>
      <c r="C244" s="291"/>
      <c r="D244" s="292"/>
      <c r="E244" s="388"/>
      <c r="F244" s="401"/>
      <c r="G244" s="401"/>
      <c r="H244" s="401"/>
      <c r="I244" s="383"/>
      <c r="J244" s="128" t="str">
        <f>IF(AND('Mapa final'!$AB$121="Muy Baja",'Mapa final'!$AD$121="Leve"),CONCATENATE("R39C",'Mapa final'!$R$121),"")</f>
        <v/>
      </c>
      <c r="K244" s="56" t="str">
        <f>IF(AND('Mapa final'!$AB$122="Muy Baja",'Mapa final'!$AD$122="Leve"),CONCATENATE("R39C",'Mapa final'!$R$122),"")</f>
        <v/>
      </c>
      <c r="L244" s="129" t="str">
        <f>IF(AND('Mapa final'!$AB$123="Muy Baja",'Mapa final'!$AD$123="Leve"),CONCATENATE("R39C",'Mapa final'!$R$123),"")</f>
        <v/>
      </c>
      <c r="M244" s="128" t="str">
        <f>IF(AND('Mapa final'!$AB$121="Muy Baja",'Mapa final'!$AD$121="Menor"),CONCATENATE("R39C",'Mapa final'!$R$121),"")</f>
        <v/>
      </c>
      <c r="N244" s="56" t="str">
        <f>IF(AND('Mapa final'!$AB$122="Muy Baja",'Mapa final'!$AD$122="Menor"),CONCATENATE("R39C",'Mapa final'!$R$122),"")</f>
        <v/>
      </c>
      <c r="O244" s="129" t="str">
        <f>IF(AND('Mapa final'!$AB$123="Muy Baja",'Mapa final'!$AD$123="Menor"),CONCATENATE("R39C",'Mapa final'!$R$123),"")</f>
        <v/>
      </c>
      <c r="P244" s="51" t="str">
        <f>IF(AND('Mapa final'!$AB$121="Muy Baja",'Mapa final'!$AD$121="Moderado"),CONCATENATE("R39C",'Mapa final'!$R$121),"")</f>
        <v/>
      </c>
      <c r="Q244" s="52" t="str">
        <f>IF(AND('Mapa final'!$AB$122="Muy Baja",'Mapa final'!$AD$122="Moderado"),CONCATENATE("R39C",'Mapa final'!$R$122),"")</f>
        <v/>
      </c>
      <c r="R244" s="124" t="str">
        <f>IF(AND('Mapa final'!$AB$123="Muy Baja",'Mapa final'!$AD$123="Moderado"),CONCATENATE("R39C",'Mapa final'!$R$123),"")</f>
        <v/>
      </c>
      <c r="S244" s="118" t="str">
        <f>IF(AND('Mapa final'!$AB$121="Muy Baja",'Mapa final'!$AD$121="Mayor"),CONCATENATE("R39C",'Mapa final'!$R$121),"")</f>
        <v/>
      </c>
      <c r="T244" s="44" t="str">
        <f>IF(AND('Mapa final'!$AB$122="Muy Baja",'Mapa final'!$AD$122="Mayor"),CONCATENATE("R39C",'Mapa final'!$R$122),"")</f>
        <v/>
      </c>
      <c r="U244" s="119" t="str">
        <f>IF(AND('Mapa final'!$AB$123="Muy Baja",'Mapa final'!$AD$123="Mayor"),CONCATENATE("R39C",'Mapa final'!$R$123),"")</f>
        <v/>
      </c>
      <c r="V244" s="45" t="str">
        <f>IF(AND('Mapa final'!$AB$121="Muy Baja",'Mapa final'!$AD$121="Catastrófico"),CONCATENATE("R39C",'Mapa final'!$R$121),"")</f>
        <v/>
      </c>
      <c r="W244" s="46" t="str">
        <f>IF(AND('Mapa final'!$AB$122="Muy Baja",'Mapa final'!$AD$122="Catastrófico"),CONCATENATE("R39C",'Mapa final'!$R$122),"")</f>
        <v/>
      </c>
      <c r="X244" s="113" t="str">
        <f>IF(AND('Mapa final'!$AB$123="Muy Baja",'Mapa final'!$AD$123="Catastrófico"),CONCATENATE("R39C",'Mapa final'!$R$123),"")</f>
        <v/>
      </c>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58"/>
      <c r="BH244" s="58"/>
      <c r="BI244" s="58"/>
      <c r="BJ244" s="58"/>
      <c r="BK244" s="58"/>
      <c r="BL244" s="58"/>
      <c r="BM244" s="58"/>
    </row>
    <row r="245" spans="1:65" ht="15" customHeight="1" x14ac:dyDescent="0.25">
      <c r="A245" s="58"/>
      <c r="B245" s="291"/>
      <c r="C245" s="291"/>
      <c r="D245" s="292"/>
      <c r="E245" s="388"/>
      <c r="F245" s="401"/>
      <c r="G245" s="401"/>
      <c r="H245" s="401"/>
      <c r="I245" s="383"/>
      <c r="J245" s="128" t="str">
        <f>IF(AND('Mapa final'!$AB$124="Muy Baja",'Mapa final'!$AD$124="Leve"),CONCATENATE("R40C",'Mapa final'!$R$124),"")</f>
        <v/>
      </c>
      <c r="K245" s="56" t="str">
        <f>IF(AND('Mapa final'!$AB$125="Muy Baja",'Mapa final'!$AD$125="Leve"),CONCATENATE("R40C",'Mapa final'!$R$125),"")</f>
        <v/>
      </c>
      <c r="L245" s="129" t="str">
        <f>IF(AND('Mapa final'!$AB$126="Muy Baja",'Mapa final'!$AD$126="Leve"),CONCATENATE("R40C",'Mapa final'!$R$126),"")</f>
        <v/>
      </c>
      <c r="M245" s="128" t="str">
        <f>IF(AND('Mapa final'!$AB$124="Muy Baja",'Mapa final'!$AD$124="Menor"),CONCATENATE("R40C",'Mapa final'!$R$124),"")</f>
        <v/>
      </c>
      <c r="N245" s="56" t="str">
        <f>IF(AND('Mapa final'!$AB$125="Muy Baja",'Mapa final'!$AD$125="Menor"),CONCATENATE("R40C",'Mapa final'!$R$125),"")</f>
        <v/>
      </c>
      <c r="O245" s="129" t="str">
        <f>IF(AND('Mapa final'!$AB$126="Muy Baja",'Mapa final'!$AD$126="Menor"),CONCATENATE("R40C",'Mapa final'!$R$126),"")</f>
        <v/>
      </c>
      <c r="P245" s="51" t="str">
        <f>IF(AND('Mapa final'!$AB$124="Muy Baja",'Mapa final'!$AD$124="Moderado"),CONCATENATE("R40C",'Mapa final'!$R$124),"")</f>
        <v/>
      </c>
      <c r="Q245" s="52" t="str">
        <f>IF(AND('Mapa final'!$AB$125="Muy Baja",'Mapa final'!$AD$125="Moderado"),CONCATENATE("R40C",'Mapa final'!$R$125),"")</f>
        <v/>
      </c>
      <c r="R245" s="124" t="str">
        <f>IF(AND('Mapa final'!$AB$126="Muy Baja",'Mapa final'!$AD$126="Moderado"),CONCATENATE("R40C",'Mapa final'!$R$126),"")</f>
        <v/>
      </c>
      <c r="S245" s="118" t="str">
        <f>IF(AND('Mapa final'!$AB$124="Muy Baja",'Mapa final'!$AD$124="Mayor"),CONCATENATE("R40C",'Mapa final'!$R$124),"")</f>
        <v/>
      </c>
      <c r="T245" s="44" t="str">
        <f>IF(AND('Mapa final'!$AB$125="Muy Baja",'Mapa final'!$AD$125="Mayor"),CONCATENATE("R40C",'Mapa final'!$R$125),"")</f>
        <v/>
      </c>
      <c r="U245" s="119" t="str">
        <f>IF(AND('Mapa final'!$AB$126="Muy Baja",'Mapa final'!$AD$126="Mayor"),CONCATENATE("R40C",'Mapa final'!$R$126),"")</f>
        <v/>
      </c>
      <c r="V245" s="45" t="str">
        <f>IF(AND('Mapa final'!$AB$124="Muy Baja",'Mapa final'!$AD$124="Catastrófico"),CONCATENATE("R40C",'Mapa final'!$R$124),"")</f>
        <v/>
      </c>
      <c r="W245" s="46" t="str">
        <f>IF(AND('Mapa final'!$AB$125="Muy Baja",'Mapa final'!$AD$125="Catastrófico"),CONCATENATE("R40C",'Mapa final'!$R$125),"")</f>
        <v/>
      </c>
      <c r="X245" s="113" t="str">
        <f>IF(AND('Mapa final'!$AB$126="Muy Baja",'Mapa final'!$AD$126="Catastrófico"),CONCATENATE("R40C",'Mapa final'!$R$126),"")</f>
        <v/>
      </c>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c r="AZ245" s="58"/>
      <c r="BA245" s="58"/>
      <c r="BB245" s="58"/>
      <c r="BC245" s="58"/>
      <c r="BD245" s="58"/>
      <c r="BE245" s="58"/>
      <c r="BF245" s="58"/>
      <c r="BG245" s="58"/>
      <c r="BH245" s="58"/>
      <c r="BI245" s="58"/>
      <c r="BJ245" s="58"/>
      <c r="BK245" s="58"/>
      <c r="BL245" s="58"/>
      <c r="BM245" s="58"/>
    </row>
    <row r="246" spans="1:65" ht="15" customHeight="1" x14ac:dyDescent="0.25">
      <c r="A246" s="58"/>
      <c r="B246" s="291"/>
      <c r="C246" s="291"/>
      <c r="D246" s="292"/>
      <c r="E246" s="388"/>
      <c r="F246" s="401"/>
      <c r="G246" s="401"/>
      <c r="H246" s="401"/>
      <c r="I246" s="383"/>
      <c r="J246" s="128" t="str">
        <f>IF(AND('Mapa final'!$AB$127="Muy Baja",'Mapa final'!$AD$127="Leve"),CONCATENATE("R41C",'Mapa final'!$R$127),"")</f>
        <v/>
      </c>
      <c r="K246" s="56" t="str">
        <f>IF(AND('Mapa final'!$AB$128="Muy Baja",'Mapa final'!$AD$128="Leve"),CONCATENATE("R41C",'Mapa final'!$R$128),"")</f>
        <v/>
      </c>
      <c r="L246" s="129" t="str">
        <f>IF(AND('Mapa final'!$AB$129="Muy Baja",'Mapa final'!$AD$129="Leve"),CONCATENATE("R41C",'Mapa final'!$R$129),"")</f>
        <v/>
      </c>
      <c r="M246" s="128" t="str">
        <f>IF(AND('Mapa final'!$AB$127="Muy Baja",'Mapa final'!$AD$127="Menor"),CONCATENATE("R41C",'Mapa final'!$R$127),"")</f>
        <v/>
      </c>
      <c r="N246" s="56" t="str">
        <f>IF(AND('Mapa final'!$AB$128="Muy Baja",'Mapa final'!$AD$128="Menor"),CONCATENATE("R41C",'Mapa final'!$R$128),"")</f>
        <v/>
      </c>
      <c r="O246" s="129" t="str">
        <f>IF(AND('Mapa final'!$AB$129="Muy Baja",'Mapa final'!$AD$129="Menor"),CONCATENATE("R41C",'Mapa final'!$R$129),"")</f>
        <v/>
      </c>
      <c r="P246" s="51" t="str">
        <f>IF(AND('Mapa final'!$AB$127="Muy Baja",'Mapa final'!$AD$127="Moderado"),CONCATENATE("R41C",'Mapa final'!$R$127),"")</f>
        <v/>
      </c>
      <c r="Q246" s="52" t="str">
        <f>IF(AND('Mapa final'!$AB$128="Muy Baja",'Mapa final'!$AD$128="Moderado"),CONCATENATE("R41C",'Mapa final'!$R$128),"")</f>
        <v/>
      </c>
      <c r="R246" s="124" t="str">
        <f>IF(AND('Mapa final'!$AB$129="Muy Baja",'Mapa final'!$AD$129="Moderado"),CONCATENATE("R41C",'Mapa final'!$R$129),"")</f>
        <v/>
      </c>
      <c r="S246" s="118" t="str">
        <f>IF(AND('Mapa final'!$AB$127="Muy Baja",'Mapa final'!$AD$127="Mayor"),CONCATENATE("R41C",'Mapa final'!$R$127),"")</f>
        <v/>
      </c>
      <c r="T246" s="44" t="str">
        <f>IF(AND('Mapa final'!$AB$128="Muy Baja",'Mapa final'!$AD$128="Mayor"),CONCATENATE("R41C",'Mapa final'!$R$128),"")</f>
        <v/>
      </c>
      <c r="U246" s="119" t="str">
        <f>IF(AND('Mapa final'!$AB$129="Muy Baja",'Mapa final'!$AD$129="Mayor"),CONCATENATE("R41C",'Mapa final'!$R$129),"")</f>
        <v/>
      </c>
      <c r="V246" s="45" t="str">
        <f>IF(AND('Mapa final'!$AB$127="Muy Baja",'Mapa final'!$AD$127="Catastrófico"),CONCATENATE("R41C",'Mapa final'!$R$127),"")</f>
        <v/>
      </c>
      <c r="W246" s="46" t="str">
        <f>IF(AND('Mapa final'!$AB$128="Muy Baja",'Mapa final'!$AD$128="Catastrófico"),CONCATENATE("R41C",'Mapa final'!$R$128),"")</f>
        <v/>
      </c>
      <c r="X246" s="113" t="str">
        <f>IF(AND('Mapa final'!$AB$129="Muy Baja",'Mapa final'!$AD$129="Catastrófico"),CONCATENATE("R41C",'Mapa final'!$R$129),"")</f>
        <v/>
      </c>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row>
    <row r="247" spans="1:65" ht="15" customHeight="1" x14ac:dyDescent="0.25">
      <c r="A247" s="58"/>
      <c r="B247" s="291"/>
      <c r="C247" s="291"/>
      <c r="D247" s="292"/>
      <c r="E247" s="388"/>
      <c r="F247" s="401"/>
      <c r="G247" s="401"/>
      <c r="H247" s="401"/>
      <c r="I247" s="383"/>
      <c r="J247" s="128" t="str">
        <f>IF(AND('Mapa final'!$AB$130="Muy Baja",'Mapa final'!$AD$130="Leve"),CONCATENATE("R42C",'Mapa final'!$R$130),"")</f>
        <v/>
      </c>
      <c r="K247" s="56" t="str">
        <f>IF(AND('Mapa final'!$AB$131="Muy Baja",'Mapa final'!$AD$131="Leve"),CONCATENATE("R42C",'Mapa final'!$R$131),"")</f>
        <v/>
      </c>
      <c r="L247" s="129" t="str">
        <f>IF(AND('Mapa final'!$AB$132="Muy Baja",'Mapa final'!$AD$132="Leve"),CONCATENATE("R42C",'Mapa final'!$R$132),"")</f>
        <v/>
      </c>
      <c r="M247" s="128" t="str">
        <f>IF(AND('Mapa final'!$AB$130="Muy Baja",'Mapa final'!$AD$130="Menor"),CONCATENATE("R42C",'Mapa final'!$R$130),"")</f>
        <v/>
      </c>
      <c r="N247" s="56" t="str">
        <f>IF(AND('Mapa final'!$AB$131="Muy Baja",'Mapa final'!$AD$131="Menor"),CONCATENATE("R42C",'Mapa final'!$R$131),"")</f>
        <v/>
      </c>
      <c r="O247" s="129" t="str">
        <f>IF(AND('Mapa final'!$AB$132="Muy Baja",'Mapa final'!$AD$132="Menor"),CONCATENATE("R42C",'Mapa final'!$R$132),"")</f>
        <v/>
      </c>
      <c r="P247" s="51" t="str">
        <f>IF(AND('Mapa final'!$AB$130="Muy Baja",'Mapa final'!$AD$130="Moderado"),CONCATENATE("R42C",'Mapa final'!$R$130),"")</f>
        <v/>
      </c>
      <c r="Q247" s="52" t="str">
        <f>IF(AND('Mapa final'!$AB$131="Muy Baja",'Mapa final'!$AD$131="Moderado"),CONCATENATE("R42C",'Mapa final'!$R$131),"")</f>
        <v/>
      </c>
      <c r="R247" s="124" t="str">
        <f>IF(AND('Mapa final'!$AB$132="Muy Baja",'Mapa final'!$AD$132="Moderado"),CONCATENATE("R42C",'Mapa final'!$R$132),"")</f>
        <v/>
      </c>
      <c r="S247" s="118" t="str">
        <f>IF(AND('Mapa final'!$AB$130="Muy Baja",'Mapa final'!$AD$130="Mayor"),CONCATENATE("R42C",'Mapa final'!$R$130),"")</f>
        <v/>
      </c>
      <c r="T247" s="44" t="str">
        <f>IF(AND('Mapa final'!$AB$131="Muy Baja",'Mapa final'!$AD$131="Mayor"),CONCATENATE("R42C",'Mapa final'!$R$131),"")</f>
        <v/>
      </c>
      <c r="U247" s="119" t="str">
        <f>IF(AND('Mapa final'!$AB$132="Muy Baja",'Mapa final'!$AD$132="Mayor"),CONCATENATE("R42C",'Mapa final'!$R$132),"")</f>
        <v>R42C3</v>
      </c>
      <c r="V247" s="45" t="str">
        <f>IF(AND('Mapa final'!$AB$130="Muy Baja",'Mapa final'!$AD$130="Catastrófico"),CONCATENATE("R42C",'Mapa final'!$R$130),"")</f>
        <v/>
      </c>
      <c r="W247" s="46" t="str">
        <f>IF(AND('Mapa final'!$AB$131="Muy Baja",'Mapa final'!$AD$131="Catastrófico"),CONCATENATE("R42C",'Mapa final'!$R$131),"")</f>
        <v/>
      </c>
      <c r="X247" s="113" t="str">
        <f>IF(AND('Mapa final'!$AB$132="Muy Baja",'Mapa final'!$AD$132="Catastrófico"),CONCATENATE("R42C",'Mapa final'!$R$132),"")</f>
        <v/>
      </c>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row>
    <row r="248" spans="1:65" ht="15" customHeight="1" x14ac:dyDescent="0.25">
      <c r="A248" s="58"/>
      <c r="B248" s="291"/>
      <c r="C248" s="291"/>
      <c r="D248" s="292"/>
      <c r="E248" s="388"/>
      <c r="F248" s="401"/>
      <c r="G248" s="401"/>
      <c r="H248" s="401"/>
      <c r="I248" s="383"/>
      <c r="J248" s="128" t="str">
        <f>IF(AND('Mapa final'!$AB$133="Muy Baja",'Mapa final'!$AD$133="Leve"),CONCATENATE("R43C",'Mapa final'!$R$133),"")</f>
        <v/>
      </c>
      <c r="K248" s="56" t="str">
        <f>IF(AND('Mapa final'!$AB$134="Muy Baja",'Mapa final'!$AD$134="Leve"),CONCATENATE("R43C",'Mapa final'!$R$134),"")</f>
        <v/>
      </c>
      <c r="L248" s="129" t="str">
        <f>IF(AND('Mapa final'!$AB$135="Muy Baja",'Mapa final'!$AD$135="Leve"),CONCATENATE("R43C",'Mapa final'!$R$135),"")</f>
        <v/>
      </c>
      <c r="M248" s="128" t="str">
        <f>IF(AND('Mapa final'!$AB$133="Muy Baja",'Mapa final'!$AD$133="Menor"),CONCATENATE("R43C",'Mapa final'!$R$133),"")</f>
        <v/>
      </c>
      <c r="N248" s="56" t="str">
        <f>IF(AND('Mapa final'!$AB$134="Muy Baja",'Mapa final'!$AD$134="Menor"),CONCATENATE("R43C",'Mapa final'!$R$134),"")</f>
        <v/>
      </c>
      <c r="O248" s="129" t="str">
        <f>IF(AND('Mapa final'!$AB$135="Muy Baja",'Mapa final'!$AD$135="Menor"),CONCATENATE("R43C",'Mapa final'!$R$135),"")</f>
        <v/>
      </c>
      <c r="P248" s="51" t="str">
        <f>IF(AND('Mapa final'!$AB$133="Muy Baja",'Mapa final'!$AD$133="Moderado"),CONCATENATE("R43C",'Mapa final'!$R$133),"")</f>
        <v/>
      </c>
      <c r="Q248" s="52" t="str">
        <f>IF(AND('Mapa final'!$AB$134="Muy Baja",'Mapa final'!$AD$134="Moderado"),CONCATENATE("R43C",'Mapa final'!$R$134),"")</f>
        <v/>
      </c>
      <c r="R248" s="124" t="str">
        <f>IF(AND('Mapa final'!$AB$135="Muy Baja",'Mapa final'!$AD$135="Moderado"),CONCATENATE("R43C",'Mapa final'!$R$135),"")</f>
        <v/>
      </c>
      <c r="S248" s="118" t="str">
        <f>IF(AND('Mapa final'!$AB$133="Muy Baja",'Mapa final'!$AD$133="Mayor"),CONCATENATE("R43C",'Mapa final'!$R$133),"")</f>
        <v/>
      </c>
      <c r="T248" s="44" t="str">
        <f>IF(AND('Mapa final'!$AB$134="Muy Baja",'Mapa final'!$AD$134="Mayor"),CONCATENATE("R43C",'Mapa final'!$R$134),"")</f>
        <v/>
      </c>
      <c r="U248" s="119" t="str">
        <f>IF(AND('Mapa final'!$AB$135="Muy Baja",'Mapa final'!$AD$135="Mayor"),CONCATENATE("R43C",'Mapa final'!$R$135),"")</f>
        <v/>
      </c>
      <c r="V248" s="45" t="str">
        <f>IF(AND('Mapa final'!$AB$133="Muy Baja",'Mapa final'!$AD$133="Catastrófico"),CONCATENATE("R43C",'Mapa final'!$R$133),"")</f>
        <v/>
      </c>
      <c r="W248" s="46" t="str">
        <f>IF(AND('Mapa final'!$AB$134="Muy Baja",'Mapa final'!$AD$134="Catastrófico"),CONCATENATE("R43C",'Mapa final'!$R$134),"")</f>
        <v/>
      </c>
      <c r="X248" s="113" t="str">
        <f>IF(AND('Mapa final'!$AB$135="Muy Baja",'Mapa final'!$AD$135="Catastrófico"),CONCATENATE("R43C",'Mapa final'!$R$135),"")</f>
        <v/>
      </c>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row>
    <row r="249" spans="1:65" ht="15" customHeight="1" x14ac:dyDescent="0.25">
      <c r="A249" s="58"/>
      <c r="B249" s="291"/>
      <c r="C249" s="291"/>
      <c r="D249" s="292"/>
      <c r="E249" s="388"/>
      <c r="F249" s="401"/>
      <c r="G249" s="401"/>
      <c r="H249" s="401"/>
      <c r="I249" s="383"/>
      <c r="J249" s="128" t="str">
        <f>IF(AND('Mapa final'!$AB$136="Muy Baja",'Mapa final'!$AD$136="Leve"),CONCATENATE("R44C",'Mapa final'!$R$136),"")</f>
        <v/>
      </c>
      <c r="K249" s="56" t="str">
        <f>IF(AND('Mapa final'!$AB$137="Muy Baja",'Mapa final'!$AD$137="Leve"),CONCATENATE("R44C",'Mapa final'!$R$137),"")</f>
        <v/>
      </c>
      <c r="L249" s="129" t="str">
        <f>IF(AND('Mapa final'!$AB$138="Muy Baja",'Mapa final'!$AD$138="Leve"),CONCATENATE("R44C",'Mapa final'!$R$138),"")</f>
        <v/>
      </c>
      <c r="M249" s="128" t="str">
        <f>IF(AND('Mapa final'!$AB$136="Muy Baja",'Mapa final'!$AD$136="Menor"),CONCATENATE("R44C",'Mapa final'!$R$136),"")</f>
        <v/>
      </c>
      <c r="N249" s="56" t="str">
        <f>IF(AND('Mapa final'!$AB$137="Muy Baja",'Mapa final'!$AD$137="Menor"),CONCATENATE("R44C",'Mapa final'!$R$137),"")</f>
        <v/>
      </c>
      <c r="O249" s="129" t="str">
        <f>IF(AND('Mapa final'!$AB$138="Muy Baja",'Mapa final'!$AD$138="Menor"),CONCATENATE("R44C",'Mapa final'!$R$138),"")</f>
        <v/>
      </c>
      <c r="P249" s="51" t="str">
        <f>IF(AND('Mapa final'!$AB$136="Muy Baja",'Mapa final'!$AD$136="Moderado"),CONCATENATE("R44C",'Mapa final'!$R$136),"")</f>
        <v/>
      </c>
      <c r="Q249" s="52" t="str">
        <f>IF(AND('Mapa final'!$AB$137="Muy Baja",'Mapa final'!$AD$137="Moderado"),CONCATENATE("R44C",'Mapa final'!$R$137),"")</f>
        <v/>
      </c>
      <c r="R249" s="124" t="str">
        <f>IF(AND('Mapa final'!$AB$138="Muy Baja",'Mapa final'!$AD$138="Moderado"),CONCATENATE("R44C",'Mapa final'!$R$138),"")</f>
        <v/>
      </c>
      <c r="S249" s="118" t="str">
        <f>IF(AND('Mapa final'!$AB$136="Muy Baja",'Mapa final'!$AD$136="Mayor"),CONCATENATE("R44C",'Mapa final'!$R$136),"")</f>
        <v/>
      </c>
      <c r="T249" s="44" t="str">
        <f>IF(AND('Mapa final'!$AB$137="Muy Baja",'Mapa final'!$AD$137="Mayor"),CONCATENATE("R44C",'Mapa final'!$R$137),"")</f>
        <v/>
      </c>
      <c r="U249" s="119" t="str">
        <f>IF(AND('Mapa final'!$AB$138="Muy Baja",'Mapa final'!$AD$138="Mayor"),CONCATENATE("R44C",'Mapa final'!$R$138),"")</f>
        <v/>
      </c>
      <c r="V249" s="45" t="str">
        <f>IF(AND('Mapa final'!$AB$136="Muy Baja",'Mapa final'!$AD$136="Catastrófico"),CONCATENATE("R44C",'Mapa final'!$R$136),"")</f>
        <v/>
      </c>
      <c r="W249" s="46" t="str">
        <f>IF(AND('Mapa final'!$AB$137="Muy Baja",'Mapa final'!$AD$137="Catastrófico"),CONCATENATE("R44C",'Mapa final'!$R$137),"")</f>
        <v/>
      </c>
      <c r="X249" s="113" t="str">
        <f>IF(AND('Mapa final'!$AB$138="Muy Baja",'Mapa final'!$AD$138="Catastrófico"),CONCATENATE("R44C",'Mapa final'!$R$138),"")</f>
        <v/>
      </c>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row>
    <row r="250" spans="1:65" ht="15" customHeight="1" x14ac:dyDescent="0.25">
      <c r="A250" s="58"/>
      <c r="B250" s="291"/>
      <c r="C250" s="291"/>
      <c r="D250" s="292"/>
      <c r="E250" s="388"/>
      <c r="F250" s="401"/>
      <c r="G250" s="401"/>
      <c r="H250" s="401"/>
      <c r="I250" s="383"/>
      <c r="J250" s="128" t="str">
        <f>IF(AND('Mapa final'!$AB$139="Muy Baja",'Mapa final'!$AD$139="Leve"),CONCATENATE("R45C",'Mapa final'!$R$139),"")</f>
        <v/>
      </c>
      <c r="K250" s="56" t="str">
        <f>IF(AND('Mapa final'!$AB$140="Muy Baja",'Mapa final'!$AD$140="Leve"),CONCATENATE("R45C",'Mapa final'!$R$140),"")</f>
        <v/>
      </c>
      <c r="L250" s="129" t="str">
        <f>IF(AND('Mapa final'!$AB$141="Muy Baja",'Mapa final'!$AD$141="Leve"),CONCATENATE("R45C",'Mapa final'!$R$141),"")</f>
        <v/>
      </c>
      <c r="M250" s="128" t="str">
        <f>IF(AND('Mapa final'!$AB$139="Muy Baja",'Mapa final'!$AD$139="Menor"),CONCATENATE("R45C",'Mapa final'!$R$139),"")</f>
        <v/>
      </c>
      <c r="N250" s="56" t="str">
        <f>IF(AND('Mapa final'!$AB$140="Muy Baja",'Mapa final'!$AD$140="Menor"),CONCATENATE("R45C",'Mapa final'!$R$140),"")</f>
        <v/>
      </c>
      <c r="O250" s="129" t="str">
        <f>IF(AND('Mapa final'!$AB$141="Muy Baja",'Mapa final'!$AD$141="Menor"),CONCATENATE("R45C",'Mapa final'!$R$141),"")</f>
        <v/>
      </c>
      <c r="P250" s="51" t="str">
        <f>IF(AND('Mapa final'!$AB$139="Muy Baja",'Mapa final'!$AD$139="Moderado"),CONCATENATE("R45C",'Mapa final'!$R$139),"")</f>
        <v/>
      </c>
      <c r="Q250" s="52" t="str">
        <f>IF(AND('Mapa final'!$AB$140="Muy Baja",'Mapa final'!$AD$140="Moderado"),CONCATENATE("R45C",'Mapa final'!$R$140),"")</f>
        <v/>
      </c>
      <c r="R250" s="124" t="str">
        <f>IF(AND('Mapa final'!$AB$141="Muy Baja",'Mapa final'!$AD$141="Moderado"),CONCATENATE("R45C",'Mapa final'!$R$141),"")</f>
        <v/>
      </c>
      <c r="S250" s="118" t="str">
        <f>IF(AND('Mapa final'!$AB$139="Muy Baja",'Mapa final'!$AD$139="Mayor"),CONCATENATE("R45C",'Mapa final'!$R$139),"")</f>
        <v/>
      </c>
      <c r="T250" s="44" t="str">
        <f>IF(AND('Mapa final'!$AB$140="Muy Baja",'Mapa final'!$AD$140="Mayor"),CONCATENATE("R45C",'Mapa final'!$R$140),"")</f>
        <v/>
      </c>
      <c r="U250" s="119" t="str">
        <f>IF(AND('Mapa final'!$AB$141="Muy Baja",'Mapa final'!$AD$141="Mayor"),CONCATENATE("R45C",'Mapa final'!$R$141),"")</f>
        <v/>
      </c>
      <c r="V250" s="45" t="str">
        <f>IF(AND('Mapa final'!$AB$139="Muy Baja",'Mapa final'!$AD$139="Catastrófico"),CONCATENATE("R45C",'Mapa final'!$R$139),"")</f>
        <v/>
      </c>
      <c r="W250" s="46" t="str">
        <f>IF(AND('Mapa final'!$AB$140="Muy Baja",'Mapa final'!$AD$140="Catastrófico"),CONCATENATE("R45C",'Mapa final'!$R$140),"")</f>
        <v/>
      </c>
      <c r="X250" s="113" t="str">
        <f>IF(AND('Mapa final'!$AB$141="Muy Baja",'Mapa final'!$AD$141="Catastrófico"),CONCATENATE("R45C",'Mapa final'!$R$141),"")</f>
        <v/>
      </c>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row>
    <row r="251" spans="1:65" ht="15" customHeight="1" x14ac:dyDescent="0.25">
      <c r="A251" s="58"/>
      <c r="B251" s="291"/>
      <c r="C251" s="291"/>
      <c r="D251" s="292"/>
      <c r="E251" s="388"/>
      <c r="F251" s="401"/>
      <c r="G251" s="401"/>
      <c r="H251" s="401"/>
      <c r="I251" s="383"/>
      <c r="J251" s="128" t="str">
        <f>IF(AND('Mapa final'!$AB$142="Muy Baja",'Mapa final'!$AD$142="Leve"),CONCATENATE("R46C",'Mapa final'!$R$142),"")</f>
        <v/>
      </c>
      <c r="K251" s="56" t="str">
        <f>IF(AND('Mapa final'!$AB$143="Muy Baja",'Mapa final'!$AD$143="Leve"),CONCATENATE("R46C",'Mapa final'!$R$143),"")</f>
        <v/>
      </c>
      <c r="L251" s="129" t="str">
        <f>IF(AND('Mapa final'!$AB$144="Muy Baja",'Mapa final'!$AD$144="Leve"),CONCATENATE("R46C",'Mapa final'!$R$144),"")</f>
        <v/>
      </c>
      <c r="M251" s="128" t="str">
        <f>IF(AND('Mapa final'!$AB$142="Muy Baja",'Mapa final'!$AD$142="Menor"),CONCATENATE("R46C",'Mapa final'!$R$142),"")</f>
        <v/>
      </c>
      <c r="N251" s="56" t="str">
        <f>IF(AND('Mapa final'!$AB$143="Muy Baja",'Mapa final'!$AD$143="Menor"),CONCATENATE("R46C",'Mapa final'!$R$143),"")</f>
        <v/>
      </c>
      <c r="O251" s="129" t="str">
        <f>IF(AND('Mapa final'!$AB$144="Muy Baja",'Mapa final'!$AD$144="Menor"),CONCATENATE("R46C",'Mapa final'!$R$144),"")</f>
        <v/>
      </c>
      <c r="P251" s="51" t="str">
        <f>IF(AND('Mapa final'!$AB$142="Muy Baja",'Mapa final'!$AD$142="Moderado"),CONCATENATE("R46C",'Mapa final'!$R$142),"")</f>
        <v/>
      </c>
      <c r="Q251" s="52" t="str">
        <f>IF(AND('Mapa final'!$AB$143="Muy Baja",'Mapa final'!$AD$143="Moderado"),CONCATENATE("R46C",'Mapa final'!$R$143),"")</f>
        <v/>
      </c>
      <c r="R251" s="124" t="str">
        <f>IF(AND('Mapa final'!$AB$144="Muy Baja",'Mapa final'!$AD$144="Moderado"),CONCATENATE("R46C",'Mapa final'!$R$144),"")</f>
        <v/>
      </c>
      <c r="S251" s="118" t="str">
        <f>IF(AND('Mapa final'!$AB$142="Muy Baja",'Mapa final'!$AD$142="Mayor"),CONCATENATE("R46C",'Mapa final'!$R$142),"")</f>
        <v/>
      </c>
      <c r="T251" s="44" t="str">
        <f>IF(AND('Mapa final'!$AB$143="Muy Baja",'Mapa final'!$AD$143="Mayor"),CONCATENATE("R46C",'Mapa final'!$R$143),"")</f>
        <v/>
      </c>
      <c r="U251" s="119" t="str">
        <f>IF(AND('Mapa final'!$AB$144="Muy Baja",'Mapa final'!$AD$144="Mayor"),CONCATENATE("R46C",'Mapa final'!$R$144),"")</f>
        <v/>
      </c>
      <c r="V251" s="45" t="str">
        <f>IF(AND('Mapa final'!$AB$142="Muy Baja",'Mapa final'!$AD$142="Catastrófico"),CONCATENATE("R46C",'Mapa final'!$R$142),"")</f>
        <v/>
      </c>
      <c r="W251" s="46" t="str">
        <f>IF(AND('Mapa final'!$AB$143="Muy Baja",'Mapa final'!$AD$143="Catastrófico"),CONCATENATE("R46C",'Mapa final'!$R$143),"")</f>
        <v/>
      </c>
      <c r="X251" s="113" t="str">
        <f>IF(AND('Mapa final'!$AB$144="Muy Baja",'Mapa final'!$AD$144="Catastrófico"),CONCATENATE("R46C",'Mapa final'!$R$144),"")</f>
        <v/>
      </c>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row>
    <row r="252" spans="1:65" ht="15" customHeight="1" x14ac:dyDescent="0.25">
      <c r="A252" s="58"/>
      <c r="B252" s="291"/>
      <c r="C252" s="291"/>
      <c r="D252" s="292"/>
      <c r="E252" s="388"/>
      <c r="F252" s="401"/>
      <c r="G252" s="401"/>
      <c r="H252" s="401"/>
      <c r="I252" s="383"/>
      <c r="J252" s="128" t="str">
        <f>IF(AND('Mapa final'!$AB$145="Muy Baja",'Mapa final'!$AD$145="Leve"),CONCATENATE("R47C",'Mapa final'!$R$145),"")</f>
        <v/>
      </c>
      <c r="K252" s="56" t="str">
        <f>IF(AND('Mapa final'!$AB$146="Muy Baja",'Mapa final'!$AD$146="Leve"),CONCATENATE("R47C",'Mapa final'!$R$146),"")</f>
        <v/>
      </c>
      <c r="L252" s="129" t="str">
        <f>IF(AND('Mapa final'!$AB$147="Muy Baja",'Mapa final'!$AD$147="Leve"),CONCATENATE("R47C",'Mapa final'!$R$147),"")</f>
        <v/>
      </c>
      <c r="M252" s="128" t="str">
        <f>IF(AND('Mapa final'!$AB$145="Muy Baja",'Mapa final'!$AD$145="Menor"),CONCATENATE("R47C",'Mapa final'!$R$145),"")</f>
        <v/>
      </c>
      <c r="N252" s="56" t="str">
        <f>IF(AND('Mapa final'!$AB$146="Muy Baja",'Mapa final'!$AD$146="Menor"),CONCATENATE("R47C",'Mapa final'!$R$146),"")</f>
        <v/>
      </c>
      <c r="O252" s="129" t="str">
        <f>IF(AND('Mapa final'!$AB$147="Muy Baja",'Mapa final'!$AD$147="Menor"),CONCATENATE("R47C",'Mapa final'!$R$147),"")</f>
        <v/>
      </c>
      <c r="P252" s="51" t="str">
        <f>IF(AND('Mapa final'!$AB$145="Muy Baja",'Mapa final'!$AD$145="Moderado"),CONCATENATE("R47C",'Mapa final'!$R$145),"")</f>
        <v/>
      </c>
      <c r="Q252" s="52" t="str">
        <f>IF(AND('Mapa final'!$AB$146="Muy Baja",'Mapa final'!$AD$146="Moderado"),CONCATENATE("R47C",'Mapa final'!$R$146),"")</f>
        <v/>
      </c>
      <c r="R252" s="124" t="str">
        <f>IF(AND('Mapa final'!$AB$147="Muy Baja",'Mapa final'!$AD$147="Moderado"),CONCATENATE("R47C",'Mapa final'!$R$147),"")</f>
        <v/>
      </c>
      <c r="S252" s="118" t="str">
        <f>IF(AND('Mapa final'!$AB$145="Muy Baja",'Mapa final'!$AD$145="Mayor"),CONCATENATE("R47C",'Mapa final'!$R$145),"")</f>
        <v/>
      </c>
      <c r="T252" s="44" t="str">
        <f>IF(AND('Mapa final'!$AB$146="Muy Baja",'Mapa final'!$AD$146="Mayor"),CONCATENATE("R47C",'Mapa final'!$R$146),"")</f>
        <v/>
      </c>
      <c r="U252" s="119" t="str">
        <f>IF(AND('Mapa final'!$AB$147="Muy Baja",'Mapa final'!$AD$147="Mayor"),CONCATENATE("R47C",'Mapa final'!$R$147),"")</f>
        <v/>
      </c>
      <c r="V252" s="45" t="str">
        <f>IF(AND('Mapa final'!$AB$145="Muy Baja",'Mapa final'!$AD$145="Catastrófico"),CONCATENATE("R47C",'Mapa final'!$R$145),"")</f>
        <v/>
      </c>
      <c r="W252" s="46" t="str">
        <f>IF(AND('Mapa final'!$AB$146="Muy Baja",'Mapa final'!$AD$146="Catastrófico"),CONCATENATE("R47C",'Mapa final'!$R$146),"")</f>
        <v/>
      </c>
      <c r="X252" s="113" t="str">
        <f>IF(AND('Mapa final'!$AB$147="Muy Baja",'Mapa final'!$AD$147="Catastrófico"),CONCATENATE("R47C",'Mapa final'!$R$147),"")</f>
        <v/>
      </c>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row>
    <row r="253" spans="1:65" ht="15" customHeight="1" x14ac:dyDescent="0.25">
      <c r="A253" s="58"/>
      <c r="B253" s="291"/>
      <c r="C253" s="291"/>
      <c r="D253" s="292"/>
      <c r="E253" s="388"/>
      <c r="F253" s="401"/>
      <c r="G253" s="401"/>
      <c r="H253" s="401"/>
      <c r="I253" s="383"/>
      <c r="J253" s="128" t="str">
        <f>IF(AND('Mapa final'!$AB$148="Muy Baja",'Mapa final'!$AD$148="Leve"),CONCATENATE("R48C",'Mapa final'!$R$148),"")</f>
        <v/>
      </c>
      <c r="K253" s="56" t="str">
        <f>IF(AND('Mapa final'!$AB$149="Muy Baja",'Mapa final'!$AD$149="Leve"),CONCATENATE("R48C",'Mapa final'!$R$149),"")</f>
        <v/>
      </c>
      <c r="L253" s="129" t="str">
        <f>IF(AND('Mapa final'!$AB$150="Muy Baja",'Mapa final'!$AD$150="Leve"),CONCATENATE("R48C",'Mapa final'!$R$150),"")</f>
        <v/>
      </c>
      <c r="M253" s="128" t="str">
        <f>IF(AND('Mapa final'!$AB$148="Muy Baja",'Mapa final'!$AD$148="Menor"),CONCATENATE("R48C",'Mapa final'!$R$148),"")</f>
        <v/>
      </c>
      <c r="N253" s="56" t="str">
        <f>IF(AND('Mapa final'!$AB$149="Muy Baja",'Mapa final'!$AD$149="Menor"),CONCATENATE("R48C",'Mapa final'!$R$149),"")</f>
        <v/>
      </c>
      <c r="O253" s="129" t="str">
        <f>IF(AND('Mapa final'!$AB$150="Muy Baja",'Mapa final'!$AD$150="Menor"),CONCATENATE("R48C",'Mapa final'!$R$150),"")</f>
        <v/>
      </c>
      <c r="P253" s="51" t="str">
        <f>IF(AND('Mapa final'!$AB$148="Muy Baja",'Mapa final'!$AD$148="Moderado"),CONCATENATE("R48C",'Mapa final'!$R$148),"")</f>
        <v/>
      </c>
      <c r="Q253" s="52" t="str">
        <f>IF(AND('Mapa final'!$AB$149="Muy Baja",'Mapa final'!$AD$149="Moderado"),CONCATENATE("R48C",'Mapa final'!$R$149),"")</f>
        <v/>
      </c>
      <c r="R253" s="124" t="str">
        <f>IF(AND('Mapa final'!$AB$150="Muy Baja",'Mapa final'!$AD$150="Moderado"),CONCATENATE("R48C",'Mapa final'!$R$150),"")</f>
        <v/>
      </c>
      <c r="S253" s="118" t="str">
        <f>IF(AND('Mapa final'!$AB$148="Muy Baja",'Mapa final'!$AD$148="Mayor"),CONCATENATE("R48C",'Mapa final'!$R$148),"")</f>
        <v/>
      </c>
      <c r="T253" s="44" t="str">
        <f>IF(AND('Mapa final'!$AB$149="Muy Baja",'Mapa final'!$AD$149="Mayor"),CONCATENATE("R48C",'Mapa final'!$R$149),"")</f>
        <v/>
      </c>
      <c r="U253" s="119" t="str">
        <f>IF(AND('Mapa final'!$AB$150="Muy Baja",'Mapa final'!$AD$150="Mayor"),CONCATENATE("R48C",'Mapa final'!$R$150),"")</f>
        <v/>
      </c>
      <c r="V253" s="45" t="str">
        <f>IF(AND('Mapa final'!$AB$148="Muy Baja",'Mapa final'!$AD$148="Catastrófico"),CONCATENATE("R48C",'Mapa final'!$R$148),"")</f>
        <v/>
      </c>
      <c r="W253" s="46" t="str">
        <f>IF(AND('Mapa final'!$AB$149="Muy Baja",'Mapa final'!$AD$149="Catastrófico"),CONCATENATE("R48C",'Mapa final'!$R$149),"")</f>
        <v/>
      </c>
      <c r="X253" s="113" t="str">
        <f>IF(AND('Mapa final'!$AB$150="Muy Baja",'Mapa final'!$AD$150="Catastrófico"),CONCATENATE("R48C",'Mapa final'!$R$150),"")</f>
        <v/>
      </c>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row>
    <row r="254" spans="1:65" ht="15" customHeight="1" x14ac:dyDescent="0.25">
      <c r="A254" s="58"/>
      <c r="B254" s="291"/>
      <c r="C254" s="291"/>
      <c r="D254" s="292"/>
      <c r="E254" s="388"/>
      <c r="F254" s="401"/>
      <c r="G254" s="401"/>
      <c r="H254" s="401"/>
      <c r="I254" s="383"/>
      <c r="J254" s="128" t="str">
        <f>IF(AND('Mapa final'!$AB$151="Muy Baja",'Mapa final'!$AD$151="Leve"),CONCATENATE("R49C",'Mapa final'!$R$151),"")</f>
        <v/>
      </c>
      <c r="K254" s="56" t="str">
        <f>IF(AND('Mapa final'!$AB$152="Muy Baja",'Mapa final'!$AD$152="Leve"),CONCATENATE("R49C",'Mapa final'!$R$152),"")</f>
        <v/>
      </c>
      <c r="L254" s="129" t="str">
        <f>IF(AND('Mapa final'!$AB$153="Muy Baja",'Mapa final'!$AD$153="Leve"),CONCATENATE("R49C",'Mapa final'!$R$153),"")</f>
        <v/>
      </c>
      <c r="M254" s="128" t="str">
        <f>IF(AND('Mapa final'!$AB$151="Muy Baja",'Mapa final'!$AD$151="Menor"),CONCATENATE("R49C",'Mapa final'!$R$151),"")</f>
        <v/>
      </c>
      <c r="N254" s="56" t="str">
        <f>IF(AND('Mapa final'!$AB$152="Muy Baja",'Mapa final'!$AD$152="Menor"),CONCATENATE("R49C",'Mapa final'!$R$152),"")</f>
        <v/>
      </c>
      <c r="O254" s="129" t="str">
        <f>IF(AND('Mapa final'!$AB$153="Muy Baja",'Mapa final'!$AD$153="Menor"),CONCATENATE("R49C",'Mapa final'!$R$153),"")</f>
        <v/>
      </c>
      <c r="P254" s="51" t="str">
        <f>IF(AND('Mapa final'!$AB$151="Muy Baja",'Mapa final'!$AD$151="Moderado"),CONCATENATE("R49C",'Mapa final'!$R$151),"")</f>
        <v/>
      </c>
      <c r="Q254" s="52" t="str">
        <f>IF(AND('Mapa final'!$AB$152="Muy Baja",'Mapa final'!$AD$152="Moderado"),CONCATENATE("R49C",'Mapa final'!$R$152),"")</f>
        <v/>
      </c>
      <c r="R254" s="124" t="str">
        <f>IF(AND('Mapa final'!$AB$153="Muy Baja",'Mapa final'!$AD$153="Moderado"),CONCATENATE("R49C",'Mapa final'!$R$153),"")</f>
        <v/>
      </c>
      <c r="S254" s="118" t="str">
        <f>IF(AND('Mapa final'!$AB$151="Muy Baja",'Mapa final'!$AD$151="Mayor"),CONCATENATE("R49C",'Mapa final'!$R$151),"")</f>
        <v/>
      </c>
      <c r="T254" s="44" t="str">
        <f>IF(AND('Mapa final'!$AB$152="Muy Baja",'Mapa final'!$AD$152="Mayor"),CONCATENATE("R49C",'Mapa final'!$R$152),"")</f>
        <v/>
      </c>
      <c r="U254" s="119" t="str">
        <f>IF(AND('Mapa final'!$AB$153="Muy Baja",'Mapa final'!$AD$153="Mayor"),CONCATENATE("R49C",'Mapa final'!$R$153),"")</f>
        <v/>
      </c>
      <c r="V254" s="45" t="str">
        <f>IF(AND('Mapa final'!$AB$151="Muy Baja",'Mapa final'!$AD$151="Catastrófico"),CONCATENATE("R49C",'Mapa final'!$R$151),"")</f>
        <v/>
      </c>
      <c r="W254" s="46" t="str">
        <f>IF(AND('Mapa final'!$AB$152="Muy Baja",'Mapa final'!$AD$152="Catastrófico"),CONCATENATE("R49C",'Mapa final'!$R$152),"")</f>
        <v/>
      </c>
      <c r="X254" s="113" t="str">
        <f>IF(AND('Mapa final'!$AB$153="Muy Baja",'Mapa final'!$AD$153="Catastrófico"),CONCATENATE("R49C",'Mapa final'!$R$153),"")</f>
        <v/>
      </c>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row>
    <row r="255" spans="1:65" ht="15" customHeight="1" thickBot="1" x14ac:dyDescent="0.3">
      <c r="A255" s="58"/>
      <c r="B255" s="291"/>
      <c r="C255" s="291"/>
      <c r="D255" s="292"/>
      <c r="E255" s="388"/>
      <c r="F255" s="401"/>
      <c r="G255" s="401"/>
      <c r="H255" s="401"/>
      <c r="I255" s="383"/>
      <c r="J255" s="130" t="str">
        <f>IF(AND('Mapa final'!$AB$154="Muy Baja",'Mapa final'!$AD$154="Leve"),CONCATENATE("R50C",'Mapa final'!$R$154),"")</f>
        <v/>
      </c>
      <c r="K255" s="57" t="str">
        <f>IF(AND('Mapa final'!$AB$155="Muy Baja",'Mapa final'!$AD$155="Leve"),CONCATENATE("R50C",'Mapa final'!$R$155),"")</f>
        <v/>
      </c>
      <c r="L255" s="131" t="str">
        <f>IF(AND('Mapa final'!$AB$156="Muy Baja",'Mapa final'!$AD$156="Leve"),CONCATENATE("R50C",'Mapa final'!$R$156),"")</f>
        <v/>
      </c>
      <c r="M255" s="130" t="str">
        <f>IF(AND('Mapa final'!$AB$154="Muy Baja",'Mapa final'!$AD$154="Menor"),CONCATENATE("R50C",'Mapa final'!$R$154),"")</f>
        <v/>
      </c>
      <c r="N255" s="57" t="str">
        <f>IF(AND('Mapa final'!$AB$155="Muy Baja",'Mapa final'!$AD$155="Menor"),CONCATENATE("R50C",'Mapa final'!$R$155),"")</f>
        <v/>
      </c>
      <c r="O255" s="131" t="str">
        <f>IF(AND('Mapa final'!$AB$156="Muy Baja",'Mapa final'!$AD$156="Menor"),CONCATENATE("R50C",'Mapa final'!$R$156),"")</f>
        <v/>
      </c>
      <c r="P255" s="53" t="str">
        <f>IF(AND('Mapa final'!$AB$154="Muy Baja",'Mapa final'!$AD$154="Moderado"),CONCATENATE("R50C",'Mapa final'!$R$154),"")</f>
        <v/>
      </c>
      <c r="Q255" s="54" t="str">
        <f>IF(AND('Mapa final'!$AB$155="Muy Baja",'Mapa final'!$AD$155="Moderado"),CONCATENATE("R50C",'Mapa final'!$R$155),"")</f>
        <v/>
      </c>
      <c r="R255" s="125" t="str">
        <f>IF(AND('Mapa final'!$AB$156="Muy Baja",'Mapa final'!$AD$156="Moderado"),CONCATENATE("R50C",'Mapa final'!$R$156),"")</f>
        <v/>
      </c>
      <c r="S255" s="120" t="str">
        <f>IF(AND('Mapa final'!$AB$154="Muy Baja",'Mapa final'!$AD$154="Mayor"),CONCATENATE("R50C",'Mapa final'!$R$154),"")</f>
        <v/>
      </c>
      <c r="T255" s="121" t="str">
        <f>IF(AND('Mapa final'!$AB$155="Muy Baja",'Mapa final'!$AD$155="Mayor"),CONCATENATE("R50C",'Mapa final'!$R$155),"")</f>
        <v/>
      </c>
      <c r="U255" s="122" t="str">
        <f>IF(AND('Mapa final'!$AB$156="Muy Baja",'Mapa final'!$AD$156="Mayor"),CONCATENATE("R50C",'Mapa final'!$R$156),"")</f>
        <v/>
      </c>
      <c r="V255" s="47" t="str">
        <f>IF(AND('Mapa final'!$AB$154="Muy Baja",'Mapa final'!$AD$154="Catastrófico"),CONCATENATE("R50C",'Mapa final'!$R$154),"")</f>
        <v/>
      </c>
      <c r="W255" s="48" t="str">
        <f>IF(AND('Mapa final'!$AB$155="Muy Baja",'Mapa final'!$AD$155="Catastrófico"),CONCATENATE("R50C",'Mapa final'!$R$155),"")</f>
        <v/>
      </c>
      <c r="X255" s="114" t="str">
        <f>IF(AND('Mapa final'!$AB$156="Muy Baja",'Mapa final'!$AD$156="Catastrófico"),CONCATENATE("R50C",'Mapa final'!$R$156),"")</f>
        <v/>
      </c>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row>
    <row r="256" spans="1:65" x14ac:dyDescent="0.25">
      <c r="A256" s="58"/>
      <c r="B256" s="58"/>
      <c r="C256" s="58"/>
      <c r="D256" s="58"/>
      <c r="E256" s="58"/>
      <c r="F256" s="58"/>
      <c r="G256" s="58"/>
      <c r="H256" s="58"/>
      <c r="I256" s="58"/>
      <c r="J256" s="382" t="s">
        <v>103</v>
      </c>
      <c r="K256" s="383"/>
      <c r="L256" s="383"/>
      <c r="M256" s="387" t="s">
        <v>102</v>
      </c>
      <c r="N256" s="383"/>
      <c r="O256" s="383"/>
      <c r="P256" s="387" t="s">
        <v>101</v>
      </c>
      <c r="Q256" s="383"/>
      <c r="R256" s="383"/>
      <c r="S256" s="387" t="s">
        <v>100</v>
      </c>
      <c r="T256" s="390"/>
      <c r="U256" s="383"/>
      <c r="V256" s="387" t="s">
        <v>99</v>
      </c>
      <c r="W256" s="383"/>
      <c r="X256" s="391"/>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row>
    <row r="257" spans="1:65" x14ac:dyDescent="0.25">
      <c r="A257" s="58"/>
      <c r="B257" s="58"/>
      <c r="C257" s="58"/>
      <c r="D257" s="58"/>
      <c r="E257" s="58"/>
      <c r="F257" s="58"/>
      <c r="G257" s="58"/>
      <c r="H257" s="58"/>
      <c r="I257" s="58"/>
      <c r="J257" s="384"/>
      <c r="K257" s="383"/>
      <c r="L257" s="383"/>
      <c r="M257" s="388"/>
      <c r="N257" s="383"/>
      <c r="O257" s="383"/>
      <c r="P257" s="388"/>
      <c r="Q257" s="383"/>
      <c r="R257" s="383"/>
      <c r="S257" s="388"/>
      <c r="T257" s="383"/>
      <c r="U257" s="383"/>
      <c r="V257" s="388"/>
      <c r="W257" s="383"/>
      <c r="X257" s="391"/>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row>
    <row r="258" spans="1:65" x14ac:dyDescent="0.25">
      <c r="A258" s="58"/>
      <c r="B258" s="58"/>
      <c r="C258" s="58"/>
      <c r="D258" s="58"/>
      <c r="E258" s="58"/>
      <c r="F258" s="58"/>
      <c r="G258" s="58"/>
      <c r="H258" s="58"/>
      <c r="I258" s="58"/>
      <c r="J258" s="384"/>
      <c r="K258" s="383"/>
      <c r="L258" s="383"/>
      <c r="M258" s="388"/>
      <c r="N258" s="383"/>
      <c r="O258" s="383"/>
      <c r="P258" s="388"/>
      <c r="Q258" s="383"/>
      <c r="R258" s="383"/>
      <c r="S258" s="388"/>
      <c r="T258" s="383"/>
      <c r="U258" s="383"/>
      <c r="V258" s="388"/>
      <c r="W258" s="383"/>
      <c r="X258" s="391"/>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row>
    <row r="259" spans="1:65" x14ac:dyDescent="0.25">
      <c r="A259" s="58"/>
      <c r="B259" s="58"/>
      <c r="C259" s="58"/>
      <c r="D259" s="58"/>
      <c r="E259" s="58"/>
      <c r="F259" s="58"/>
      <c r="G259" s="58"/>
      <c r="H259" s="58"/>
      <c r="I259" s="58"/>
      <c r="J259" s="384"/>
      <c r="K259" s="383"/>
      <c r="L259" s="383"/>
      <c r="M259" s="388"/>
      <c r="N259" s="383"/>
      <c r="O259" s="383"/>
      <c r="P259" s="388"/>
      <c r="Q259" s="383"/>
      <c r="R259" s="383"/>
      <c r="S259" s="388"/>
      <c r="T259" s="383"/>
      <c r="U259" s="383"/>
      <c r="V259" s="388"/>
      <c r="W259" s="383"/>
      <c r="X259" s="391"/>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row>
    <row r="260" spans="1:65" x14ac:dyDescent="0.25">
      <c r="A260" s="58"/>
      <c r="B260" s="58"/>
      <c r="C260" s="58"/>
      <c r="D260" s="58"/>
      <c r="E260" s="58"/>
      <c r="F260" s="58"/>
      <c r="G260" s="58"/>
      <c r="H260" s="58"/>
      <c r="I260" s="58"/>
      <c r="J260" s="384"/>
      <c r="K260" s="383"/>
      <c r="L260" s="383"/>
      <c r="M260" s="388"/>
      <c r="N260" s="383"/>
      <c r="O260" s="383"/>
      <c r="P260" s="388"/>
      <c r="Q260" s="383"/>
      <c r="R260" s="383"/>
      <c r="S260" s="388"/>
      <c r="T260" s="383"/>
      <c r="U260" s="383"/>
      <c r="V260" s="388"/>
      <c r="W260" s="383"/>
      <c r="X260" s="391"/>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row>
    <row r="261" spans="1:65" ht="15.75" thickBot="1" x14ac:dyDescent="0.3">
      <c r="A261" s="58"/>
      <c r="B261" s="58"/>
      <c r="C261" s="58"/>
      <c r="D261" s="58"/>
      <c r="E261" s="58"/>
      <c r="F261" s="58"/>
      <c r="G261" s="58"/>
      <c r="H261" s="58"/>
      <c r="I261" s="58"/>
      <c r="J261" s="385"/>
      <c r="K261" s="386"/>
      <c r="L261" s="386"/>
      <c r="M261" s="389"/>
      <c r="N261" s="386"/>
      <c r="O261" s="386"/>
      <c r="P261" s="389"/>
      <c r="Q261" s="386"/>
      <c r="R261" s="386"/>
      <c r="S261" s="389"/>
      <c r="T261" s="386"/>
      <c r="U261" s="386"/>
      <c r="V261" s="389"/>
      <c r="W261" s="386"/>
      <c r="X261" s="392"/>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row>
    <row r="262" spans="1:65" x14ac:dyDescent="0.25">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row>
    <row r="263" spans="1:65" ht="15" customHeight="1" x14ac:dyDescent="0.25">
      <c r="A263" s="58"/>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58"/>
      <c r="AG263" s="58"/>
      <c r="AH263" s="58"/>
      <c r="AI263" s="58"/>
      <c r="AJ263" s="58"/>
      <c r="AK263" s="58"/>
      <c r="AL263" s="58"/>
      <c r="AM263" s="58"/>
      <c r="AN263" s="58"/>
      <c r="AO263" s="58"/>
      <c r="AP263" s="58"/>
      <c r="AQ263" s="58"/>
      <c r="AR263" s="58"/>
      <c r="AS263" s="58"/>
    </row>
    <row r="264" spans="1:65" ht="15" customHeight="1" x14ac:dyDescent="0.25">
      <c r="A264" s="58"/>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58"/>
      <c r="AG264" s="58"/>
      <c r="AH264" s="58"/>
      <c r="AI264" s="58"/>
      <c r="AJ264" s="58"/>
      <c r="AK264" s="58"/>
      <c r="AL264" s="58"/>
      <c r="AM264" s="58"/>
      <c r="AN264" s="58"/>
      <c r="AO264" s="58"/>
      <c r="AP264" s="58"/>
      <c r="AQ264" s="58"/>
      <c r="AR264" s="58"/>
      <c r="AS264" s="58"/>
    </row>
    <row r="265" spans="1:65" x14ac:dyDescent="0.25">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row>
    <row r="266" spans="1:65" x14ac:dyDescent="0.2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row>
    <row r="267" spans="1:65" x14ac:dyDescent="0.25">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row>
    <row r="268" spans="1:65" x14ac:dyDescent="0.25">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row>
    <row r="269" spans="1:65" x14ac:dyDescent="0.25">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row>
    <row r="270" spans="1:65" x14ac:dyDescent="0.25">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row>
    <row r="271" spans="1:65" x14ac:dyDescent="0.25">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row>
    <row r="272" spans="1:65" x14ac:dyDescent="0.25">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row>
    <row r="273" spans="1:45" x14ac:dyDescent="0.25">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row>
    <row r="274" spans="1:45" x14ac:dyDescent="0.25">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row>
    <row r="275" spans="1:45" x14ac:dyDescent="0.25">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row>
    <row r="276" spans="1:45" x14ac:dyDescent="0.25">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row>
    <row r="277" spans="1:45" x14ac:dyDescent="0.25">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row>
    <row r="278" spans="1:45" x14ac:dyDescent="0.25">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row>
    <row r="279" spans="1:45" x14ac:dyDescent="0.2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row>
    <row r="280" spans="1:45" x14ac:dyDescent="0.25">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row>
    <row r="281" spans="1:45" x14ac:dyDescent="0.25">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row>
    <row r="282" spans="1:45" x14ac:dyDescent="0.25">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row>
    <row r="283" spans="1:45" x14ac:dyDescent="0.25">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row>
    <row r="284" spans="1:45" x14ac:dyDescent="0.25">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row>
    <row r="285" spans="1:45" x14ac:dyDescent="0.25">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row>
    <row r="286" spans="1:45" x14ac:dyDescent="0.25">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row>
    <row r="287" spans="1:45" x14ac:dyDescent="0.25">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row>
    <row r="288" spans="1:45" x14ac:dyDescent="0.25">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row>
    <row r="289" spans="1:45" x14ac:dyDescent="0.25">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row>
    <row r="290" spans="1:45" x14ac:dyDescent="0.25">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row>
    <row r="291" spans="1:45" x14ac:dyDescent="0.25">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row>
    <row r="292" spans="1:45" x14ac:dyDescent="0.2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row>
    <row r="293" spans="1:45" x14ac:dyDescent="0.25">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row>
    <row r="294" spans="1:45" x14ac:dyDescent="0.25">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row>
    <row r="295" spans="1:45" x14ac:dyDescent="0.25">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row>
    <row r="296" spans="1:45" x14ac:dyDescent="0.25">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row>
    <row r="297" spans="1:45" x14ac:dyDescent="0.25">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row>
    <row r="298" spans="1:45" x14ac:dyDescent="0.25">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row>
    <row r="299" spans="1:45" x14ac:dyDescent="0.25">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row>
    <row r="300" spans="1:45" x14ac:dyDescent="0.25">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row>
    <row r="301" spans="1:45" x14ac:dyDescent="0.25">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row>
    <row r="302" spans="1:45" x14ac:dyDescent="0.25">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row>
    <row r="303" spans="1:45" x14ac:dyDescent="0.25">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row>
    <row r="304" spans="1:45" x14ac:dyDescent="0.25">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row>
    <row r="305" spans="1:45" x14ac:dyDescent="0.2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row>
    <row r="306" spans="1:45" x14ac:dyDescent="0.25">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row>
    <row r="307" spans="1:45" x14ac:dyDescent="0.25">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row>
    <row r="308" spans="1:45" x14ac:dyDescent="0.25">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row>
    <row r="309" spans="1:45" x14ac:dyDescent="0.25">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row>
    <row r="310" spans="1:45" x14ac:dyDescent="0.25">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row>
    <row r="311" spans="1:45" x14ac:dyDescent="0.25">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row>
    <row r="312" spans="1:45" x14ac:dyDescent="0.25">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c r="AA312" s="58"/>
      <c r="AB312" s="58"/>
      <c r="AC312" s="58"/>
      <c r="AD312" s="58"/>
      <c r="AE312" s="58"/>
      <c r="AF312" s="58"/>
      <c r="AG312" s="58"/>
      <c r="AH312" s="58"/>
      <c r="AI312" s="58"/>
      <c r="AJ312" s="58"/>
      <c r="AK312" s="58"/>
      <c r="AL312" s="58"/>
      <c r="AM312" s="58"/>
      <c r="AN312" s="58"/>
      <c r="AO312" s="58"/>
      <c r="AP312" s="58"/>
      <c r="AQ312" s="58"/>
      <c r="AR312" s="58"/>
      <c r="AS312" s="58"/>
    </row>
    <row r="313" spans="1:45" x14ac:dyDescent="0.25">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c r="AA313" s="58"/>
      <c r="AB313" s="58"/>
      <c r="AC313" s="58"/>
      <c r="AD313" s="58"/>
      <c r="AE313" s="58"/>
      <c r="AF313" s="58"/>
      <c r="AG313" s="58"/>
      <c r="AH313" s="58"/>
      <c r="AI313" s="58"/>
      <c r="AJ313" s="58"/>
      <c r="AK313" s="58"/>
      <c r="AL313" s="58"/>
      <c r="AM313" s="58"/>
      <c r="AN313" s="58"/>
      <c r="AO313" s="58"/>
      <c r="AP313" s="58"/>
      <c r="AQ313" s="58"/>
      <c r="AR313" s="58"/>
      <c r="AS313" s="58"/>
    </row>
    <row r="314" spans="1:45" x14ac:dyDescent="0.25">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c r="AA314" s="58"/>
      <c r="AB314" s="58"/>
      <c r="AC314" s="58"/>
      <c r="AD314" s="58"/>
      <c r="AE314" s="58"/>
      <c r="AF314" s="58"/>
      <c r="AG314" s="58"/>
      <c r="AH314" s="58"/>
      <c r="AI314" s="58"/>
      <c r="AJ314" s="58"/>
      <c r="AK314" s="58"/>
      <c r="AL314" s="58"/>
      <c r="AM314" s="58"/>
      <c r="AN314" s="58"/>
      <c r="AO314" s="58"/>
      <c r="AP314" s="58"/>
      <c r="AQ314" s="58"/>
      <c r="AR314" s="58"/>
      <c r="AS314" s="58"/>
    </row>
    <row r="315" spans="1:45" x14ac:dyDescent="0.25">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c r="AA315" s="58"/>
      <c r="AB315" s="58"/>
      <c r="AC315" s="58"/>
      <c r="AD315" s="58"/>
      <c r="AE315" s="58"/>
      <c r="AF315" s="58"/>
      <c r="AG315" s="58"/>
      <c r="AH315" s="58"/>
      <c r="AI315" s="58"/>
      <c r="AJ315" s="58"/>
      <c r="AK315" s="58"/>
      <c r="AL315" s="58"/>
      <c r="AM315" s="58"/>
      <c r="AN315" s="58"/>
      <c r="AO315" s="58"/>
      <c r="AP315" s="58"/>
      <c r="AQ315" s="58"/>
      <c r="AR315" s="58"/>
      <c r="AS315" s="58"/>
    </row>
    <row r="316" spans="1:45" x14ac:dyDescent="0.25">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row>
    <row r="317" spans="1:45" x14ac:dyDescent="0.25">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c r="AA317" s="58"/>
      <c r="AB317" s="58"/>
      <c r="AC317" s="58"/>
      <c r="AD317" s="58"/>
      <c r="AE317" s="58"/>
      <c r="AF317" s="58"/>
      <c r="AG317" s="58"/>
      <c r="AH317" s="58"/>
      <c r="AI317" s="58"/>
      <c r="AJ317" s="58"/>
      <c r="AK317" s="58"/>
      <c r="AL317" s="58"/>
      <c r="AM317" s="58"/>
      <c r="AN317" s="58"/>
      <c r="AO317" s="58"/>
      <c r="AP317" s="58"/>
      <c r="AQ317" s="58"/>
      <c r="AR317" s="58"/>
      <c r="AS317" s="58"/>
    </row>
    <row r="318" spans="1:45" x14ac:dyDescent="0.2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row>
    <row r="319" spans="1:45" x14ac:dyDescent="0.25">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c r="AE319" s="58"/>
      <c r="AF319" s="58"/>
      <c r="AG319" s="58"/>
      <c r="AH319" s="58"/>
      <c r="AI319" s="58"/>
      <c r="AJ319" s="58"/>
      <c r="AK319" s="58"/>
      <c r="AL319" s="58"/>
      <c r="AM319" s="58"/>
      <c r="AN319" s="58"/>
      <c r="AO319" s="58"/>
      <c r="AP319" s="58"/>
      <c r="AQ319" s="58"/>
      <c r="AR319" s="58"/>
      <c r="AS319" s="58"/>
    </row>
    <row r="320" spans="1:45" x14ac:dyDescent="0.25">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c r="AE320" s="58"/>
      <c r="AF320" s="58"/>
      <c r="AG320" s="58"/>
      <c r="AH320" s="58"/>
      <c r="AI320" s="58"/>
      <c r="AJ320" s="58"/>
      <c r="AK320" s="58"/>
      <c r="AL320" s="58"/>
      <c r="AM320" s="58"/>
      <c r="AN320" s="58"/>
      <c r="AO320" s="58"/>
      <c r="AP320" s="58"/>
      <c r="AQ320" s="58"/>
      <c r="AR320" s="58"/>
      <c r="AS320" s="58"/>
    </row>
    <row r="321" spans="1:45" x14ac:dyDescent="0.25">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c r="AE321" s="58"/>
      <c r="AF321" s="58"/>
      <c r="AG321" s="58"/>
      <c r="AH321" s="58"/>
      <c r="AI321" s="58"/>
      <c r="AJ321" s="58"/>
      <c r="AK321" s="58"/>
      <c r="AL321" s="58"/>
      <c r="AM321" s="58"/>
      <c r="AN321" s="58"/>
      <c r="AO321" s="58"/>
      <c r="AP321" s="58"/>
      <c r="AQ321" s="58"/>
      <c r="AR321" s="58"/>
      <c r="AS321" s="58"/>
    </row>
    <row r="322" spans="1:45" x14ac:dyDescent="0.25">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c r="AA322" s="58"/>
      <c r="AB322" s="58"/>
      <c r="AC322" s="58"/>
      <c r="AD322" s="58"/>
      <c r="AE322" s="58"/>
      <c r="AF322" s="58"/>
      <c r="AG322" s="58"/>
      <c r="AH322" s="58"/>
      <c r="AI322" s="58"/>
      <c r="AJ322" s="58"/>
      <c r="AK322" s="58"/>
      <c r="AL322" s="58"/>
      <c r="AM322" s="58"/>
      <c r="AN322" s="58"/>
      <c r="AO322" s="58"/>
      <c r="AP322" s="58"/>
      <c r="AQ322" s="58"/>
      <c r="AR322" s="58"/>
      <c r="AS322" s="58"/>
    </row>
    <row r="323" spans="1:45" x14ac:dyDescent="0.25">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c r="AA323" s="58"/>
      <c r="AB323" s="58"/>
      <c r="AC323" s="58"/>
      <c r="AD323" s="58"/>
      <c r="AE323" s="58"/>
      <c r="AF323" s="58"/>
      <c r="AG323" s="58"/>
      <c r="AH323" s="58"/>
      <c r="AI323" s="58"/>
      <c r="AJ323" s="58"/>
      <c r="AK323" s="58"/>
      <c r="AL323" s="58"/>
      <c r="AM323" s="58"/>
      <c r="AN323" s="58"/>
      <c r="AO323" s="58"/>
      <c r="AP323" s="58"/>
      <c r="AQ323" s="58"/>
      <c r="AR323" s="58"/>
      <c r="AS323" s="58"/>
    </row>
    <row r="324" spans="1:45" x14ac:dyDescent="0.25">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c r="AA324" s="58"/>
      <c r="AB324" s="58"/>
      <c r="AC324" s="58"/>
      <c r="AD324" s="58"/>
      <c r="AE324" s="58"/>
      <c r="AF324" s="58"/>
      <c r="AG324" s="58"/>
      <c r="AH324" s="58"/>
      <c r="AI324" s="58"/>
      <c r="AJ324" s="58"/>
      <c r="AK324" s="58"/>
      <c r="AL324" s="58"/>
      <c r="AM324" s="58"/>
      <c r="AN324" s="58"/>
      <c r="AO324" s="58"/>
      <c r="AP324" s="58"/>
      <c r="AQ324" s="58"/>
      <c r="AR324" s="58"/>
      <c r="AS324" s="58"/>
    </row>
    <row r="325" spans="1:45" x14ac:dyDescent="0.25">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row>
    <row r="326" spans="1:45" x14ac:dyDescent="0.25">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c r="AS326" s="58"/>
    </row>
    <row r="327" spans="1:45" x14ac:dyDescent="0.25">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c r="AA327" s="58"/>
      <c r="AB327" s="58"/>
      <c r="AC327" s="58"/>
      <c r="AD327" s="58"/>
      <c r="AE327" s="58"/>
      <c r="AF327" s="58"/>
      <c r="AG327" s="58"/>
      <c r="AH327" s="58"/>
      <c r="AI327" s="58"/>
      <c r="AJ327" s="58"/>
      <c r="AK327" s="58"/>
      <c r="AL327" s="58"/>
      <c r="AM327" s="58"/>
      <c r="AN327" s="58"/>
      <c r="AO327" s="58"/>
      <c r="AP327" s="58"/>
      <c r="AQ327" s="58"/>
      <c r="AR327" s="58"/>
      <c r="AS327" s="58"/>
    </row>
    <row r="328" spans="1:45" x14ac:dyDescent="0.25">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c r="AA328" s="58"/>
      <c r="AB328" s="58"/>
      <c r="AC328" s="58"/>
      <c r="AD328" s="58"/>
      <c r="AE328" s="58"/>
      <c r="AF328" s="58"/>
      <c r="AG328" s="58"/>
      <c r="AH328" s="58"/>
      <c r="AI328" s="58"/>
      <c r="AJ328" s="58"/>
      <c r="AK328" s="58"/>
      <c r="AL328" s="58"/>
      <c r="AM328" s="58"/>
      <c r="AN328" s="58"/>
      <c r="AO328" s="58"/>
      <c r="AP328" s="58"/>
      <c r="AQ328" s="58"/>
      <c r="AR328" s="58"/>
      <c r="AS328" s="58"/>
    </row>
    <row r="329" spans="1:45" x14ac:dyDescent="0.25">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c r="AA329" s="58"/>
      <c r="AB329" s="58"/>
      <c r="AC329" s="58"/>
      <c r="AD329" s="58"/>
      <c r="AE329" s="58"/>
      <c r="AF329" s="58"/>
      <c r="AG329" s="58"/>
      <c r="AH329" s="58"/>
      <c r="AI329" s="58"/>
      <c r="AJ329" s="58"/>
      <c r="AK329" s="58"/>
      <c r="AL329" s="58"/>
      <c r="AM329" s="58"/>
      <c r="AN329" s="58"/>
      <c r="AO329" s="58"/>
      <c r="AP329" s="58"/>
      <c r="AQ329" s="58"/>
      <c r="AR329" s="58"/>
      <c r="AS329" s="58"/>
    </row>
    <row r="330" spans="1:45" x14ac:dyDescent="0.25">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c r="AA330" s="58"/>
      <c r="AB330" s="58"/>
      <c r="AC330" s="58"/>
      <c r="AD330" s="58"/>
      <c r="AE330" s="58"/>
      <c r="AF330" s="58"/>
      <c r="AG330" s="58"/>
      <c r="AH330" s="58"/>
      <c r="AI330" s="58"/>
      <c r="AJ330" s="58"/>
      <c r="AK330" s="58"/>
      <c r="AL330" s="58"/>
      <c r="AM330" s="58"/>
      <c r="AN330" s="58"/>
      <c r="AO330" s="58"/>
      <c r="AP330" s="58"/>
      <c r="AQ330" s="58"/>
      <c r="AR330" s="58"/>
      <c r="AS330" s="58"/>
    </row>
    <row r="331" spans="1:45" x14ac:dyDescent="0.25">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row>
    <row r="332" spans="1:45" x14ac:dyDescent="0.25">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c r="AA332" s="58"/>
      <c r="AB332" s="58"/>
      <c r="AC332" s="58"/>
      <c r="AD332" s="58"/>
      <c r="AE332" s="58"/>
      <c r="AF332" s="58"/>
      <c r="AG332" s="58"/>
      <c r="AH332" s="58"/>
      <c r="AI332" s="58"/>
      <c r="AJ332" s="58"/>
      <c r="AK332" s="58"/>
      <c r="AL332" s="58"/>
      <c r="AM332" s="58"/>
      <c r="AN332" s="58"/>
      <c r="AO332" s="58"/>
      <c r="AP332" s="58"/>
      <c r="AQ332" s="58"/>
      <c r="AR332" s="58"/>
      <c r="AS332" s="58"/>
    </row>
    <row r="333" spans="1:45" x14ac:dyDescent="0.25">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c r="AA333" s="58"/>
      <c r="AB333" s="58"/>
      <c r="AC333" s="58"/>
      <c r="AD333" s="58"/>
      <c r="AE333" s="58"/>
      <c r="AF333" s="58"/>
      <c r="AG333" s="58"/>
      <c r="AH333" s="58"/>
      <c r="AI333" s="58"/>
      <c r="AJ333" s="58"/>
      <c r="AK333" s="58"/>
      <c r="AL333" s="58"/>
      <c r="AM333" s="58"/>
      <c r="AN333" s="58"/>
      <c r="AO333" s="58"/>
      <c r="AP333" s="58"/>
      <c r="AQ333" s="58"/>
      <c r="AR333" s="58"/>
      <c r="AS333" s="58"/>
    </row>
    <row r="334" spans="1:45" x14ac:dyDescent="0.25">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c r="AA334" s="58"/>
      <c r="AB334" s="58"/>
      <c r="AC334" s="58"/>
      <c r="AD334" s="58"/>
      <c r="AE334" s="58"/>
      <c r="AF334" s="58"/>
      <c r="AG334" s="58"/>
      <c r="AH334" s="58"/>
      <c r="AI334" s="58"/>
      <c r="AJ334" s="58"/>
      <c r="AK334" s="58"/>
      <c r="AL334" s="58"/>
      <c r="AM334" s="58"/>
      <c r="AN334" s="58"/>
      <c r="AO334" s="58"/>
      <c r="AP334" s="58"/>
      <c r="AQ334" s="58"/>
      <c r="AR334" s="58"/>
      <c r="AS334" s="58"/>
    </row>
    <row r="335" spans="1:45" x14ac:dyDescent="0.25">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c r="AA335" s="58"/>
      <c r="AB335" s="58"/>
      <c r="AC335" s="58"/>
      <c r="AD335" s="58"/>
      <c r="AE335" s="58"/>
      <c r="AF335" s="58"/>
      <c r="AG335" s="58"/>
      <c r="AH335" s="58"/>
      <c r="AI335" s="58"/>
      <c r="AJ335" s="58"/>
      <c r="AK335" s="58"/>
      <c r="AL335" s="58"/>
      <c r="AM335" s="58"/>
      <c r="AN335" s="58"/>
      <c r="AO335" s="58"/>
      <c r="AP335" s="58"/>
      <c r="AQ335" s="58"/>
      <c r="AR335" s="58"/>
      <c r="AS335" s="58"/>
    </row>
    <row r="336" spans="1:45" x14ac:dyDescent="0.25">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Q336" s="58"/>
      <c r="AR336" s="58"/>
      <c r="AS336" s="58"/>
    </row>
    <row r="337" spans="1:45" x14ac:dyDescent="0.25">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c r="AA337" s="58"/>
      <c r="AB337" s="58"/>
      <c r="AC337" s="58"/>
      <c r="AD337" s="58"/>
      <c r="AE337" s="58"/>
      <c r="AF337" s="58"/>
      <c r="AG337" s="58"/>
      <c r="AH337" s="58"/>
      <c r="AI337" s="58"/>
      <c r="AJ337" s="58"/>
      <c r="AK337" s="58"/>
      <c r="AL337" s="58"/>
      <c r="AM337" s="58"/>
      <c r="AN337" s="58"/>
      <c r="AO337" s="58"/>
      <c r="AP337" s="58"/>
      <c r="AQ337" s="58"/>
      <c r="AR337" s="58"/>
      <c r="AS337" s="58"/>
    </row>
    <row r="338" spans="1:45" x14ac:dyDescent="0.25">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c r="AA338" s="58"/>
      <c r="AB338" s="58"/>
      <c r="AC338" s="58"/>
      <c r="AD338" s="58"/>
      <c r="AE338" s="58"/>
      <c r="AF338" s="58"/>
      <c r="AG338" s="58"/>
      <c r="AH338" s="58"/>
      <c r="AI338" s="58"/>
      <c r="AJ338" s="58"/>
      <c r="AK338" s="58"/>
      <c r="AL338" s="58"/>
      <c r="AM338" s="58"/>
      <c r="AN338" s="58"/>
      <c r="AO338" s="58"/>
      <c r="AP338" s="58"/>
      <c r="AQ338" s="58"/>
      <c r="AR338" s="58"/>
      <c r="AS338" s="58"/>
    </row>
    <row r="339" spans="1:45" x14ac:dyDescent="0.25">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c r="AA339" s="58"/>
      <c r="AB339" s="58"/>
      <c r="AC339" s="58"/>
      <c r="AD339" s="58"/>
      <c r="AE339" s="58"/>
      <c r="AF339" s="58"/>
      <c r="AG339" s="58"/>
      <c r="AH339" s="58"/>
      <c r="AI339" s="58"/>
      <c r="AJ339" s="58"/>
      <c r="AK339" s="58"/>
      <c r="AL339" s="58"/>
      <c r="AM339" s="58"/>
      <c r="AN339" s="58"/>
      <c r="AO339" s="58"/>
      <c r="AP339" s="58"/>
      <c r="AQ339" s="58"/>
      <c r="AR339" s="58"/>
      <c r="AS339" s="58"/>
    </row>
    <row r="340" spans="1:45" x14ac:dyDescent="0.25">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c r="AA340" s="58"/>
      <c r="AB340" s="58"/>
      <c r="AC340" s="58"/>
      <c r="AD340" s="58"/>
      <c r="AE340" s="58"/>
      <c r="AF340" s="58"/>
      <c r="AG340" s="58"/>
      <c r="AH340" s="58"/>
      <c r="AI340" s="58"/>
      <c r="AJ340" s="58"/>
      <c r="AK340" s="58"/>
      <c r="AL340" s="58"/>
      <c r="AM340" s="58"/>
      <c r="AN340" s="58"/>
      <c r="AO340" s="58"/>
      <c r="AP340" s="58"/>
      <c r="AQ340" s="58"/>
      <c r="AR340" s="58"/>
      <c r="AS340" s="58"/>
    </row>
    <row r="341" spans="1:45" x14ac:dyDescent="0.25">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c r="AA341" s="58"/>
      <c r="AB341" s="58"/>
      <c r="AC341" s="58"/>
      <c r="AD341" s="58"/>
      <c r="AE341" s="58"/>
      <c r="AF341" s="58"/>
      <c r="AG341" s="58"/>
      <c r="AH341" s="58"/>
      <c r="AI341" s="58"/>
      <c r="AJ341" s="58"/>
      <c r="AK341" s="58"/>
      <c r="AL341" s="58"/>
      <c r="AM341" s="58"/>
      <c r="AN341" s="58"/>
      <c r="AO341" s="58"/>
      <c r="AP341" s="58"/>
      <c r="AQ341" s="58"/>
      <c r="AR341" s="58"/>
      <c r="AS341" s="58"/>
    </row>
    <row r="342" spans="1:45" x14ac:dyDescent="0.25">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c r="AA342" s="58"/>
      <c r="AB342" s="58"/>
      <c r="AC342" s="58"/>
      <c r="AD342" s="58"/>
      <c r="AE342" s="58"/>
      <c r="AF342" s="58"/>
      <c r="AG342" s="58"/>
      <c r="AH342" s="58"/>
      <c r="AI342" s="58"/>
      <c r="AJ342" s="58"/>
      <c r="AK342" s="58"/>
      <c r="AL342" s="58"/>
      <c r="AM342" s="58"/>
      <c r="AN342" s="58"/>
      <c r="AO342" s="58"/>
      <c r="AP342" s="58"/>
      <c r="AQ342" s="58"/>
      <c r="AR342" s="58"/>
      <c r="AS342" s="58"/>
    </row>
    <row r="343" spans="1:45" x14ac:dyDescent="0.25">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c r="AA343" s="58"/>
      <c r="AB343" s="58"/>
      <c r="AC343" s="58"/>
      <c r="AD343" s="58"/>
      <c r="AE343" s="58"/>
      <c r="AF343" s="58"/>
      <c r="AG343" s="58"/>
      <c r="AH343" s="58"/>
      <c r="AI343" s="58"/>
      <c r="AJ343" s="58"/>
      <c r="AK343" s="58"/>
      <c r="AL343" s="58"/>
      <c r="AM343" s="58"/>
      <c r="AN343" s="58"/>
      <c r="AO343" s="58"/>
      <c r="AP343" s="58"/>
      <c r="AQ343" s="58"/>
      <c r="AR343" s="58"/>
      <c r="AS343" s="58"/>
    </row>
    <row r="344" spans="1:45" x14ac:dyDescent="0.25">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row>
    <row r="345" spans="1:45" x14ac:dyDescent="0.25">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row>
    <row r="346" spans="1:45" x14ac:dyDescent="0.25">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row>
    <row r="347" spans="1:45" x14ac:dyDescent="0.25">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c r="AA347" s="58"/>
      <c r="AB347" s="58"/>
      <c r="AC347" s="58"/>
      <c r="AD347" s="58"/>
      <c r="AE347" s="58"/>
      <c r="AF347" s="58"/>
      <c r="AG347" s="58"/>
      <c r="AH347" s="58"/>
      <c r="AI347" s="58"/>
      <c r="AJ347" s="58"/>
      <c r="AK347" s="58"/>
      <c r="AL347" s="58"/>
      <c r="AM347" s="58"/>
      <c r="AN347" s="58"/>
      <c r="AO347" s="58"/>
      <c r="AP347" s="58"/>
      <c r="AQ347" s="58"/>
      <c r="AR347" s="58"/>
      <c r="AS347" s="58"/>
    </row>
    <row r="348" spans="1:45" x14ac:dyDescent="0.25">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c r="AA348" s="58"/>
      <c r="AB348" s="58"/>
      <c r="AC348" s="58"/>
      <c r="AD348" s="58"/>
      <c r="AE348" s="58"/>
      <c r="AF348" s="58"/>
      <c r="AG348" s="58"/>
      <c r="AH348" s="58"/>
      <c r="AI348" s="58"/>
      <c r="AJ348" s="58"/>
      <c r="AK348" s="58"/>
      <c r="AL348" s="58"/>
      <c r="AM348" s="58"/>
      <c r="AN348" s="58"/>
      <c r="AO348" s="58"/>
      <c r="AP348" s="58"/>
      <c r="AQ348" s="58"/>
      <c r="AR348" s="58"/>
      <c r="AS348" s="58"/>
    </row>
    <row r="349" spans="1:45" x14ac:dyDescent="0.25">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c r="AA349" s="58"/>
      <c r="AB349" s="58"/>
      <c r="AC349" s="58"/>
      <c r="AD349" s="58"/>
      <c r="AE349" s="58"/>
      <c r="AF349" s="58"/>
      <c r="AG349" s="58"/>
      <c r="AH349" s="58"/>
      <c r="AI349" s="58"/>
      <c r="AJ349" s="58"/>
      <c r="AK349" s="58"/>
      <c r="AL349" s="58"/>
      <c r="AM349" s="58"/>
      <c r="AN349" s="58"/>
      <c r="AO349" s="58"/>
      <c r="AP349" s="58"/>
      <c r="AQ349" s="58"/>
      <c r="AR349" s="58"/>
      <c r="AS349" s="58"/>
    </row>
    <row r="350" spans="1:45" x14ac:dyDescent="0.25">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c r="AA350" s="58"/>
      <c r="AB350" s="58"/>
      <c r="AC350" s="58"/>
      <c r="AD350" s="58"/>
      <c r="AE350" s="58"/>
      <c r="AF350" s="58"/>
      <c r="AG350" s="58"/>
      <c r="AH350" s="58"/>
      <c r="AI350" s="58"/>
      <c r="AJ350" s="58"/>
      <c r="AK350" s="58"/>
      <c r="AL350" s="58"/>
      <c r="AM350" s="58"/>
      <c r="AN350" s="58"/>
      <c r="AO350" s="58"/>
      <c r="AP350" s="58"/>
      <c r="AQ350" s="58"/>
      <c r="AR350" s="58"/>
      <c r="AS350" s="58"/>
    </row>
    <row r="351" spans="1:45" x14ac:dyDescent="0.25">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c r="AA351" s="58"/>
      <c r="AB351" s="58"/>
      <c r="AC351" s="58"/>
      <c r="AD351" s="58"/>
      <c r="AE351" s="58"/>
      <c r="AF351" s="58"/>
      <c r="AG351" s="58"/>
      <c r="AH351" s="58"/>
      <c r="AI351" s="58"/>
      <c r="AJ351" s="58"/>
      <c r="AK351" s="58"/>
      <c r="AL351" s="58"/>
      <c r="AM351" s="58"/>
      <c r="AN351" s="58"/>
      <c r="AO351" s="58"/>
      <c r="AP351" s="58"/>
      <c r="AQ351" s="58"/>
      <c r="AR351" s="58"/>
      <c r="AS351" s="58"/>
    </row>
    <row r="352" spans="1:45" x14ac:dyDescent="0.25">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c r="AA352" s="58"/>
      <c r="AB352" s="58"/>
      <c r="AC352" s="58"/>
      <c r="AD352" s="58"/>
      <c r="AE352" s="58"/>
      <c r="AF352" s="58"/>
      <c r="AG352" s="58"/>
      <c r="AH352" s="58"/>
      <c r="AI352" s="58"/>
      <c r="AJ352" s="58"/>
      <c r="AK352" s="58"/>
      <c r="AL352" s="58"/>
      <c r="AM352" s="58"/>
      <c r="AN352" s="58"/>
      <c r="AO352" s="58"/>
      <c r="AP352" s="58"/>
      <c r="AQ352" s="58"/>
      <c r="AR352" s="58"/>
      <c r="AS352" s="58"/>
    </row>
    <row r="353" spans="1:45" x14ac:dyDescent="0.25">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c r="AA353" s="58"/>
      <c r="AB353" s="58"/>
      <c r="AC353" s="58"/>
      <c r="AD353" s="58"/>
      <c r="AE353" s="58"/>
      <c r="AF353" s="58"/>
      <c r="AG353" s="58"/>
      <c r="AH353" s="58"/>
      <c r="AI353" s="58"/>
      <c r="AJ353" s="58"/>
      <c r="AK353" s="58"/>
      <c r="AL353" s="58"/>
      <c r="AM353" s="58"/>
      <c r="AN353" s="58"/>
      <c r="AO353" s="58"/>
      <c r="AP353" s="58"/>
      <c r="AQ353" s="58"/>
      <c r="AR353" s="58"/>
      <c r="AS353" s="58"/>
    </row>
    <row r="354" spans="1:45" x14ac:dyDescent="0.25">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c r="AA354" s="58"/>
      <c r="AB354" s="58"/>
      <c r="AC354" s="58"/>
      <c r="AD354" s="58"/>
      <c r="AE354" s="58"/>
      <c r="AF354" s="58"/>
      <c r="AG354" s="58"/>
      <c r="AH354" s="58"/>
      <c r="AI354" s="58"/>
      <c r="AJ354" s="58"/>
      <c r="AK354" s="58"/>
      <c r="AL354" s="58"/>
      <c r="AM354" s="58"/>
      <c r="AN354" s="58"/>
      <c r="AO354" s="58"/>
      <c r="AP354" s="58"/>
      <c r="AQ354" s="58"/>
      <c r="AR354" s="58"/>
      <c r="AS354" s="58"/>
    </row>
    <row r="355" spans="1:45" x14ac:dyDescent="0.25">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c r="AA355" s="58"/>
      <c r="AB355" s="58"/>
      <c r="AC355" s="58"/>
      <c r="AD355" s="58"/>
      <c r="AE355" s="58"/>
      <c r="AF355" s="58"/>
      <c r="AG355" s="58"/>
      <c r="AH355" s="58"/>
      <c r="AI355" s="58"/>
      <c r="AJ355" s="58"/>
      <c r="AK355" s="58"/>
      <c r="AL355" s="58"/>
      <c r="AM355" s="58"/>
      <c r="AN355" s="58"/>
      <c r="AO355" s="58"/>
      <c r="AP355" s="58"/>
      <c r="AQ355" s="58"/>
      <c r="AR355" s="58"/>
      <c r="AS355" s="58"/>
    </row>
    <row r="356" spans="1:45" x14ac:dyDescent="0.25">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row>
    <row r="357" spans="1:45" x14ac:dyDescent="0.25">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c r="AA357" s="58"/>
      <c r="AB357" s="58"/>
      <c r="AC357" s="58"/>
      <c r="AD357" s="58"/>
      <c r="AE357" s="58"/>
      <c r="AF357" s="58"/>
      <c r="AG357" s="58"/>
      <c r="AH357" s="58"/>
      <c r="AI357" s="58"/>
      <c r="AJ357" s="58"/>
      <c r="AK357" s="58"/>
      <c r="AL357" s="58"/>
      <c r="AM357" s="58"/>
      <c r="AN357" s="58"/>
      <c r="AO357" s="58"/>
      <c r="AP357" s="58"/>
      <c r="AQ357" s="58"/>
      <c r="AR357" s="58"/>
      <c r="AS357" s="58"/>
    </row>
    <row r="358" spans="1:45" x14ac:dyDescent="0.25">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c r="AA358" s="58"/>
      <c r="AB358" s="58"/>
      <c r="AC358" s="58"/>
      <c r="AD358" s="58"/>
      <c r="AE358" s="58"/>
      <c r="AF358" s="58"/>
      <c r="AG358" s="58"/>
      <c r="AH358" s="58"/>
      <c r="AI358" s="58"/>
      <c r="AJ358" s="58"/>
      <c r="AK358" s="58"/>
      <c r="AL358" s="58"/>
      <c r="AM358" s="58"/>
      <c r="AN358" s="58"/>
      <c r="AO358" s="58"/>
      <c r="AP358" s="58"/>
      <c r="AQ358" s="58"/>
      <c r="AR358" s="58"/>
      <c r="AS358" s="58"/>
    </row>
    <row r="359" spans="1:45" x14ac:dyDescent="0.25">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c r="AA359" s="58"/>
      <c r="AB359" s="58"/>
      <c r="AC359" s="58"/>
      <c r="AD359" s="58"/>
      <c r="AE359" s="58"/>
      <c r="AF359" s="58"/>
      <c r="AG359" s="58"/>
      <c r="AH359" s="58"/>
      <c r="AI359" s="58"/>
      <c r="AJ359" s="58"/>
      <c r="AK359" s="58"/>
      <c r="AL359" s="58"/>
      <c r="AM359" s="58"/>
      <c r="AN359" s="58"/>
      <c r="AO359" s="58"/>
      <c r="AP359" s="58"/>
      <c r="AQ359" s="58"/>
      <c r="AR359" s="58"/>
      <c r="AS359" s="58"/>
    </row>
    <row r="360" spans="1:45" x14ac:dyDescent="0.25">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c r="AA360" s="58"/>
      <c r="AB360" s="58"/>
      <c r="AC360" s="58"/>
      <c r="AD360" s="58"/>
      <c r="AE360" s="58"/>
      <c r="AF360" s="58"/>
      <c r="AG360" s="58"/>
      <c r="AH360" s="58"/>
      <c r="AI360" s="58"/>
      <c r="AJ360" s="58"/>
      <c r="AK360" s="58"/>
      <c r="AL360" s="58"/>
      <c r="AM360" s="58"/>
      <c r="AN360" s="58"/>
      <c r="AO360" s="58"/>
      <c r="AP360" s="58"/>
      <c r="AQ360" s="58"/>
      <c r="AR360" s="58"/>
      <c r="AS360" s="58"/>
    </row>
    <row r="361" spans="1:45" x14ac:dyDescent="0.25">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c r="AA361" s="58"/>
      <c r="AB361" s="58"/>
      <c r="AC361" s="58"/>
      <c r="AD361" s="58"/>
      <c r="AE361" s="58"/>
      <c r="AF361" s="58"/>
      <c r="AG361" s="58"/>
      <c r="AH361" s="58"/>
      <c r="AI361" s="58"/>
      <c r="AJ361" s="58"/>
      <c r="AK361" s="58"/>
      <c r="AL361" s="58"/>
      <c r="AM361" s="58"/>
      <c r="AN361" s="58"/>
      <c r="AO361" s="58"/>
      <c r="AP361" s="58"/>
      <c r="AQ361" s="58"/>
      <c r="AR361" s="58"/>
      <c r="AS361" s="58"/>
    </row>
    <row r="362" spans="1:45" x14ac:dyDescent="0.25">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c r="AA362" s="58"/>
      <c r="AB362" s="58"/>
      <c r="AC362" s="58"/>
      <c r="AD362" s="58"/>
      <c r="AE362" s="58"/>
      <c r="AF362" s="58"/>
      <c r="AG362" s="58"/>
      <c r="AH362" s="58"/>
      <c r="AI362" s="58"/>
      <c r="AJ362" s="58"/>
      <c r="AK362" s="58"/>
      <c r="AL362" s="58"/>
      <c r="AM362" s="58"/>
      <c r="AN362" s="58"/>
      <c r="AO362" s="58"/>
      <c r="AP362" s="58"/>
      <c r="AQ362" s="58"/>
      <c r="AR362" s="58"/>
      <c r="AS362" s="58"/>
    </row>
    <row r="363" spans="1:45" x14ac:dyDescent="0.25">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c r="AA363" s="58"/>
      <c r="AB363" s="58"/>
      <c r="AC363" s="58"/>
      <c r="AD363" s="58"/>
      <c r="AE363" s="58"/>
      <c r="AF363" s="58"/>
      <c r="AG363" s="58"/>
      <c r="AH363" s="58"/>
      <c r="AI363" s="58"/>
      <c r="AJ363" s="58"/>
      <c r="AK363" s="58"/>
      <c r="AL363" s="58"/>
      <c r="AM363" s="58"/>
      <c r="AN363" s="58"/>
      <c r="AO363" s="58"/>
      <c r="AP363" s="58"/>
      <c r="AQ363" s="58"/>
      <c r="AR363" s="58"/>
      <c r="AS363" s="58"/>
    </row>
    <row r="364" spans="1:45" x14ac:dyDescent="0.25">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c r="AA364" s="58"/>
      <c r="AB364" s="58"/>
      <c r="AC364" s="58"/>
      <c r="AD364" s="58"/>
      <c r="AE364" s="58"/>
      <c r="AF364" s="58"/>
      <c r="AG364" s="58"/>
      <c r="AH364" s="58"/>
      <c r="AI364" s="58"/>
      <c r="AJ364" s="58"/>
      <c r="AK364" s="58"/>
      <c r="AL364" s="58"/>
      <c r="AM364" s="58"/>
      <c r="AN364" s="58"/>
      <c r="AO364" s="58"/>
      <c r="AP364" s="58"/>
      <c r="AQ364" s="58"/>
      <c r="AR364" s="58"/>
      <c r="AS364" s="58"/>
    </row>
    <row r="365" spans="1:45" x14ac:dyDescent="0.25">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c r="AA365" s="58"/>
      <c r="AB365" s="58"/>
      <c r="AC365" s="58"/>
      <c r="AD365" s="58"/>
      <c r="AE365" s="58"/>
      <c r="AF365" s="58"/>
      <c r="AG365" s="58"/>
      <c r="AH365" s="58"/>
      <c r="AI365" s="58"/>
      <c r="AJ365" s="58"/>
      <c r="AK365" s="58"/>
      <c r="AL365" s="58"/>
      <c r="AM365" s="58"/>
      <c r="AN365" s="58"/>
      <c r="AO365" s="58"/>
      <c r="AP365" s="58"/>
      <c r="AQ365" s="58"/>
      <c r="AR365" s="58"/>
      <c r="AS365" s="58"/>
    </row>
    <row r="366" spans="1:45" x14ac:dyDescent="0.25">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row>
    <row r="367" spans="1:45" x14ac:dyDescent="0.25">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c r="AA367" s="58"/>
      <c r="AB367" s="58"/>
      <c r="AC367" s="58"/>
      <c r="AD367" s="58"/>
      <c r="AE367" s="58"/>
      <c r="AF367" s="58"/>
      <c r="AG367" s="58"/>
      <c r="AH367" s="58"/>
      <c r="AI367" s="58"/>
      <c r="AJ367" s="58"/>
      <c r="AK367" s="58"/>
      <c r="AL367" s="58"/>
      <c r="AM367" s="58"/>
      <c r="AN367" s="58"/>
      <c r="AO367" s="58"/>
      <c r="AP367" s="58"/>
      <c r="AQ367" s="58"/>
      <c r="AR367" s="58"/>
      <c r="AS367" s="58"/>
    </row>
    <row r="368" spans="1:45" x14ac:dyDescent="0.25">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c r="AA368" s="58"/>
      <c r="AB368" s="58"/>
      <c r="AC368" s="58"/>
      <c r="AD368" s="58"/>
      <c r="AE368" s="58"/>
      <c r="AF368" s="58"/>
      <c r="AG368" s="58"/>
      <c r="AH368" s="58"/>
      <c r="AI368" s="58"/>
      <c r="AJ368" s="58"/>
      <c r="AK368" s="58"/>
      <c r="AL368" s="58"/>
      <c r="AM368" s="58"/>
      <c r="AN368" s="58"/>
      <c r="AO368" s="58"/>
      <c r="AP368" s="58"/>
      <c r="AQ368" s="58"/>
      <c r="AR368" s="58"/>
      <c r="AS368" s="58"/>
    </row>
    <row r="369" spans="1:45" x14ac:dyDescent="0.25">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c r="AA369" s="58"/>
      <c r="AB369" s="58"/>
      <c r="AC369" s="58"/>
      <c r="AD369" s="58"/>
      <c r="AE369" s="58"/>
      <c r="AF369" s="58"/>
      <c r="AG369" s="58"/>
      <c r="AH369" s="58"/>
      <c r="AI369" s="58"/>
      <c r="AJ369" s="58"/>
      <c r="AK369" s="58"/>
      <c r="AL369" s="58"/>
      <c r="AM369" s="58"/>
      <c r="AN369" s="58"/>
      <c r="AO369" s="58"/>
      <c r="AP369" s="58"/>
      <c r="AQ369" s="58"/>
      <c r="AR369" s="58"/>
      <c r="AS369" s="58"/>
    </row>
    <row r="370" spans="1:45" x14ac:dyDescent="0.25">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c r="AA370" s="58"/>
      <c r="AB370" s="58"/>
      <c r="AC370" s="58"/>
      <c r="AD370" s="58"/>
      <c r="AE370" s="58"/>
      <c r="AF370" s="58"/>
      <c r="AG370" s="58"/>
      <c r="AH370" s="58"/>
      <c r="AI370" s="58"/>
      <c r="AJ370" s="58"/>
      <c r="AK370" s="58"/>
      <c r="AL370" s="58"/>
      <c r="AM370" s="58"/>
      <c r="AN370" s="58"/>
      <c r="AO370" s="58"/>
      <c r="AP370" s="58"/>
      <c r="AQ370" s="58"/>
      <c r="AR370" s="58"/>
      <c r="AS370" s="58"/>
    </row>
    <row r="371" spans="1:45" x14ac:dyDescent="0.25">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c r="AA371" s="58"/>
      <c r="AB371" s="58"/>
      <c r="AC371" s="58"/>
      <c r="AD371" s="58"/>
      <c r="AE371" s="58"/>
      <c r="AF371" s="58"/>
      <c r="AG371" s="58"/>
      <c r="AH371" s="58"/>
      <c r="AI371" s="58"/>
      <c r="AJ371" s="58"/>
      <c r="AK371" s="58"/>
      <c r="AL371" s="58"/>
      <c r="AM371" s="58"/>
      <c r="AN371" s="58"/>
      <c r="AO371" s="58"/>
      <c r="AP371" s="58"/>
      <c r="AQ371" s="58"/>
      <c r="AR371" s="58"/>
      <c r="AS371" s="58"/>
    </row>
    <row r="372" spans="1:45" x14ac:dyDescent="0.25">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c r="AA372" s="58"/>
      <c r="AB372" s="58"/>
      <c r="AC372" s="58"/>
      <c r="AD372" s="58"/>
      <c r="AE372" s="58"/>
      <c r="AF372" s="58"/>
      <c r="AG372" s="58"/>
      <c r="AH372" s="58"/>
      <c r="AI372" s="58"/>
      <c r="AJ372" s="58"/>
      <c r="AK372" s="58"/>
      <c r="AL372" s="58"/>
      <c r="AM372" s="58"/>
      <c r="AN372" s="58"/>
      <c r="AO372" s="58"/>
      <c r="AP372" s="58"/>
      <c r="AQ372" s="58"/>
      <c r="AR372" s="58"/>
      <c r="AS372" s="58"/>
    </row>
    <row r="373" spans="1:45" x14ac:dyDescent="0.25">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c r="AA373" s="58"/>
      <c r="AB373" s="58"/>
      <c r="AC373" s="58"/>
      <c r="AD373" s="58"/>
      <c r="AE373" s="58"/>
      <c r="AF373" s="58"/>
      <c r="AG373" s="58"/>
      <c r="AH373" s="58"/>
      <c r="AI373" s="58"/>
      <c r="AJ373" s="58"/>
      <c r="AK373" s="58"/>
      <c r="AL373" s="58"/>
      <c r="AM373" s="58"/>
      <c r="AN373" s="58"/>
      <c r="AO373" s="58"/>
      <c r="AP373" s="58"/>
      <c r="AQ373" s="58"/>
      <c r="AR373" s="58"/>
      <c r="AS373" s="58"/>
    </row>
    <row r="374" spans="1:45" x14ac:dyDescent="0.25">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c r="AA374" s="58"/>
      <c r="AB374" s="58"/>
      <c r="AC374" s="58"/>
      <c r="AD374" s="58"/>
      <c r="AE374" s="58"/>
      <c r="AF374" s="58"/>
      <c r="AG374" s="58"/>
      <c r="AH374" s="58"/>
      <c r="AI374" s="58"/>
      <c r="AJ374" s="58"/>
      <c r="AK374" s="58"/>
      <c r="AL374" s="58"/>
      <c r="AM374" s="58"/>
      <c r="AN374" s="58"/>
      <c r="AO374" s="58"/>
      <c r="AP374" s="58"/>
      <c r="AQ374" s="58"/>
      <c r="AR374" s="58"/>
      <c r="AS374" s="58"/>
    </row>
    <row r="375" spans="1:45" x14ac:dyDescent="0.25">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c r="AA375" s="58"/>
      <c r="AB375" s="58"/>
      <c r="AC375" s="58"/>
      <c r="AD375" s="58"/>
      <c r="AE375" s="58"/>
      <c r="AF375" s="58"/>
      <c r="AG375" s="58"/>
      <c r="AH375" s="58"/>
      <c r="AI375" s="58"/>
      <c r="AJ375" s="58"/>
      <c r="AK375" s="58"/>
      <c r="AL375" s="58"/>
      <c r="AM375" s="58"/>
      <c r="AN375" s="58"/>
      <c r="AO375" s="58"/>
      <c r="AP375" s="58"/>
      <c r="AQ375" s="58"/>
      <c r="AR375" s="58"/>
      <c r="AS375" s="58"/>
    </row>
    <row r="376" spans="1:45" x14ac:dyDescent="0.25">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c r="AS376" s="58"/>
    </row>
    <row r="377" spans="1:45" x14ac:dyDescent="0.25">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c r="AA377" s="58"/>
      <c r="AB377" s="58"/>
      <c r="AC377" s="58"/>
      <c r="AD377" s="58"/>
      <c r="AE377" s="58"/>
      <c r="AF377" s="58"/>
      <c r="AG377" s="58"/>
      <c r="AH377" s="58"/>
      <c r="AI377" s="58"/>
      <c r="AJ377" s="58"/>
      <c r="AK377" s="58"/>
      <c r="AL377" s="58"/>
      <c r="AM377" s="58"/>
      <c r="AN377" s="58"/>
      <c r="AO377" s="58"/>
      <c r="AP377" s="58"/>
      <c r="AQ377" s="58"/>
      <c r="AR377" s="58"/>
      <c r="AS377" s="58"/>
    </row>
    <row r="378" spans="1:45" x14ac:dyDescent="0.25">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c r="AA378" s="58"/>
      <c r="AB378" s="58"/>
      <c r="AC378" s="58"/>
      <c r="AD378" s="58"/>
      <c r="AE378" s="58"/>
      <c r="AF378" s="58"/>
      <c r="AG378" s="58"/>
      <c r="AH378" s="58"/>
      <c r="AI378" s="58"/>
      <c r="AJ378" s="58"/>
      <c r="AK378" s="58"/>
      <c r="AL378" s="58"/>
      <c r="AM378" s="58"/>
      <c r="AN378" s="58"/>
      <c r="AO378" s="58"/>
      <c r="AP378" s="58"/>
      <c r="AQ378" s="58"/>
      <c r="AR378" s="58"/>
      <c r="AS378" s="58"/>
    </row>
    <row r="379" spans="1:45" x14ac:dyDescent="0.25">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c r="AA379" s="58"/>
      <c r="AB379" s="58"/>
      <c r="AC379" s="58"/>
      <c r="AD379" s="58"/>
      <c r="AE379" s="58"/>
      <c r="AF379" s="58"/>
      <c r="AG379" s="58"/>
      <c r="AH379" s="58"/>
      <c r="AI379" s="58"/>
      <c r="AJ379" s="58"/>
      <c r="AK379" s="58"/>
      <c r="AL379" s="58"/>
      <c r="AM379" s="58"/>
      <c r="AN379" s="58"/>
      <c r="AO379" s="58"/>
      <c r="AP379" s="58"/>
      <c r="AQ379" s="58"/>
      <c r="AR379" s="58"/>
      <c r="AS379" s="58"/>
    </row>
    <row r="380" spans="1:45" x14ac:dyDescent="0.25">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c r="AA380" s="58"/>
      <c r="AB380" s="58"/>
      <c r="AC380" s="58"/>
      <c r="AD380" s="58"/>
      <c r="AE380" s="58"/>
      <c r="AF380" s="58"/>
      <c r="AG380" s="58"/>
      <c r="AH380" s="58"/>
      <c r="AI380" s="58"/>
      <c r="AJ380" s="58"/>
      <c r="AK380" s="58"/>
      <c r="AL380" s="58"/>
      <c r="AM380" s="58"/>
      <c r="AN380" s="58"/>
      <c r="AO380" s="58"/>
      <c r="AP380" s="58"/>
      <c r="AQ380" s="58"/>
      <c r="AR380" s="58"/>
      <c r="AS380" s="58"/>
    </row>
    <row r="381" spans="1:45" x14ac:dyDescent="0.25">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c r="AA381" s="58"/>
      <c r="AB381" s="58"/>
      <c r="AC381" s="58"/>
      <c r="AD381" s="58"/>
      <c r="AE381" s="58"/>
      <c r="AF381" s="58"/>
      <c r="AG381" s="58"/>
      <c r="AH381" s="58"/>
      <c r="AI381" s="58"/>
      <c r="AJ381" s="58"/>
      <c r="AK381" s="58"/>
      <c r="AL381" s="58"/>
      <c r="AM381" s="58"/>
      <c r="AN381" s="58"/>
      <c r="AO381" s="58"/>
      <c r="AP381" s="58"/>
      <c r="AQ381" s="58"/>
      <c r="AR381" s="58"/>
      <c r="AS381" s="58"/>
    </row>
    <row r="382" spans="1:45" x14ac:dyDescent="0.25">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c r="AA382" s="58"/>
      <c r="AB382" s="58"/>
      <c r="AC382" s="58"/>
      <c r="AD382" s="58"/>
      <c r="AE382" s="58"/>
      <c r="AF382" s="58"/>
      <c r="AG382" s="58"/>
      <c r="AH382" s="58"/>
      <c r="AI382" s="58"/>
      <c r="AJ382" s="58"/>
      <c r="AK382" s="58"/>
      <c r="AL382" s="58"/>
      <c r="AM382" s="58"/>
      <c r="AN382" s="58"/>
      <c r="AO382" s="58"/>
      <c r="AP382" s="58"/>
      <c r="AQ382" s="58"/>
      <c r="AR382" s="58"/>
      <c r="AS382" s="58"/>
    </row>
    <row r="383" spans="1:45" x14ac:dyDescent="0.25">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c r="AA383" s="58"/>
      <c r="AB383" s="58"/>
      <c r="AC383" s="58"/>
      <c r="AD383" s="58"/>
      <c r="AE383" s="58"/>
      <c r="AF383" s="58"/>
      <c r="AG383" s="58"/>
      <c r="AH383" s="58"/>
      <c r="AI383" s="58"/>
      <c r="AJ383" s="58"/>
      <c r="AK383" s="58"/>
      <c r="AL383" s="58"/>
      <c r="AM383" s="58"/>
      <c r="AN383" s="58"/>
      <c r="AO383" s="58"/>
      <c r="AP383" s="58"/>
      <c r="AQ383" s="58"/>
      <c r="AR383" s="58"/>
      <c r="AS383" s="58"/>
    </row>
    <row r="384" spans="1:45" x14ac:dyDescent="0.25">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c r="AA384" s="58"/>
      <c r="AB384" s="58"/>
      <c r="AC384" s="58"/>
      <c r="AD384" s="58"/>
      <c r="AE384" s="58"/>
      <c r="AF384" s="58"/>
      <c r="AG384" s="58"/>
      <c r="AH384" s="58"/>
      <c r="AI384" s="58"/>
      <c r="AJ384" s="58"/>
      <c r="AK384" s="58"/>
      <c r="AL384" s="58"/>
      <c r="AM384" s="58"/>
      <c r="AN384" s="58"/>
      <c r="AO384" s="58"/>
      <c r="AP384" s="58"/>
      <c r="AQ384" s="58"/>
      <c r="AR384" s="58"/>
      <c r="AS384" s="58"/>
    </row>
    <row r="385" spans="1:45" x14ac:dyDescent="0.25">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c r="AA385" s="58"/>
      <c r="AB385" s="58"/>
      <c r="AC385" s="58"/>
      <c r="AD385" s="58"/>
      <c r="AE385" s="58"/>
      <c r="AF385" s="58"/>
      <c r="AG385" s="58"/>
      <c r="AH385" s="58"/>
      <c r="AI385" s="58"/>
      <c r="AJ385" s="58"/>
      <c r="AK385" s="58"/>
      <c r="AL385" s="58"/>
      <c r="AM385" s="58"/>
      <c r="AN385" s="58"/>
      <c r="AO385" s="58"/>
      <c r="AP385" s="58"/>
      <c r="AQ385" s="58"/>
      <c r="AR385" s="58"/>
      <c r="AS385" s="58"/>
    </row>
    <row r="386" spans="1:45" x14ac:dyDescent="0.25">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c r="AQ386" s="58"/>
      <c r="AR386" s="58"/>
      <c r="AS386" s="58"/>
    </row>
    <row r="387" spans="1:45" x14ac:dyDescent="0.25">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c r="AA387" s="58"/>
      <c r="AB387" s="58"/>
      <c r="AC387" s="58"/>
      <c r="AD387" s="58"/>
      <c r="AE387" s="58"/>
      <c r="AF387" s="58"/>
      <c r="AG387" s="58"/>
      <c r="AH387" s="58"/>
      <c r="AI387" s="58"/>
      <c r="AJ387" s="58"/>
      <c r="AK387" s="58"/>
      <c r="AL387" s="58"/>
      <c r="AM387" s="58"/>
      <c r="AN387" s="58"/>
      <c r="AO387" s="58"/>
      <c r="AP387" s="58"/>
      <c r="AQ387" s="58"/>
      <c r="AR387" s="58"/>
      <c r="AS387" s="58"/>
    </row>
    <row r="388" spans="1:45" x14ac:dyDescent="0.25">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c r="AA388" s="58"/>
      <c r="AB388" s="58"/>
      <c r="AC388" s="58"/>
      <c r="AD388" s="58"/>
      <c r="AE388" s="58"/>
      <c r="AF388" s="58"/>
      <c r="AG388" s="58"/>
      <c r="AH388" s="58"/>
      <c r="AI388" s="58"/>
      <c r="AJ388" s="58"/>
      <c r="AK388" s="58"/>
      <c r="AL388" s="58"/>
      <c r="AM388" s="58"/>
      <c r="AN388" s="58"/>
      <c r="AO388" s="58"/>
      <c r="AP388" s="58"/>
      <c r="AQ388" s="58"/>
      <c r="AR388" s="58"/>
      <c r="AS388" s="58"/>
    </row>
    <row r="389" spans="1:45" x14ac:dyDescent="0.25">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c r="AA389" s="58"/>
      <c r="AB389" s="58"/>
      <c r="AC389" s="58"/>
      <c r="AD389" s="58"/>
      <c r="AE389" s="58"/>
      <c r="AF389" s="58"/>
      <c r="AG389" s="58"/>
      <c r="AH389" s="58"/>
      <c r="AI389" s="58"/>
      <c r="AJ389" s="58"/>
      <c r="AK389" s="58"/>
      <c r="AL389" s="58"/>
      <c r="AM389" s="58"/>
      <c r="AN389" s="58"/>
      <c r="AO389" s="58"/>
      <c r="AP389" s="58"/>
      <c r="AQ389" s="58"/>
      <c r="AR389" s="58"/>
      <c r="AS389" s="58"/>
    </row>
    <row r="390" spans="1:45" x14ac:dyDescent="0.25">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c r="AA390" s="58"/>
      <c r="AB390" s="58"/>
      <c r="AC390" s="58"/>
      <c r="AD390" s="58"/>
      <c r="AE390" s="58"/>
      <c r="AF390" s="58"/>
      <c r="AG390" s="58"/>
      <c r="AH390" s="58"/>
      <c r="AI390" s="58"/>
      <c r="AJ390" s="58"/>
      <c r="AK390" s="58"/>
      <c r="AL390" s="58"/>
      <c r="AM390" s="58"/>
      <c r="AN390" s="58"/>
      <c r="AO390" s="58"/>
      <c r="AP390" s="58"/>
      <c r="AQ390" s="58"/>
      <c r="AR390" s="58"/>
      <c r="AS390" s="58"/>
    </row>
    <row r="391" spans="1:45" x14ac:dyDescent="0.25">
      <c r="A391" s="58"/>
      <c r="J391" s="58"/>
      <c r="K391" s="58"/>
      <c r="L391" s="58"/>
      <c r="M391" s="58"/>
      <c r="N391" s="58"/>
      <c r="O391" s="58"/>
      <c r="P391" s="58"/>
      <c r="Q391" s="58"/>
      <c r="R391" s="58"/>
      <c r="S391" s="58"/>
      <c r="T391" s="58"/>
      <c r="U391" s="58"/>
      <c r="V391" s="58"/>
      <c r="W391" s="58"/>
      <c r="X391" s="58"/>
      <c r="Y391" s="58"/>
      <c r="Z391" s="58"/>
      <c r="AA391" s="58"/>
      <c r="AB391" s="58"/>
      <c r="AC391" s="58"/>
      <c r="AD391" s="58"/>
      <c r="AE391" s="58"/>
      <c r="AF391" s="58"/>
      <c r="AG391" s="58"/>
      <c r="AH391" s="58"/>
      <c r="AI391" s="58"/>
      <c r="AJ391" s="58"/>
      <c r="AK391" s="58"/>
      <c r="AL391" s="58"/>
      <c r="AM391" s="58"/>
      <c r="AN391" s="58"/>
      <c r="AO391" s="58"/>
      <c r="AP391" s="58"/>
      <c r="AQ391" s="58"/>
      <c r="AR391" s="58"/>
      <c r="AS391" s="58"/>
    </row>
    <row r="392" spans="1:45" x14ac:dyDescent="0.25">
      <c r="A392" s="58"/>
      <c r="J392" s="58"/>
      <c r="K392" s="58"/>
      <c r="L392" s="58"/>
      <c r="M392" s="58"/>
      <c r="N392" s="58"/>
      <c r="O392" s="58"/>
      <c r="P392" s="58"/>
      <c r="Q392" s="58"/>
      <c r="R392" s="58"/>
      <c r="S392" s="58"/>
      <c r="T392" s="58"/>
      <c r="U392" s="58"/>
      <c r="V392" s="58"/>
      <c r="W392" s="58"/>
      <c r="X392" s="58"/>
      <c r="Y392" s="58"/>
      <c r="Z392" s="58"/>
      <c r="AA392" s="58"/>
      <c r="AB392" s="58"/>
      <c r="AC392" s="58"/>
      <c r="AD392" s="58"/>
      <c r="AE392" s="58"/>
      <c r="AF392" s="58"/>
      <c r="AG392" s="58"/>
      <c r="AH392" s="58"/>
      <c r="AI392" s="58"/>
      <c r="AJ392" s="58"/>
      <c r="AK392" s="58"/>
      <c r="AL392" s="58"/>
      <c r="AM392" s="58"/>
      <c r="AN392" s="58"/>
      <c r="AO392" s="58"/>
      <c r="AP392" s="58"/>
      <c r="AQ392" s="58"/>
      <c r="AR392" s="58"/>
      <c r="AS392" s="58"/>
    </row>
    <row r="393" spans="1:45" x14ac:dyDescent="0.25">
      <c r="A393" s="58"/>
      <c r="J393" s="58"/>
      <c r="K393" s="58"/>
      <c r="L393" s="58"/>
      <c r="M393" s="58"/>
      <c r="N393" s="58"/>
      <c r="O393" s="58"/>
      <c r="P393" s="58"/>
      <c r="Q393" s="58"/>
      <c r="R393" s="58"/>
      <c r="S393" s="58"/>
      <c r="T393" s="58"/>
      <c r="U393" s="58"/>
      <c r="V393" s="58"/>
      <c r="W393" s="58"/>
      <c r="X393" s="58"/>
      <c r="Y393" s="58"/>
      <c r="Z393" s="58"/>
      <c r="AA393" s="58"/>
      <c r="AB393" s="58"/>
      <c r="AC393" s="58"/>
      <c r="AD393" s="58"/>
      <c r="AE393" s="58"/>
      <c r="AF393" s="58"/>
      <c r="AG393" s="58"/>
      <c r="AH393" s="58"/>
      <c r="AI393" s="58"/>
      <c r="AJ393" s="58"/>
      <c r="AK393" s="58"/>
      <c r="AL393" s="58"/>
      <c r="AM393" s="58"/>
      <c r="AN393" s="58"/>
      <c r="AO393" s="58"/>
      <c r="AP393" s="58"/>
      <c r="AQ393" s="58"/>
      <c r="AR393" s="58"/>
      <c r="AS393" s="58"/>
    </row>
    <row r="394" spans="1:45" x14ac:dyDescent="0.25">
      <c r="A394" s="58"/>
      <c r="J394" s="58"/>
      <c r="K394" s="58"/>
      <c r="L394" s="58"/>
      <c r="M394" s="58"/>
      <c r="N394" s="58"/>
      <c r="O394" s="58"/>
      <c r="P394" s="58"/>
      <c r="Q394" s="58"/>
      <c r="R394" s="58"/>
      <c r="S394" s="58"/>
      <c r="T394" s="58"/>
      <c r="U394" s="58"/>
      <c r="V394" s="58"/>
      <c r="W394" s="58"/>
      <c r="X394" s="58"/>
      <c r="Y394" s="58"/>
      <c r="Z394" s="58"/>
      <c r="AA394" s="58"/>
      <c r="AB394" s="58"/>
      <c r="AC394" s="58"/>
      <c r="AD394" s="58"/>
      <c r="AE394" s="58"/>
      <c r="AF394" s="58"/>
      <c r="AG394" s="58"/>
      <c r="AH394" s="58"/>
      <c r="AI394" s="58"/>
      <c r="AJ394" s="58"/>
      <c r="AK394" s="58"/>
      <c r="AL394" s="58"/>
      <c r="AM394" s="58"/>
      <c r="AN394" s="58"/>
      <c r="AO394" s="58"/>
      <c r="AP394" s="58"/>
      <c r="AQ394" s="58"/>
      <c r="AR394" s="58"/>
      <c r="AS394" s="58"/>
    </row>
    <row r="395" spans="1:45" x14ac:dyDescent="0.25">
      <c r="A395" s="58"/>
      <c r="J395" s="58"/>
      <c r="K395" s="58"/>
      <c r="L395" s="58"/>
      <c r="M395" s="58"/>
      <c r="N395" s="58"/>
      <c r="O395" s="58"/>
      <c r="P395" s="58"/>
      <c r="Q395" s="58"/>
      <c r="R395" s="58"/>
      <c r="S395" s="58"/>
      <c r="T395" s="58"/>
      <c r="U395" s="58"/>
      <c r="V395" s="58"/>
      <c r="W395" s="58"/>
      <c r="X395" s="58"/>
      <c r="Y395" s="58"/>
      <c r="Z395" s="58"/>
      <c r="AA395" s="58"/>
      <c r="AB395" s="58"/>
      <c r="AC395" s="58"/>
      <c r="AD395" s="58"/>
      <c r="AE395" s="58"/>
      <c r="AF395" s="58"/>
      <c r="AG395" s="58"/>
      <c r="AH395" s="58"/>
      <c r="AI395" s="58"/>
      <c r="AJ395" s="58"/>
      <c r="AK395" s="58"/>
      <c r="AL395" s="58"/>
      <c r="AM395" s="58"/>
      <c r="AN395" s="58"/>
      <c r="AO395" s="58"/>
      <c r="AP395" s="58"/>
      <c r="AQ395" s="58"/>
      <c r="AR395" s="58"/>
      <c r="AS395" s="58"/>
    </row>
    <row r="396" spans="1:45" x14ac:dyDescent="0.25">
      <c r="A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Q396" s="58"/>
      <c r="AR396" s="58"/>
      <c r="AS396" s="58"/>
    </row>
    <row r="397" spans="1:45" x14ac:dyDescent="0.25">
      <c r="A397" s="58"/>
      <c r="J397" s="58"/>
      <c r="K397" s="58"/>
      <c r="L397" s="58"/>
      <c r="M397" s="58"/>
      <c r="N397" s="58"/>
      <c r="O397" s="58"/>
      <c r="P397" s="58"/>
      <c r="Q397" s="58"/>
      <c r="R397" s="58"/>
      <c r="S397" s="58"/>
      <c r="T397" s="58"/>
      <c r="U397" s="58"/>
      <c r="V397" s="58"/>
      <c r="W397" s="58"/>
      <c r="X397" s="58"/>
      <c r="Y397" s="58"/>
      <c r="Z397" s="58"/>
      <c r="AA397" s="58"/>
      <c r="AB397" s="58"/>
      <c r="AC397" s="58"/>
      <c r="AD397" s="58"/>
      <c r="AE397" s="58"/>
      <c r="AF397" s="58"/>
      <c r="AG397" s="58"/>
      <c r="AH397" s="58"/>
      <c r="AI397" s="58"/>
      <c r="AJ397" s="58"/>
      <c r="AK397" s="58"/>
      <c r="AL397" s="58"/>
      <c r="AM397" s="58"/>
      <c r="AN397" s="58"/>
      <c r="AO397" s="58"/>
      <c r="AP397" s="58"/>
      <c r="AQ397" s="58"/>
      <c r="AR397" s="58"/>
      <c r="AS397" s="58"/>
    </row>
    <row r="398" spans="1:45" x14ac:dyDescent="0.25">
      <c r="A398" s="58"/>
      <c r="J398" s="58"/>
      <c r="K398" s="58"/>
      <c r="L398" s="58"/>
      <c r="M398" s="58"/>
      <c r="N398" s="58"/>
      <c r="O398" s="58"/>
      <c r="P398" s="58"/>
      <c r="Q398" s="58"/>
      <c r="R398" s="58"/>
      <c r="S398" s="58"/>
      <c r="T398" s="58"/>
      <c r="U398" s="58"/>
      <c r="V398" s="58"/>
      <c r="W398" s="58"/>
      <c r="X398" s="58"/>
      <c r="Y398" s="58"/>
      <c r="Z398" s="58"/>
      <c r="AA398" s="58"/>
      <c r="AB398" s="58"/>
      <c r="AC398" s="58"/>
      <c r="AD398" s="58"/>
      <c r="AE398" s="58"/>
      <c r="AF398" s="58"/>
      <c r="AG398" s="58"/>
      <c r="AH398" s="58"/>
      <c r="AI398" s="58"/>
      <c r="AJ398" s="58"/>
      <c r="AK398" s="58"/>
      <c r="AL398" s="58"/>
      <c r="AM398" s="58"/>
      <c r="AN398" s="58"/>
      <c r="AO398" s="58"/>
      <c r="AP398" s="58"/>
      <c r="AQ398" s="58"/>
      <c r="AR398" s="58"/>
      <c r="AS398" s="58"/>
    </row>
    <row r="399" spans="1:45" x14ac:dyDescent="0.25">
      <c r="A399" s="58"/>
      <c r="J399" s="58"/>
      <c r="K399" s="58"/>
      <c r="L399" s="58"/>
      <c r="M399" s="58"/>
      <c r="N399" s="58"/>
      <c r="O399" s="58"/>
      <c r="P399" s="58"/>
      <c r="Q399" s="58"/>
      <c r="R399" s="58"/>
      <c r="S399" s="58"/>
      <c r="T399" s="58"/>
      <c r="U399" s="58"/>
      <c r="V399" s="58"/>
      <c r="W399" s="58"/>
      <c r="X399" s="58"/>
      <c r="Y399" s="58"/>
      <c r="Z399" s="58"/>
      <c r="AA399" s="58"/>
      <c r="AB399" s="58"/>
      <c r="AC399" s="58"/>
      <c r="AD399" s="58"/>
      <c r="AE399" s="58"/>
      <c r="AF399" s="58"/>
      <c r="AG399" s="58"/>
      <c r="AH399" s="58"/>
      <c r="AI399" s="58"/>
      <c r="AJ399" s="58"/>
      <c r="AK399" s="58"/>
      <c r="AL399" s="58"/>
      <c r="AM399" s="58"/>
      <c r="AN399" s="58"/>
      <c r="AO399" s="58"/>
      <c r="AP399" s="58"/>
      <c r="AQ399" s="58"/>
      <c r="AR399" s="58"/>
      <c r="AS399" s="58"/>
    </row>
    <row r="400" spans="1:45" x14ac:dyDescent="0.25">
      <c r="A400" s="58"/>
      <c r="J400" s="58"/>
      <c r="K400" s="58"/>
      <c r="L400" s="58"/>
      <c r="M400" s="58"/>
      <c r="N400" s="58"/>
      <c r="O400" s="58"/>
      <c r="P400" s="58"/>
      <c r="Q400" s="58"/>
      <c r="R400" s="58"/>
      <c r="S400" s="58"/>
      <c r="T400" s="58"/>
      <c r="U400" s="58"/>
      <c r="V400" s="58"/>
      <c r="W400" s="58"/>
      <c r="X400" s="58"/>
      <c r="Y400" s="58"/>
      <c r="Z400" s="58"/>
      <c r="AA400" s="58"/>
      <c r="AB400" s="58"/>
      <c r="AC400" s="58"/>
      <c r="AD400" s="58"/>
      <c r="AE400" s="58"/>
      <c r="AF400" s="58"/>
      <c r="AG400" s="58"/>
      <c r="AH400" s="58"/>
      <c r="AI400" s="58"/>
      <c r="AJ400" s="58"/>
      <c r="AK400" s="58"/>
      <c r="AL400" s="58"/>
      <c r="AM400" s="58"/>
      <c r="AN400" s="58"/>
      <c r="AO400" s="58"/>
      <c r="AP400" s="58"/>
      <c r="AQ400" s="58"/>
      <c r="AR400" s="58"/>
      <c r="AS400" s="58"/>
    </row>
    <row r="401" spans="1:45" x14ac:dyDescent="0.25">
      <c r="A401" s="58"/>
      <c r="J401" s="58"/>
      <c r="K401" s="58"/>
      <c r="L401" s="58"/>
      <c r="M401" s="58"/>
      <c r="N401" s="58"/>
      <c r="O401" s="58"/>
      <c r="P401" s="58"/>
      <c r="Q401" s="58"/>
      <c r="R401" s="58"/>
      <c r="S401" s="58"/>
      <c r="T401" s="58"/>
      <c r="U401" s="58"/>
      <c r="V401" s="58"/>
      <c r="W401" s="58"/>
      <c r="X401" s="58"/>
      <c r="Y401" s="58"/>
      <c r="Z401" s="58"/>
      <c r="AA401" s="58"/>
      <c r="AB401" s="58"/>
      <c r="AC401" s="58"/>
      <c r="AD401" s="58"/>
      <c r="AE401" s="58"/>
      <c r="AF401" s="58"/>
      <c r="AG401" s="58"/>
      <c r="AH401" s="58"/>
      <c r="AI401" s="58"/>
      <c r="AJ401" s="58"/>
      <c r="AK401" s="58"/>
      <c r="AL401" s="58"/>
      <c r="AM401" s="58"/>
      <c r="AN401" s="58"/>
      <c r="AO401" s="58"/>
      <c r="AP401" s="58"/>
      <c r="AQ401" s="58"/>
      <c r="AR401" s="58"/>
      <c r="AS401" s="58"/>
    </row>
    <row r="402" spans="1:45" x14ac:dyDescent="0.25">
      <c r="A402" s="58"/>
      <c r="J402" s="58"/>
      <c r="K402" s="58"/>
      <c r="L402" s="58"/>
      <c r="M402" s="58"/>
      <c r="N402" s="58"/>
      <c r="O402" s="58"/>
      <c r="P402" s="58"/>
      <c r="Q402" s="58"/>
      <c r="R402" s="58"/>
      <c r="S402" s="58"/>
      <c r="T402" s="58"/>
      <c r="U402" s="58"/>
      <c r="V402" s="58"/>
      <c r="W402" s="58"/>
      <c r="X402" s="58"/>
      <c r="Y402" s="58"/>
      <c r="Z402" s="58"/>
      <c r="AA402" s="58"/>
      <c r="AB402" s="58"/>
      <c r="AC402" s="58"/>
      <c r="AD402" s="58"/>
      <c r="AE402" s="58"/>
      <c r="AF402" s="58"/>
      <c r="AG402" s="58"/>
      <c r="AH402" s="58"/>
      <c r="AI402" s="58"/>
      <c r="AJ402" s="58"/>
      <c r="AK402" s="58"/>
      <c r="AL402" s="58"/>
      <c r="AM402" s="58"/>
      <c r="AN402" s="58"/>
      <c r="AO402" s="58"/>
      <c r="AP402" s="58"/>
      <c r="AQ402" s="58"/>
      <c r="AR402" s="58"/>
      <c r="AS402" s="58"/>
    </row>
    <row r="403" spans="1:45" x14ac:dyDescent="0.25">
      <c r="A403" s="58"/>
      <c r="J403" s="58"/>
      <c r="K403" s="58"/>
      <c r="L403" s="58"/>
      <c r="M403" s="58"/>
      <c r="N403" s="58"/>
      <c r="O403" s="58"/>
      <c r="P403" s="58"/>
      <c r="Q403" s="58"/>
      <c r="R403" s="58"/>
      <c r="S403" s="58"/>
      <c r="T403" s="58"/>
      <c r="U403" s="58"/>
      <c r="V403" s="58"/>
      <c r="W403" s="58"/>
      <c r="X403" s="58"/>
      <c r="Y403" s="58"/>
      <c r="Z403" s="58"/>
      <c r="AA403" s="58"/>
      <c r="AB403" s="58"/>
      <c r="AC403" s="58"/>
      <c r="AD403" s="58"/>
      <c r="AE403" s="58"/>
      <c r="AF403" s="58"/>
      <c r="AG403" s="58"/>
      <c r="AH403" s="58"/>
      <c r="AI403" s="58"/>
      <c r="AJ403" s="58"/>
      <c r="AK403" s="58"/>
      <c r="AL403" s="58"/>
      <c r="AM403" s="58"/>
      <c r="AN403" s="58"/>
      <c r="AO403" s="58"/>
      <c r="AP403" s="58"/>
      <c r="AQ403" s="58"/>
      <c r="AR403" s="58"/>
      <c r="AS403" s="58"/>
    </row>
    <row r="404" spans="1:45" x14ac:dyDescent="0.25">
      <c r="A404" s="58"/>
      <c r="J404" s="58"/>
      <c r="K404" s="58"/>
      <c r="L404" s="58"/>
      <c r="M404" s="58"/>
      <c r="N404" s="58"/>
      <c r="O404" s="58"/>
      <c r="P404" s="58"/>
      <c r="Q404" s="58"/>
      <c r="R404" s="58"/>
      <c r="S404" s="58"/>
      <c r="T404" s="58"/>
      <c r="U404" s="58"/>
      <c r="V404" s="58"/>
      <c r="W404" s="58"/>
      <c r="X404" s="58"/>
      <c r="Y404" s="58"/>
      <c r="Z404" s="58"/>
      <c r="AA404" s="58"/>
      <c r="AB404" s="58"/>
      <c r="AC404" s="58"/>
      <c r="AD404" s="58"/>
      <c r="AE404" s="58"/>
      <c r="AF404" s="58"/>
      <c r="AG404" s="58"/>
      <c r="AH404" s="58"/>
      <c r="AI404" s="58"/>
      <c r="AJ404" s="58"/>
      <c r="AK404" s="58"/>
      <c r="AL404" s="58"/>
      <c r="AM404" s="58"/>
      <c r="AN404" s="58"/>
      <c r="AO404" s="58"/>
      <c r="AP404" s="58"/>
      <c r="AQ404" s="58"/>
      <c r="AR404" s="58"/>
      <c r="AS404" s="58"/>
    </row>
    <row r="405" spans="1:45" x14ac:dyDescent="0.25">
      <c r="A405" s="58"/>
      <c r="J405" s="58"/>
      <c r="K405" s="58"/>
      <c r="L405" s="58"/>
      <c r="M405" s="58"/>
      <c r="N405" s="58"/>
      <c r="O405" s="58"/>
      <c r="P405" s="58"/>
      <c r="Q405" s="58"/>
      <c r="R405" s="58"/>
      <c r="S405" s="58"/>
      <c r="T405" s="58"/>
      <c r="U405" s="58"/>
      <c r="V405" s="58"/>
      <c r="W405" s="58"/>
      <c r="X405" s="58"/>
      <c r="Y405" s="58"/>
      <c r="Z405" s="58"/>
      <c r="AA405" s="58"/>
      <c r="AB405" s="58"/>
      <c r="AC405" s="58"/>
      <c r="AD405" s="58"/>
      <c r="AE405" s="58"/>
      <c r="AF405" s="58"/>
      <c r="AG405" s="58"/>
      <c r="AH405" s="58"/>
      <c r="AI405" s="58"/>
      <c r="AJ405" s="58"/>
      <c r="AK405" s="58"/>
      <c r="AL405" s="58"/>
      <c r="AM405" s="58"/>
      <c r="AN405" s="58"/>
      <c r="AO405" s="58"/>
      <c r="AP405" s="58"/>
      <c r="AQ405" s="58"/>
      <c r="AR405" s="58"/>
      <c r="AS405" s="58"/>
    </row>
    <row r="406" spans="1:45" x14ac:dyDescent="0.25">
      <c r="A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c r="AS406" s="58"/>
    </row>
    <row r="407" spans="1:45" x14ac:dyDescent="0.25">
      <c r="A407" s="58"/>
      <c r="J407" s="58"/>
      <c r="K407" s="58"/>
      <c r="L407" s="58"/>
      <c r="M407" s="58"/>
      <c r="N407" s="58"/>
      <c r="O407" s="58"/>
      <c r="P407" s="58"/>
      <c r="Q407" s="58"/>
      <c r="R407" s="58"/>
      <c r="S407" s="58"/>
      <c r="T407" s="58"/>
      <c r="U407" s="58"/>
      <c r="V407" s="58"/>
      <c r="W407" s="58"/>
      <c r="X407" s="58"/>
      <c r="Y407" s="58"/>
      <c r="Z407" s="58"/>
      <c r="AA407" s="58"/>
      <c r="AB407" s="58"/>
      <c r="AC407" s="58"/>
      <c r="AD407" s="58"/>
      <c r="AE407" s="58"/>
      <c r="AF407" s="58"/>
      <c r="AG407" s="58"/>
      <c r="AH407" s="58"/>
      <c r="AI407" s="58"/>
      <c r="AJ407" s="58"/>
      <c r="AK407" s="58"/>
      <c r="AL407" s="58"/>
      <c r="AM407" s="58"/>
      <c r="AN407" s="58"/>
      <c r="AO407" s="58"/>
      <c r="AP407" s="58"/>
      <c r="AQ407" s="58"/>
      <c r="AR407" s="58"/>
      <c r="AS407" s="58"/>
    </row>
    <row r="408" spans="1:45" x14ac:dyDescent="0.25">
      <c r="A408" s="58"/>
      <c r="J408" s="58"/>
      <c r="K408" s="58"/>
      <c r="L408" s="58"/>
      <c r="M408" s="58"/>
      <c r="N408" s="58"/>
      <c r="O408" s="58"/>
      <c r="P408" s="58"/>
      <c r="Q408" s="58"/>
      <c r="R408" s="58"/>
      <c r="S408" s="58"/>
      <c r="T408" s="58"/>
      <c r="U408" s="58"/>
      <c r="V408" s="58"/>
      <c r="W408" s="58"/>
      <c r="X408" s="58"/>
      <c r="Y408" s="58"/>
      <c r="Z408" s="58"/>
      <c r="AA408" s="58"/>
      <c r="AB408" s="58"/>
      <c r="AC408" s="58"/>
      <c r="AD408" s="58"/>
      <c r="AE408" s="58"/>
      <c r="AF408" s="58"/>
      <c r="AG408" s="58"/>
      <c r="AH408" s="58"/>
      <c r="AI408" s="58"/>
      <c r="AJ408" s="58"/>
      <c r="AK408" s="58"/>
      <c r="AL408" s="58"/>
      <c r="AM408" s="58"/>
      <c r="AN408" s="58"/>
      <c r="AO408" s="58"/>
      <c r="AP408" s="58"/>
      <c r="AQ408" s="58"/>
      <c r="AR408" s="58"/>
      <c r="AS408" s="58"/>
    </row>
    <row r="409" spans="1:45" x14ac:dyDescent="0.25">
      <c r="A409" s="58"/>
      <c r="J409" s="58"/>
      <c r="K409" s="58"/>
      <c r="L409" s="58"/>
      <c r="M409" s="58"/>
      <c r="N409" s="58"/>
      <c r="O409" s="58"/>
      <c r="P409" s="58"/>
      <c r="Q409" s="58"/>
      <c r="R409" s="58"/>
      <c r="S409" s="58"/>
      <c r="T409" s="58"/>
      <c r="U409" s="58"/>
      <c r="V409" s="58"/>
      <c r="W409" s="58"/>
      <c r="X409" s="58"/>
      <c r="Y409" s="58"/>
      <c r="Z409" s="58"/>
      <c r="AA409" s="58"/>
      <c r="AB409" s="58"/>
      <c r="AC409" s="58"/>
      <c r="AD409" s="58"/>
      <c r="AE409" s="58"/>
      <c r="AF409" s="58"/>
      <c r="AG409" s="58"/>
      <c r="AH409" s="58"/>
      <c r="AI409" s="58"/>
      <c r="AJ409" s="58"/>
      <c r="AK409" s="58"/>
      <c r="AL409" s="58"/>
      <c r="AM409" s="58"/>
      <c r="AN409" s="58"/>
      <c r="AO409" s="58"/>
      <c r="AP409" s="58"/>
      <c r="AQ409" s="58"/>
      <c r="AR409" s="58"/>
      <c r="AS409" s="58"/>
    </row>
    <row r="410" spans="1:45" x14ac:dyDescent="0.25">
      <c r="A410" s="58"/>
      <c r="J410" s="58"/>
      <c r="K410" s="58"/>
      <c r="L410" s="58"/>
      <c r="M410" s="58"/>
      <c r="N410" s="58"/>
      <c r="O410" s="58"/>
      <c r="P410" s="58"/>
      <c r="Q410" s="58"/>
      <c r="R410" s="58"/>
      <c r="S410" s="58"/>
      <c r="T410" s="58"/>
      <c r="U410" s="58"/>
      <c r="V410" s="58"/>
      <c r="W410" s="58"/>
      <c r="X410" s="58"/>
      <c r="Y410" s="58"/>
      <c r="Z410" s="58"/>
      <c r="AA410" s="58"/>
      <c r="AB410" s="58"/>
      <c r="AC410" s="58"/>
      <c r="AD410" s="58"/>
      <c r="AE410" s="58"/>
      <c r="AF410" s="58"/>
      <c r="AG410" s="58"/>
      <c r="AH410" s="58"/>
      <c r="AI410" s="58"/>
      <c r="AJ410" s="58"/>
      <c r="AK410" s="58"/>
      <c r="AL410" s="58"/>
      <c r="AM410" s="58"/>
      <c r="AN410" s="58"/>
      <c r="AO410" s="58"/>
      <c r="AP410" s="58"/>
      <c r="AQ410" s="58"/>
      <c r="AR410" s="58"/>
      <c r="AS410" s="58"/>
    </row>
    <row r="411" spans="1:45" x14ac:dyDescent="0.25">
      <c r="A411" s="58"/>
      <c r="J411" s="58"/>
      <c r="K411" s="58"/>
      <c r="L411" s="58"/>
      <c r="M411" s="58"/>
      <c r="N411" s="58"/>
      <c r="O411" s="58"/>
      <c r="P411" s="58"/>
      <c r="Q411" s="58"/>
      <c r="R411" s="58"/>
      <c r="S411" s="58"/>
      <c r="T411" s="58"/>
      <c r="U411" s="58"/>
      <c r="V411" s="58"/>
      <c r="W411" s="58"/>
      <c r="X411" s="58"/>
      <c r="Y411" s="58"/>
      <c r="Z411" s="58"/>
      <c r="AA411" s="58"/>
      <c r="AB411" s="58"/>
      <c r="AC411" s="58"/>
      <c r="AD411" s="58"/>
      <c r="AE411" s="58"/>
      <c r="AF411" s="58"/>
      <c r="AG411" s="58"/>
      <c r="AH411" s="58"/>
      <c r="AI411" s="58"/>
      <c r="AJ411" s="58"/>
      <c r="AK411" s="58"/>
      <c r="AL411" s="58"/>
      <c r="AM411" s="58"/>
      <c r="AN411" s="58"/>
      <c r="AO411" s="58"/>
      <c r="AP411" s="58"/>
      <c r="AQ411" s="58"/>
      <c r="AR411" s="58"/>
      <c r="AS411" s="58"/>
    </row>
    <row r="412" spans="1:45" x14ac:dyDescent="0.25">
      <c r="A412" s="58"/>
      <c r="J412" s="58"/>
      <c r="K412" s="58"/>
      <c r="L412" s="58"/>
      <c r="M412" s="58"/>
      <c r="N412" s="58"/>
      <c r="O412" s="58"/>
      <c r="P412" s="58"/>
      <c r="Q412" s="58"/>
      <c r="R412" s="58"/>
      <c r="S412" s="58"/>
      <c r="T412" s="58"/>
      <c r="U412" s="58"/>
      <c r="V412" s="58"/>
      <c r="W412" s="58"/>
      <c r="X412" s="58"/>
      <c r="Y412" s="58"/>
      <c r="Z412" s="58"/>
      <c r="AA412" s="58"/>
      <c r="AB412" s="58"/>
      <c r="AC412" s="58"/>
      <c r="AD412" s="58"/>
      <c r="AE412" s="58"/>
      <c r="AF412" s="58"/>
      <c r="AG412" s="58"/>
      <c r="AH412" s="58"/>
      <c r="AI412" s="58"/>
      <c r="AJ412" s="58"/>
      <c r="AK412" s="58"/>
      <c r="AL412" s="58"/>
      <c r="AM412" s="58"/>
      <c r="AN412" s="58"/>
      <c r="AO412" s="58"/>
      <c r="AP412" s="58"/>
      <c r="AQ412" s="58"/>
      <c r="AR412" s="58"/>
      <c r="AS412" s="58"/>
    </row>
    <row r="413" spans="1:45" x14ac:dyDescent="0.25">
      <c r="A413" s="58"/>
      <c r="J413" s="58"/>
      <c r="K413" s="58"/>
      <c r="L413" s="58"/>
      <c r="M413" s="58"/>
      <c r="N413" s="58"/>
      <c r="O413" s="58"/>
      <c r="P413" s="58"/>
      <c r="Q413" s="58"/>
      <c r="R413" s="58"/>
      <c r="S413" s="58"/>
      <c r="T413" s="58"/>
      <c r="U413" s="58"/>
      <c r="V413" s="58"/>
      <c r="W413" s="58"/>
      <c r="X413" s="58"/>
      <c r="Y413" s="58"/>
      <c r="Z413" s="58"/>
      <c r="AA413" s="58"/>
      <c r="AB413" s="58"/>
      <c r="AC413" s="58"/>
      <c r="AD413" s="58"/>
      <c r="AE413" s="58"/>
      <c r="AF413" s="58"/>
      <c r="AG413" s="58"/>
      <c r="AH413" s="58"/>
      <c r="AI413" s="58"/>
      <c r="AJ413" s="58"/>
      <c r="AK413" s="58"/>
      <c r="AL413" s="58"/>
      <c r="AM413" s="58"/>
      <c r="AN413" s="58"/>
      <c r="AO413" s="58"/>
      <c r="AP413" s="58"/>
      <c r="AQ413" s="58"/>
      <c r="AR413" s="58"/>
      <c r="AS413" s="58"/>
    </row>
    <row r="414" spans="1:45" x14ac:dyDescent="0.25">
      <c r="A414" s="58"/>
      <c r="J414" s="58"/>
      <c r="K414" s="58"/>
      <c r="L414" s="58"/>
      <c r="M414" s="58"/>
      <c r="N414" s="58"/>
      <c r="O414" s="58"/>
      <c r="P414" s="58"/>
      <c r="Q414" s="58"/>
      <c r="R414" s="58"/>
      <c r="S414" s="58"/>
      <c r="T414" s="58"/>
      <c r="U414" s="58"/>
      <c r="V414" s="58"/>
      <c r="W414" s="58"/>
      <c r="X414" s="58"/>
      <c r="Y414" s="58"/>
      <c r="Z414" s="58"/>
      <c r="AA414" s="58"/>
      <c r="AB414" s="58"/>
      <c r="AC414" s="58"/>
      <c r="AD414" s="58"/>
      <c r="AE414" s="58"/>
      <c r="AF414" s="58"/>
      <c r="AG414" s="58"/>
      <c r="AH414" s="58"/>
      <c r="AI414" s="58"/>
      <c r="AJ414" s="58"/>
      <c r="AK414" s="58"/>
      <c r="AL414" s="58"/>
      <c r="AM414" s="58"/>
      <c r="AN414" s="58"/>
      <c r="AO414" s="58"/>
      <c r="AP414" s="58"/>
      <c r="AQ414" s="58"/>
      <c r="AR414" s="58"/>
      <c r="AS414" s="58"/>
    </row>
    <row r="415" spans="1:45" x14ac:dyDescent="0.25">
      <c r="A415" s="58"/>
      <c r="J415" s="58"/>
      <c r="K415" s="58"/>
      <c r="L415" s="58"/>
      <c r="M415" s="58"/>
      <c r="N415" s="58"/>
      <c r="O415" s="58"/>
      <c r="P415" s="58"/>
      <c r="Q415" s="58"/>
      <c r="R415" s="58"/>
      <c r="S415" s="58"/>
      <c r="T415" s="58"/>
      <c r="U415" s="58"/>
      <c r="V415" s="58"/>
      <c r="W415" s="58"/>
      <c r="X415" s="58"/>
      <c r="Y415" s="58"/>
      <c r="Z415" s="58"/>
      <c r="AA415" s="58"/>
      <c r="AB415" s="58"/>
      <c r="AC415" s="58"/>
      <c r="AD415" s="58"/>
      <c r="AE415" s="58"/>
      <c r="AF415" s="58"/>
      <c r="AG415" s="58"/>
      <c r="AH415" s="58"/>
      <c r="AI415" s="58"/>
      <c r="AJ415" s="58"/>
      <c r="AK415" s="58"/>
      <c r="AL415" s="58"/>
      <c r="AM415" s="58"/>
      <c r="AN415" s="58"/>
      <c r="AO415" s="58"/>
      <c r="AP415" s="58"/>
      <c r="AQ415" s="58"/>
      <c r="AR415" s="58"/>
      <c r="AS415" s="58"/>
    </row>
    <row r="416" spans="1:45" x14ac:dyDescent="0.25">
      <c r="A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c r="AS416" s="58"/>
    </row>
    <row r="417" spans="1:45" x14ac:dyDescent="0.25">
      <c r="A417" s="58"/>
      <c r="J417" s="58"/>
      <c r="K417" s="58"/>
      <c r="L417" s="58"/>
      <c r="M417" s="58"/>
      <c r="N417" s="58"/>
      <c r="O417" s="58"/>
      <c r="P417" s="58"/>
      <c r="Q417" s="58"/>
      <c r="R417" s="58"/>
      <c r="S417" s="58"/>
      <c r="T417" s="58"/>
      <c r="U417" s="58"/>
      <c r="V417" s="58"/>
      <c r="W417" s="58"/>
      <c r="X417" s="58"/>
      <c r="Y417" s="58"/>
      <c r="Z417" s="58"/>
      <c r="AA417" s="58"/>
      <c r="AB417" s="58"/>
      <c r="AC417" s="58"/>
      <c r="AD417" s="58"/>
      <c r="AE417" s="58"/>
      <c r="AF417" s="58"/>
      <c r="AG417" s="58"/>
      <c r="AH417" s="58"/>
      <c r="AI417" s="58"/>
      <c r="AJ417" s="58"/>
      <c r="AK417" s="58"/>
      <c r="AL417" s="58"/>
      <c r="AM417" s="58"/>
      <c r="AN417" s="58"/>
      <c r="AO417" s="58"/>
      <c r="AP417" s="58"/>
      <c r="AQ417" s="58"/>
      <c r="AR417" s="58"/>
      <c r="AS417" s="58"/>
    </row>
    <row r="418" spans="1:45" x14ac:dyDescent="0.25">
      <c r="A418" s="58"/>
      <c r="J418" s="58"/>
      <c r="K418" s="58"/>
      <c r="L418" s="58"/>
      <c r="M418" s="58"/>
      <c r="N418" s="58"/>
      <c r="O418" s="58"/>
      <c r="P418" s="58"/>
      <c r="Q418" s="58"/>
      <c r="R418" s="58"/>
      <c r="S418" s="58"/>
      <c r="T418" s="58"/>
      <c r="U418" s="58"/>
      <c r="V418" s="58"/>
      <c r="W418" s="58"/>
      <c r="X418" s="58"/>
      <c r="Y418" s="58"/>
      <c r="Z418" s="58"/>
      <c r="AA418" s="58"/>
      <c r="AB418" s="58"/>
      <c r="AC418" s="58"/>
      <c r="AD418" s="58"/>
      <c r="AE418" s="58"/>
      <c r="AF418" s="58"/>
      <c r="AG418" s="58"/>
      <c r="AH418" s="58"/>
      <c r="AI418" s="58"/>
      <c r="AJ418" s="58"/>
      <c r="AK418" s="58"/>
      <c r="AL418" s="58"/>
      <c r="AM418" s="58"/>
      <c r="AN418" s="58"/>
      <c r="AO418" s="58"/>
      <c r="AP418" s="58"/>
      <c r="AQ418" s="58"/>
      <c r="AR418" s="58"/>
      <c r="AS418" s="58"/>
    </row>
    <row r="419" spans="1:45" x14ac:dyDescent="0.25">
      <c r="A419" s="58"/>
      <c r="J419" s="58"/>
      <c r="K419" s="58"/>
      <c r="L419" s="58"/>
      <c r="M419" s="58"/>
      <c r="N419" s="58"/>
      <c r="O419" s="58"/>
      <c r="P419" s="58"/>
      <c r="Q419" s="58"/>
      <c r="R419" s="58"/>
      <c r="S419" s="58"/>
      <c r="T419" s="58"/>
      <c r="U419" s="58"/>
      <c r="V419" s="58"/>
      <c r="W419" s="58"/>
      <c r="X419" s="58"/>
      <c r="Y419" s="58"/>
      <c r="Z419" s="58"/>
      <c r="AA419" s="58"/>
      <c r="AB419" s="58"/>
      <c r="AC419" s="58"/>
      <c r="AD419" s="58"/>
      <c r="AE419" s="58"/>
      <c r="AF419" s="58"/>
      <c r="AG419" s="58"/>
      <c r="AH419" s="58"/>
      <c r="AI419" s="58"/>
      <c r="AJ419" s="58"/>
      <c r="AK419" s="58"/>
      <c r="AL419" s="58"/>
      <c r="AM419" s="58"/>
      <c r="AN419" s="58"/>
      <c r="AO419" s="58"/>
      <c r="AP419" s="58"/>
      <c r="AQ419" s="58"/>
      <c r="AR419" s="58"/>
      <c r="AS419" s="58"/>
    </row>
    <row r="420" spans="1:45" x14ac:dyDescent="0.25">
      <c r="A420" s="58"/>
      <c r="J420" s="58"/>
      <c r="K420" s="58"/>
      <c r="L420" s="58"/>
      <c r="M420" s="58"/>
      <c r="N420" s="58"/>
      <c r="O420" s="58"/>
      <c r="P420" s="58"/>
      <c r="Q420" s="58"/>
      <c r="R420" s="58"/>
      <c r="S420" s="58"/>
      <c r="T420" s="58"/>
      <c r="U420" s="58"/>
      <c r="V420" s="58"/>
      <c r="W420" s="58"/>
      <c r="X420" s="58"/>
      <c r="Y420" s="58"/>
      <c r="Z420" s="58"/>
      <c r="AA420" s="58"/>
      <c r="AB420" s="58"/>
      <c r="AC420" s="58"/>
      <c r="AD420" s="58"/>
      <c r="AE420" s="58"/>
      <c r="AF420" s="58"/>
      <c r="AG420" s="58"/>
      <c r="AH420" s="58"/>
      <c r="AI420" s="58"/>
      <c r="AJ420" s="58"/>
      <c r="AK420" s="58"/>
      <c r="AL420" s="58"/>
      <c r="AM420" s="58"/>
      <c r="AN420" s="58"/>
      <c r="AO420" s="58"/>
      <c r="AP420" s="58"/>
      <c r="AQ420" s="58"/>
      <c r="AR420" s="58"/>
      <c r="AS420" s="58"/>
    </row>
    <row r="421" spans="1:45" x14ac:dyDescent="0.25">
      <c r="A421" s="58"/>
      <c r="J421" s="58"/>
      <c r="K421" s="58"/>
      <c r="L421" s="58"/>
      <c r="M421" s="58"/>
      <c r="N421" s="58"/>
      <c r="O421" s="58"/>
      <c r="P421" s="58"/>
      <c r="Q421" s="58"/>
      <c r="R421" s="58"/>
      <c r="S421" s="58"/>
      <c r="T421" s="58"/>
      <c r="U421" s="58"/>
      <c r="V421" s="58"/>
      <c r="W421" s="58"/>
      <c r="X421" s="58"/>
      <c r="Y421" s="58"/>
      <c r="Z421" s="58"/>
      <c r="AA421" s="58"/>
      <c r="AB421" s="58"/>
      <c r="AC421" s="58"/>
      <c r="AD421" s="58"/>
      <c r="AE421" s="58"/>
      <c r="AF421" s="58"/>
      <c r="AG421" s="58"/>
      <c r="AH421" s="58"/>
      <c r="AI421" s="58"/>
      <c r="AJ421" s="58"/>
      <c r="AK421" s="58"/>
      <c r="AL421" s="58"/>
      <c r="AM421" s="58"/>
      <c r="AN421" s="58"/>
      <c r="AO421" s="58"/>
      <c r="AP421" s="58"/>
      <c r="AQ421" s="58"/>
      <c r="AR421" s="58"/>
      <c r="AS421" s="58"/>
    </row>
    <row r="422" spans="1:45" x14ac:dyDescent="0.25">
      <c r="A422" s="58"/>
      <c r="J422" s="58"/>
      <c r="K422" s="58"/>
      <c r="L422" s="58"/>
      <c r="M422" s="58"/>
      <c r="N422" s="58"/>
      <c r="O422" s="58"/>
      <c r="P422" s="58"/>
      <c r="Q422" s="58"/>
      <c r="R422" s="58"/>
      <c r="S422" s="58"/>
      <c r="T422" s="58"/>
      <c r="U422" s="58"/>
      <c r="V422" s="58"/>
      <c r="W422" s="58"/>
      <c r="X422" s="58"/>
      <c r="Y422" s="58"/>
      <c r="Z422" s="58"/>
      <c r="AA422" s="58"/>
      <c r="AB422" s="58"/>
      <c r="AC422" s="58"/>
      <c r="AD422" s="58"/>
      <c r="AE422" s="58"/>
      <c r="AF422" s="58"/>
      <c r="AG422" s="58"/>
      <c r="AH422" s="58"/>
      <c r="AI422" s="58"/>
      <c r="AJ422" s="58"/>
      <c r="AK422" s="58"/>
      <c r="AL422" s="58"/>
      <c r="AM422" s="58"/>
      <c r="AN422" s="58"/>
      <c r="AO422" s="58"/>
      <c r="AP422" s="58"/>
      <c r="AQ422" s="58"/>
      <c r="AR422" s="58"/>
      <c r="AS422" s="58"/>
    </row>
    <row r="423" spans="1:45" x14ac:dyDescent="0.25">
      <c r="A423" s="58"/>
      <c r="J423" s="58"/>
      <c r="K423" s="58"/>
      <c r="L423" s="58"/>
      <c r="M423" s="58"/>
      <c r="N423" s="58"/>
      <c r="O423" s="58"/>
      <c r="P423" s="58"/>
      <c r="Q423" s="58"/>
      <c r="R423" s="58"/>
      <c r="S423" s="58"/>
      <c r="T423" s="58"/>
      <c r="U423" s="58"/>
      <c r="V423" s="58"/>
      <c r="W423" s="58"/>
      <c r="X423" s="58"/>
      <c r="Y423" s="58"/>
      <c r="Z423" s="58"/>
      <c r="AA423" s="58"/>
      <c r="AB423" s="58"/>
      <c r="AC423" s="58"/>
      <c r="AD423" s="58"/>
      <c r="AE423" s="58"/>
      <c r="AF423" s="58"/>
      <c r="AG423" s="58"/>
      <c r="AH423" s="58"/>
      <c r="AI423" s="58"/>
      <c r="AJ423" s="58"/>
      <c r="AK423" s="58"/>
      <c r="AL423" s="58"/>
      <c r="AM423" s="58"/>
      <c r="AN423" s="58"/>
      <c r="AO423" s="58"/>
      <c r="AP423" s="58"/>
      <c r="AQ423" s="58"/>
      <c r="AR423" s="58"/>
      <c r="AS423" s="58"/>
    </row>
    <row r="424" spans="1:45" x14ac:dyDescent="0.25">
      <c r="A424" s="58"/>
      <c r="J424" s="58"/>
      <c r="K424" s="58"/>
      <c r="L424" s="58"/>
      <c r="M424" s="58"/>
      <c r="N424" s="58"/>
      <c r="O424" s="58"/>
      <c r="P424" s="58"/>
      <c r="Q424" s="58"/>
      <c r="R424" s="58"/>
      <c r="S424" s="58"/>
      <c r="T424" s="58"/>
      <c r="U424" s="58"/>
      <c r="V424" s="58"/>
      <c r="W424" s="58"/>
      <c r="X424" s="58"/>
      <c r="Y424" s="58"/>
      <c r="Z424" s="58"/>
      <c r="AA424" s="58"/>
      <c r="AB424" s="58"/>
      <c r="AC424" s="58"/>
      <c r="AD424" s="58"/>
      <c r="AE424" s="58"/>
      <c r="AF424" s="58"/>
      <c r="AG424" s="58"/>
      <c r="AH424" s="58"/>
      <c r="AI424" s="58"/>
      <c r="AJ424" s="58"/>
      <c r="AK424" s="58"/>
      <c r="AL424" s="58"/>
      <c r="AM424" s="58"/>
      <c r="AN424" s="58"/>
      <c r="AO424" s="58"/>
      <c r="AP424" s="58"/>
      <c r="AQ424" s="58"/>
      <c r="AR424" s="58"/>
      <c r="AS424" s="58"/>
    </row>
    <row r="425" spans="1:45" x14ac:dyDescent="0.25">
      <c r="A425" s="58"/>
      <c r="J425" s="58"/>
      <c r="K425" s="58"/>
      <c r="L425" s="58"/>
      <c r="M425" s="58"/>
      <c r="N425" s="58"/>
      <c r="O425" s="58"/>
      <c r="P425" s="58"/>
      <c r="Q425" s="58"/>
      <c r="R425" s="58"/>
      <c r="S425" s="58"/>
      <c r="T425" s="58"/>
      <c r="U425" s="58"/>
      <c r="V425" s="58"/>
      <c r="W425" s="58"/>
      <c r="X425" s="58"/>
      <c r="Y425" s="58"/>
      <c r="Z425" s="58"/>
      <c r="AA425" s="58"/>
      <c r="AB425" s="58"/>
      <c r="AC425" s="58"/>
      <c r="AD425" s="58"/>
      <c r="AE425" s="58"/>
      <c r="AF425" s="58"/>
      <c r="AG425" s="58"/>
      <c r="AH425" s="58"/>
      <c r="AI425" s="58"/>
      <c r="AJ425" s="58"/>
      <c r="AK425" s="58"/>
      <c r="AL425" s="58"/>
      <c r="AM425" s="58"/>
      <c r="AN425" s="58"/>
      <c r="AO425" s="58"/>
      <c r="AP425" s="58"/>
      <c r="AQ425" s="58"/>
      <c r="AR425" s="58"/>
      <c r="AS425" s="58"/>
    </row>
    <row r="426" spans="1:45" x14ac:dyDescent="0.25">
      <c r="A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c r="AS426" s="58"/>
    </row>
    <row r="427" spans="1:45" x14ac:dyDescent="0.25">
      <c r="A427" s="58"/>
      <c r="J427" s="58"/>
      <c r="K427" s="58"/>
      <c r="L427" s="58"/>
      <c r="M427" s="58"/>
      <c r="N427" s="58"/>
      <c r="O427" s="58"/>
      <c r="P427" s="58"/>
      <c r="Q427" s="58"/>
      <c r="R427" s="58"/>
      <c r="S427" s="58"/>
      <c r="T427" s="58"/>
      <c r="U427" s="58"/>
      <c r="V427" s="58"/>
      <c r="W427" s="58"/>
      <c r="X427" s="58"/>
      <c r="Y427" s="58"/>
      <c r="Z427" s="58"/>
      <c r="AA427" s="58"/>
      <c r="AB427" s="58"/>
      <c r="AC427" s="58"/>
      <c r="AD427" s="58"/>
      <c r="AE427" s="58"/>
      <c r="AF427" s="58"/>
      <c r="AG427" s="58"/>
      <c r="AH427" s="58"/>
      <c r="AI427" s="58"/>
      <c r="AJ427" s="58"/>
      <c r="AK427" s="58"/>
      <c r="AL427" s="58"/>
      <c r="AM427" s="58"/>
      <c r="AN427" s="58"/>
      <c r="AO427" s="58"/>
      <c r="AP427" s="58"/>
      <c r="AQ427" s="58"/>
      <c r="AR427" s="58"/>
      <c r="AS427" s="58"/>
    </row>
    <row r="428" spans="1:45" x14ac:dyDescent="0.25">
      <c r="A428" s="58"/>
      <c r="J428" s="58"/>
      <c r="K428" s="58"/>
      <c r="L428" s="58"/>
      <c r="M428" s="58"/>
      <c r="N428" s="58"/>
      <c r="O428" s="58"/>
      <c r="P428" s="58"/>
      <c r="Q428" s="58"/>
      <c r="R428" s="58"/>
      <c r="S428" s="58"/>
      <c r="T428" s="58"/>
      <c r="U428" s="58"/>
      <c r="V428" s="58"/>
      <c r="W428" s="58"/>
      <c r="X428" s="58"/>
      <c r="Y428" s="58"/>
      <c r="Z428" s="58"/>
      <c r="AA428" s="58"/>
      <c r="AB428" s="58"/>
      <c r="AC428" s="58"/>
      <c r="AD428" s="58"/>
      <c r="AE428" s="58"/>
      <c r="AF428" s="58"/>
      <c r="AG428" s="58"/>
      <c r="AH428" s="58"/>
      <c r="AI428" s="58"/>
      <c r="AJ428" s="58"/>
      <c r="AK428" s="58"/>
      <c r="AL428" s="58"/>
      <c r="AM428" s="58"/>
      <c r="AN428" s="58"/>
      <c r="AO428" s="58"/>
      <c r="AP428" s="58"/>
      <c r="AQ428" s="58"/>
      <c r="AR428" s="58"/>
      <c r="AS428" s="58"/>
    </row>
    <row r="429" spans="1:45" x14ac:dyDescent="0.25">
      <c r="A429" s="58"/>
      <c r="J429" s="58"/>
      <c r="K429" s="58"/>
      <c r="L429" s="58"/>
      <c r="M429" s="58"/>
      <c r="N429" s="58"/>
      <c r="O429" s="58"/>
      <c r="P429" s="58"/>
      <c r="Q429" s="58"/>
      <c r="R429" s="58"/>
      <c r="S429" s="58"/>
      <c r="T429" s="58"/>
      <c r="U429" s="58"/>
      <c r="V429" s="58"/>
      <c r="W429" s="58"/>
      <c r="X429" s="58"/>
      <c r="Y429" s="58"/>
      <c r="Z429" s="58"/>
      <c r="AA429" s="58"/>
      <c r="AB429" s="58"/>
      <c r="AC429" s="58"/>
      <c r="AD429" s="58"/>
      <c r="AE429" s="58"/>
      <c r="AF429" s="58"/>
      <c r="AG429" s="58"/>
      <c r="AH429" s="58"/>
      <c r="AI429" s="58"/>
      <c r="AJ429" s="58"/>
      <c r="AK429" s="58"/>
      <c r="AL429" s="58"/>
      <c r="AM429" s="58"/>
      <c r="AN429" s="58"/>
      <c r="AO429" s="58"/>
      <c r="AP429" s="58"/>
      <c r="AQ429" s="58"/>
      <c r="AR429" s="58"/>
      <c r="AS429" s="58"/>
    </row>
    <row r="430" spans="1:45" x14ac:dyDescent="0.25">
      <c r="A430" s="58"/>
      <c r="J430" s="58"/>
      <c r="K430" s="58"/>
      <c r="L430" s="58"/>
      <c r="M430" s="58"/>
      <c r="N430" s="58"/>
      <c r="O430" s="58"/>
      <c r="P430" s="58"/>
      <c r="Q430" s="58"/>
      <c r="R430" s="58"/>
      <c r="S430" s="58"/>
      <c r="T430" s="58"/>
      <c r="U430" s="58"/>
      <c r="V430" s="58"/>
      <c r="W430" s="58"/>
      <c r="X430" s="58"/>
      <c r="Y430" s="58"/>
      <c r="Z430" s="58"/>
      <c r="AA430" s="58"/>
      <c r="AB430" s="58"/>
      <c r="AC430" s="58"/>
      <c r="AD430" s="58"/>
      <c r="AE430" s="58"/>
      <c r="AF430" s="58"/>
      <c r="AG430" s="58"/>
      <c r="AH430" s="58"/>
      <c r="AI430" s="58"/>
      <c r="AJ430" s="58"/>
      <c r="AK430" s="58"/>
      <c r="AL430" s="58"/>
      <c r="AM430" s="58"/>
      <c r="AN430" s="58"/>
      <c r="AO430" s="58"/>
      <c r="AP430" s="58"/>
      <c r="AQ430" s="58"/>
      <c r="AR430" s="58"/>
      <c r="AS430" s="58"/>
    </row>
    <row r="431" spans="1:45" x14ac:dyDescent="0.25">
      <c r="A431" s="58"/>
      <c r="J431" s="58"/>
      <c r="K431" s="58"/>
      <c r="L431" s="58"/>
      <c r="M431" s="58"/>
      <c r="N431" s="58"/>
      <c r="O431" s="58"/>
      <c r="P431" s="58"/>
      <c r="Q431" s="58"/>
      <c r="R431" s="58"/>
      <c r="S431" s="58"/>
      <c r="T431" s="58"/>
      <c r="U431" s="58"/>
      <c r="V431" s="58"/>
      <c r="W431" s="58"/>
      <c r="X431" s="58"/>
      <c r="Y431" s="58"/>
      <c r="Z431" s="58"/>
      <c r="AA431" s="58"/>
      <c r="AB431" s="58"/>
      <c r="AC431" s="58"/>
      <c r="AD431" s="58"/>
      <c r="AE431" s="58"/>
      <c r="AF431" s="58"/>
      <c r="AG431" s="58"/>
      <c r="AH431" s="58"/>
      <c r="AI431" s="58"/>
      <c r="AJ431" s="58"/>
      <c r="AK431" s="58"/>
      <c r="AL431" s="58"/>
      <c r="AM431" s="58"/>
      <c r="AN431" s="58"/>
      <c r="AO431" s="58"/>
      <c r="AP431" s="58"/>
      <c r="AQ431" s="58"/>
      <c r="AR431" s="58"/>
      <c r="AS431" s="58"/>
    </row>
    <row r="432" spans="1:45" x14ac:dyDescent="0.25">
      <c r="A432" s="58"/>
      <c r="J432" s="58"/>
      <c r="K432" s="58"/>
      <c r="L432" s="58"/>
      <c r="M432" s="58"/>
      <c r="N432" s="58"/>
      <c r="O432" s="58"/>
      <c r="P432" s="58"/>
      <c r="Q432" s="58"/>
      <c r="R432" s="58"/>
      <c r="S432" s="58"/>
      <c r="T432" s="58"/>
      <c r="U432" s="58"/>
      <c r="V432" s="58"/>
      <c r="W432" s="58"/>
      <c r="X432" s="58"/>
      <c r="Y432" s="58"/>
      <c r="Z432" s="58"/>
      <c r="AA432" s="58"/>
      <c r="AB432" s="58"/>
      <c r="AC432" s="58"/>
      <c r="AD432" s="58"/>
      <c r="AE432" s="58"/>
      <c r="AF432" s="58"/>
      <c r="AG432" s="58"/>
      <c r="AH432" s="58"/>
      <c r="AI432" s="58"/>
      <c r="AJ432" s="58"/>
      <c r="AK432" s="58"/>
      <c r="AL432" s="58"/>
      <c r="AM432" s="58"/>
      <c r="AN432" s="58"/>
      <c r="AO432" s="58"/>
      <c r="AP432" s="58"/>
      <c r="AQ432" s="58"/>
      <c r="AR432" s="58"/>
      <c r="AS432" s="58"/>
    </row>
    <row r="433" spans="1:45" x14ac:dyDescent="0.25">
      <c r="A433" s="58"/>
      <c r="J433" s="58"/>
      <c r="K433" s="58"/>
      <c r="L433" s="58"/>
      <c r="M433" s="58"/>
      <c r="N433" s="58"/>
      <c r="O433" s="58"/>
      <c r="P433" s="58"/>
      <c r="Q433" s="58"/>
      <c r="R433" s="58"/>
      <c r="S433" s="58"/>
      <c r="T433" s="58"/>
      <c r="U433" s="58"/>
      <c r="V433" s="58"/>
      <c r="W433" s="58"/>
      <c r="X433" s="58"/>
      <c r="Y433" s="58"/>
      <c r="Z433" s="58"/>
      <c r="AA433" s="58"/>
      <c r="AB433" s="58"/>
      <c r="AC433" s="58"/>
      <c r="AD433" s="58"/>
      <c r="AE433" s="58"/>
      <c r="AF433" s="58"/>
      <c r="AG433" s="58"/>
      <c r="AH433" s="58"/>
      <c r="AI433" s="58"/>
      <c r="AJ433" s="58"/>
      <c r="AK433" s="58"/>
      <c r="AL433" s="58"/>
      <c r="AM433" s="58"/>
      <c r="AN433" s="58"/>
      <c r="AO433" s="58"/>
      <c r="AP433" s="58"/>
      <c r="AQ433" s="58"/>
      <c r="AR433" s="58"/>
      <c r="AS433" s="58"/>
    </row>
    <row r="434" spans="1:45" x14ac:dyDescent="0.25">
      <c r="A434" s="58"/>
      <c r="J434" s="58"/>
      <c r="K434" s="58"/>
      <c r="L434" s="58"/>
      <c r="M434" s="58"/>
      <c r="N434" s="58"/>
      <c r="O434" s="58"/>
      <c r="P434" s="58"/>
      <c r="Q434" s="58"/>
      <c r="R434" s="58"/>
      <c r="S434" s="58"/>
      <c r="T434" s="58"/>
      <c r="U434" s="58"/>
      <c r="V434" s="58"/>
      <c r="W434" s="58"/>
      <c r="X434" s="58"/>
      <c r="Y434" s="58"/>
      <c r="Z434" s="58"/>
      <c r="AA434" s="58"/>
      <c r="AB434" s="58"/>
      <c r="AC434" s="58"/>
      <c r="AD434" s="58"/>
      <c r="AE434" s="58"/>
      <c r="AF434" s="58"/>
      <c r="AG434" s="58"/>
      <c r="AH434" s="58"/>
      <c r="AI434" s="58"/>
      <c r="AJ434" s="58"/>
      <c r="AK434" s="58"/>
      <c r="AL434" s="58"/>
      <c r="AM434" s="58"/>
      <c r="AN434" s="58"/>
      <c r="AO434" s="58"/>
      <c r="AP434" s="58"/>
      <c r="AQ434" s="58"/>
      <c r="AR434" s="58"/>
      <c r="AS434" s="58"/>
    </row>
    <row r="435" spans="1:45" x14ac:dyDescent="0.25">
      <c r="A435" s="58"/>
      <c r="J435" s="58"/>
      <c r="K435" s="58"/>
      <c r="L435" s="58"/>
      <c r="M435" s="58"/>
      <c r="N435" s="58"/>
      <c r="O435" s="58"/>
      <c r="P435" s="58"/>
      <c r="Q435" s="58"/>
      <c r="R435" s="58"/>
      <c r="S435" s="58"/>
      <c r="T435" s="58"/>
      <c r="U435" s="58"/>
      <c r="V435" s="58"/>
      <c r="W435" s="58"/>
      <c r="X435" s="58"/>
      <c r="Y435" s="58"/>
      <c r="Z435" s="58"/>
      <c r="AA435" s="58"/>
      <c r="AB435" s="58"/>
      <c r="AC435" s="58"/>
      <c r="AD435" s="58"/>
      <c r="AE435" s="58"/>
      <c r="AF435" s="58"/>
      <c r="AG435" s="58"/>
      <c r="AH435" s="58"/>
      <c r="AI435" s="58"/>
      <c r="AJ435" s="58"/>
      <c r="AK435" s="58"/>
      <c r="AL435" s="58"/>
      <c r="AM435" s="58"/>
      <c r="AN435" s="58"/>
      <c r="AO435" s="58"/>
      <c r="AP435" s="58"/>
      <c r="AQ435" s="58"/>
      <c r="AR435" s="58"/>
      <c r="AS435" s="58"/>
    </row>
    <row r="436" spans="1:45" x14ac:dyDescent="0.25">
      <c r="A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c r="AS436" s="58"/>
    </row>
    <row r="437" spans="1:45" x14ac:dyDescent="0.25">
      <c r="A437" s="58"/>
      <c r="J437" s="58"/>
      <c r="K437" s="58"/>
      <c r="L437" s="58"/>
      <c r="M437" s="58"/>
      <c r="N437" s="58"/>
      <c r="O437" s="58"/>
      <c r="P437" s="58"/>
      <c r="Q437" s="58"/>
      <c r="R437" s="58"/>
      <c r="S437" s="58"/>
      <c r="T437" s="58"/>
      <c r="U437" s="58"/>
      <c r="V437" s="58"/>
      <c r="W437" s="58"/>
      <c r="X437" s="58"/>
      <c r="Y437" s="58"/>
      <c r="Z437" s="58"/>
      <c r="AA437" s="58"/>
      <c r="AB437" s="58"/>
      <c r="AC437" s="58"/>
      <c r="AD437" s="58"/>
      <c r="AE437" s="58"/>
      <c r="AF437" s="58"/>
      <c r="AG437" s="58"/>
      <c r="AH437" s="58"/>
      <c r="AI437" s="58"/>
      <c r="AJ437" s="58"/>
      <c r="AK437" s="58"/>
      <c r="AL437" s="58"/>
      <c r="AM437" s="58"/>
      <c r="AN437" s="58"/>
      <c r="AO437" s="58"/>
      <c r="AP437" s="58"/>
      <c r="AQ437" s="58"/>
      <c r="AR437" s="58"/>
      <c r="AS437" s="58"/>
    </row>
    <row r="438" spans="1:45" x14ac:dyDescent="0.25">
      <c r="A438" s="58"/>
      <c r="J438" s="58"/>
      <c r="K438" s="58"/>
      <c r="L438" s="58"/>
      <c r="M438" s="58"/>
      <c r="N438" s="58"/>
      <c r="O438" s="58"/>
      <c r="P438" s="58"/>
      <c r="Q438" s="58"/>
      <c r="R438" s="58"/>
      <c r="S438" s="58"/>
      <c r="T438" s="58"/>
      <c r="U438" s="58"/>
      <c r="V438" s="58"/>
      <c r="W438" s="58"/>
      <c r="X438" s="58"/>
      <c r="Y438" s="58"/>
      <c r="Z438" s="58"/>
      <c r="AA438" s="58"/>
      <c r="AB438" s="58"/>
      <c r="AC438" s="58"/>
      <c r="AD438" s="58"/>
      <c r="AE438" s="58"/>
      <c r="AF438" s="58"/>
      <c r="AG438" s="58"/>
      <c r="AH438" s="58"/>
      <c r="AI438" s="58"/>
      <c r="AJ438" s="58"/>
      <c r="AK438" s="58"/>
      <c r="AL438" s="58"/>
      <c r="AM438" s="58"/>
      <c r="AN438" s="58"/>
      <c r="AO438" s="58"/>
      <c r="AP438" s="58"/>
      <c r="AQ438" s="58"/>
      <c r="AR438" s="58"/>
      <c r="AS438" s="58"/>
    </row>
    <row r="439" spans="1:45" x14ac:dyDescent="0.25">
      <c r="A439" s="58"/>
      <c r="J439" s="58"/>
      <c r="K439" s="58"/>
      <c r="L439" s="58"/>
      <c r="M439" s="58"/>
      <c r="N439" s="58"/>
      <c r="O439" s="58"/>
      <c r="P439" s="58"/>
      <c r="Q439" s="58"/>
      <c r="R439" s="58"/>
      <c r="S439" s="58"/>
      <c r="T439" s="58"/>
      <c r="U439" s="58"/>
      <c r="V439" s="58"/>
      <c r="W439" s="58"/>
      <c r="X439" s="58"/>
      <c r="Y439" s="58"/>
      <c r="Z439" s="58"/>
      <c r="AA439" s="58"/>
      <c r="AB439" s="58"/>
      <c r="AC439" s="58"/>
      <c r="AD439" s="58"/>
      <c r="AE439" s="58"/>
      <c r="AF439" s="58"/>
      <c r="AG439" s="58"/>
      <c r="AH439" s="58"/>
      <c r="AI439" s="58"/>
      <c r="AJ439" s="58"/>
      <c r="AK439" s="58"/>
      <c r="AL439" s="58"/>
      <c r="AM439" s="58"/>
      <c r="AN439" s="58"/>
      <c r="AO439" s="58"/>
      <c r="AP439" s="58"/>
      <c r="AQ439" s="58"/>
      <c r="AR439" s="58"/>
      <c r="AS439" s="58"/>
    </row>
    <row r="440" spans="1:45" x14ac:dyDescent="0.25">
      <c r="A440" s="58"/>
      <c r="J440" s="58"/>
      <c r="K440" s="58"/>
      <c r="L440" s="58"/>
      <c r="M440" s="58"/>
      <c r="N440" s="58"/>
      <c r="O440" s="58"/>
      <c r="P440" s="58"/>
      <c r="Q440" s="58"/>
      <c r="R440" s="58"/>
      <c r="S440" s="58"/>
      <c r="T440" s="58"/>
      <c r="U440" s="58"/>
      <c r="V440" s="58"/>
      <c r="W440" s="58"/>
      <c r="X440" s="58"/>
      <c r="Y440" s="58"/>
      <c r="Z440" s="58"/>
      <c r="AA440" s="58"/>
      <c r="AB440" s="58"/>
      <c r="AC440" s="58"/>
      <c r="AD440" s="58"/>
      <c r="AE440" s="58"/>
      <c r="AF440" s="58"/>
      <c r="AG440" s="58"/>
      <c r="AH440" s="58"/>
      <c r="AI440" s="58"/>
      <c r="AJ440" s="58"/>
      <c r="AK440" s="58"/>
      <c r="AL440" s="58"/>
      <c r="AM440" s="58"/>
      <c r="AN440" s="58"/>
      <c r="AO440" s="58"/>
      <c r="AP440" s="58"/>
      <c r="AQ440" s="58"/>
      <c r="AR440" s="58"/>
      <c r="AS440" s="58"/>
    </row>
    <row r="441" spans="1:45" x14ac:dyDescent="0.25">
      <c r="A441" s="58"/>
      <c r="J441" s="58"/>
      <c r="K441" s="58"/>
      <c r="L441" s="58"/>
      <c r="M441" s="58"/>
      <c r="N441" s="58"/>
      <c r="O441" s="58"/>
      <c r="P441" s="58"/>
      <c r="Q441" s="58"/>
      <c r="R441" s="58"/>
      <c r="S441" s="58"/>
      <c r="T441" s="58"/>
      <c r="U441" s="58"/>
      <c r="V441" s="58"/>
      <c r="W441" s="58"/>
      <c r="X441" s="58"/>
      <c r="Y441" s="58"/>
      <c r="Z441" s="58"/>
      <c r="AA441" s="58"/>
      <c r="AB441" s="58"/>
      <c r="AC441" s="58"/>
      <c r="AD441" s="58"/>
      <c r="AE441" s="58"/>
      <c r="AF441" s="58"/>
      <c r="AG441" s="58"/>
      <c r="AH441" s="58"/>
      <c r="AI441" s="58"/>
      <c r="AJ441" s="58"/>
      <c r="AK441" s="58"/>
      <c r="AL441" s="58"/>
      <c r="AM441" s="58"/>
      <c r="AN441" s="58"/>
      <c r="AO441" s="58"/>
      <c r="AP441" s="58"/>
      <c r="AQ441" s="58"/>
      <c r="AR441" s="58"/>
      <c r="AS441" s="58"/>
    </row>
    <row r="442" spans="1:45" x14ac:dyDescent="0.25">
      <c r="A442" s="58"/>
      <c r="J442" s="58"/>
      <c r="K442" s="58"/>
      <c r="L442" s="58"/>
      <c r="M442" s="58"/>
      <c r="N442" s="58"/>
      <c r="O442" s="58"/>
      <c r="P442" s="58"/>
      <c r="Q442" s="58"/>
      <c r="R442" s="58"/>
      <c r="S442" s="58"/>
      <c r="T442" s="58"/>
      <c r="U442" s="58"/>
      <c r="V442" s="58"/>
      <c r="W442" s="58"/>
      <c r="X442" s="58"/>
      <c r="Y442" s="58"/>
      <c r="Z442" s="58"/>
      <c r="AA442" s="58"/>
      <c r="AB442" s="58"/>
      <c r="AC442" s="58"/>
      <c r="AD442" s="58"/>
      <c r="AE442" s="58"/>
      <c r="AF442" s="58"/>
      <c r="AG442" s="58"/>
      <c r="AH442" s="58"/>
      <c r="AI442" s="58"/>
      <c r="AJ442" s="58"/>
      <c r="AK442" s="58"/>
      <c r="AL442" s="58"/>
      <c r="AM442" s="58"/>
      <c r="AN442" s="58"/>
      <c r="AO442" s="58"/>
      <c r="AP442" s="58"/>
      <c r="AQ442" s="58"/>
      <c r="AR442" s="58"/>
      <c r="AS442" s="58"/>
    </row>
    <row r="443" spans="1:45" x14ac:dyDescent="0.25">
      <c r="A443" s="58"/>
      <c r="J443" s="58"/>
      <c r="K443" s="58"/>
      <c r="L443" s="58"/>
      <c r="M443" s="58"/>
      <c r="N443" s="58"/>
      <c r="O443" s="58"/>
      <c r="P443" s="58"/>
      <c r="Q443" s="58"/>
      <c r="R443" s="58"/>
      <c r="S443" s="58"/>
      <c r="T443" s="58"/>
      <c r="U443" s="58"/>
      <c r="V443" s="58"/>
      <c r="W443" s="58"/>
      <c r="X443" s="58"/>
      <c r="Y443" s="58"/>
      <c r="Z443" s="58"/>
      <c r="AA443" s="58"/>
      <c r="AB443" s="58"/>
      <c r="AC443" s="58"/>
      <c r="AD443" s="58"/>
      <c r="AE443" s="58"/>
      <c r="AF443" s="58"/>
      <c r="AG443" s="58"/>
      <c r="AH443" s="58"/>
      <c r="AI443" s="58"/>
      <c r="AJ443" s="58"/>
      <c r="AK443" s="58"/>
      <c r="AL443" s="58"/>
      <c r="AM443" s="58"/>
      <c r="AN443" s="58"/>
      <c r="AO443" s="58"/>
      <c r="AP443" s="58"/>
      <c r="AQ443" s="58"/>
      <c r="AR443" s="58"/>
      <c r="AS443" s="58"/>
    </row>
    <row r="444" spans="1:45" x14ac:dyDescent="0.25">
      <c r="A444" s="58"/>
      <c r="J444" s="58"/>
      <c r="K444" s="58"/>
      <c r="L444" s="58"/>
      <c r="M444" s="58"/>
      <c r="N444" s="58"/>
      <c r="O444" s="58"/>
      <c r="P444" s="58"/>
      <c r="Q444" s="58"/>
      <c r="R444" s="58"/>
      <c r="S444" s="58"/>
      <c r="T444" s="58"/>
      <c r="U444" s="58"/>
      <c r="V444" s="58"/>
      <c r="W444" s="58"/>
      <c r="X444" s="58"/>
      <c r="Y444" s="58"/>
      <c r="Z444" s="58"/>
      <c r="AA444" s="58"/>
      <c r="AB444" s="58"/>
      <c r="AC444" s="58"/>
      <c r="AD444" s="58"/>
      <c r="AE444" s="58"/>
      <c r="AF444" s="58"/>
      <c r="AG444" s="58"/>
      <c r="AH444" s="58"/>
      <c r="AI444" s="58"/>
      <c r="AJ444" s="58"/>
      <c r="AK444" s="58"/>
      <c r="AL444" s="58"/>
      <c r="AM444" s="58"/>
      <c r="AN444" s="58"/>
      <c r="AO444" s="58"/>
      <c r="AP444" s="58"/>
      <c r="AQ444" s="58"/>
      <c r="AR444" s="58"/>
      <c r="AS444" s="58"/>
    </row>
    <row r="445" spans="1:45" x14ac:dyDescent="0.25">
      <c r="A445" s="58"/>
    </row>
    <row r="446" spans="1:45" x14ac:dyDescent="0.25">
      <c r="A446" s="58"/>
    </row>
    <row r="447" spans="1:45" x14ac:dyDescent="0.25">
      <c r="A447" s="58"/>
    </row>
    <row r="448" spans="1:45" x14ac:dyDescent="0.25">
      <c r="A448" s="58"/>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S159"/>
  <sheetViews>
    <sheetView topLeftCell="A5" zoomScale="55" zoomScaleNormal="55" workbookViewId="0">
      <pane xSplit="2" ySplit="2" topLeftCell="L136" activePane="bottomRight" state="frozen"/>
      <selection activeCell="A5" sqref="A5"/>
      <selection pane="topRight" activeCell="C5" sqref="C5"/>
      <selection pane="bottomLeft" activeCell="A7" sqref="A7"/>
      <selection pane="bottomRight" activeCell="AB137" sqref="AB137"/>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5703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45.140625" style="2" customWidth="1"/>
    <col min="20" max="20" width="15.140625" style="1" customWidth="1"/>
    <col min="21" max="21" width="6.85546875" style="1" customWidth="1"/>
    <col min="22" max="22" width="5" style="1" customWidth="1"/>
    <col min="23" max="23" width="5.5703125" style="1" customWidth="1"/>
    <col min="24" max="24" width="7.140625" style="1" customWidth="1"/>
    <col min="25" max="25" width="6.7109375" style="1" customWidth="1"/>
    <col min="26" max="26" width="7.5703125" style="1" customWidth="1"/>
    <col min="27" max="27" width="10.5703125" style="1" customWidth="1"/>
    <col min="28" max="28" width="8.7109375" style="1" customWidth="1"/>
    <col min="29" max="29" width="8.85546875" style="1" customWidth="1"/>
    <col min="30" max="30" width="9.28515625" style="1" customWidth="1"/>
    <col min="31" max="31" width="9.42578125" style="1" customWidth="1"/>
    <col min="32" max="32" width="8.42578125" style="1" customWidth="1"/>
    <col min="33" max="33" width="7.28515625" style="1" customWidth="1"/>
    <col min="34" max="34" width="23" style="2" customWidth="1"/>
    <col min="35" max="35" width="18.85546875" style="1" customWidth="1"/>
    <col min="36" max="36" width="12.5703125" style="151" customWidth="1"/>
    <col min="37" max="37" width="16.140625" style="151" bestFit="1" customWidth="1"/>
    <col min="38" max="38" width="18.5703125" style="152" customWidth="1"/>
    <col min="39" max="39" width="21" style="2" customWidth="1"/>
    <col min="40" max="16384" width="11.42578125" style="2"/>
  </cols>
  <sheetData>
    <row r="1" spans="1:71" ht="16.5" customHeight="1" x14ac:dyDescent="0.25">
      <c r="A1" s="262" t="s">
        <v>575</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4"/>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24" customHeight="1" x14ac:dyDescent="0.25">
      <c r="A2" s="265"/>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7"/>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x14ac:dyDescent="0.25">
      <c r="A3" s="24"/>
      <c r="B3" s="24"/>
      <c r="C3" s="24"/>
      <c r="D3" s="24"/>
      <c r="E3" s="25"/>
      <c r="F3" s="24"/>
      <c r="G3" s="24"/>
      <c r="H3" s="23"/>
      <c r="I3" s="24"/>
      <c r="J3" s="24"/>
      <c r="K3" s="24"/>
      <c r="L3" s="24"/>
      <c r="M3" s="24"/>
      <c r="N3" s="24"/>
      <c r="O3" s="24"/>
      <c r="P3" s="24"/>
      <c r="Q3" s="24"/>
      <c r="R3" s="24"/>
      <c r="S3" s="23"/>
      <c r="T3" s="24"/>
      <c r="U3" s="24"/>
      <c r="V3" s="24"/>
      <c r="W3" s="24"/>
      <c r="X3" s="24"/>
      <c r="Y3" s="24"/>
      <c r="Z3" s="24"/>
      <c r="AA3" s="24"/>
      <c r="AB3" s="24"/>
      <c r="AC3" s="24"/>
      <c r="AD3" s="24"/>
      <c r="AE3" s="24"/>
      <c r="AF3" s="24"/>
      <c r="AG3" s="24"/>
      <c r="AH3" s="23"/>
      <c r="AI3" s="24"/>
      <c r="AJ3" s="149"/>
      <c r="AK3" s="149"/>
      <c r="AL3" s="150"/>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row>
    <row r="4" spans="1:71" x14ac:dyDescent="0.25">
      <c r="A4" s="268" t="s">
        <v>125</v>
      </c>
      <c r="B4" s="269"/>
      <c r="C4" s="269"/>
      <c r="D4" s="269"/>
      <c r="E4" s="269"/>
      <c r="F4" s="269"/>
      <c r="G4" s="269"/>
      <c r="H4" s="269"/>
      <c r="I4" s="269"/>
      <c r="J4" s="270"/>
      <c r="K4" s="268" t="s">
        <v>126</v>
      </c>
      <c r="L4" s="269"/>
      <c r="M4" s="269"/>
      <c r="N4" s="269"/>
      <c r="O4" s="269"/>
      <c r="P4" s="269"/>
      <c r="Q4" s="270"/>
      <c r="R4" s="268" t="s">
        <v>127</v>
      </c>
      <c r="S4" s="269"/>
      <c r="T4" s="269"/>
      <c r="U4" s="269"/>
      <c r="V4" s="269"/>
      <c r="W4" s="269"/>
      <c r="X4" s="269"/>
      <c r="Y4" s="269"/>
      <c r="Z4" s="270"/>
      <c r="AA4" s="268" t="s">
        <v>128</v>
      </c>
      <c r="AB4" s="269"/>
      <c r="AC4" s="269"/>
      <c r="AD4" s="269"/>
      <c r="AE4" s="269"/>
      <c r="AF4" s="269"/>
      <c r="AG4" s="270"/>
      <c r="AH4" s="268" t="s">
        <v>34</v>
      </c>
      <c r="AI4" s="269"/>
      <c r="AJ4" s="269"/>
      <c r="AK4" s="269"/>
      <c r="AL4" s="269"/>
      <c r="AM4" s="270"/>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row>
    <row r="5" spans="1:71" ht="16.5" customHeight="1" x14ac:dyDescent="0.25">
      <c r="A5" s="271" t="s">
        <v>0</v>
      </c>
      <c r="B5" s="243" t="s">
        <v>189</v>
      </c>
      <c r="C5" s="243" t="s">
        <v>190</v>
      </c>
      <c r="D5" s="243" t="s">
        <v>172</v>
      </c>
      <c r="E5" s="249" t="s">
        <v>2</v>
      </c>
      <c r="F5" s="243" t="s">
        <v>3</v>
      </c>
      <c r="G5" s="243" t="s">
        <v>38</v>
      </c>
      <c r="H5" s="273" t="s">
        <v>1</v>
      </c>
      <c r="I5" s="250" t="s">
        <v>44</v>
      </c>
      <c r="J5" s="243" t="s">
        <v>121</v>
      </c>
      <c r="K5" s="245" t="s">
        <v>33</v>
      </c>
      <c r="L5" s="246" t="s">
        <v>5</v>
      </c>
      <c r="M5" s="250" t="s">
        <v>80</v>
      </c>
      <c r="N5" s="250" t="s">
        <v>85</v>
      </c>
      <c r="O5" s="248" t="s">
        <v>39</v>
      </c>
      <c r="P5" s="246" t="s">
        <v>5</v>
      </c>
      <c r="Q5" s="243" t="s">
        <v>42</v>
      </c>
      <c r="R5" s="241" t="s">
        <v>11</v>
      </c>
      <c r="S5" s="240" t="s">
        <v>137</v>
      </c>
      <c r="T5" s="250" t="s">
        <v>12</v>
      </c>
      <c r="U5" s="240" t="s">
        <v>8</v>
      </c>
      <c r="V5" s="240"/>
      <c r="W5" s="240"/>
      <c r="X5" s="240"/>
      <c r="Y5" s="240"/>
      <c r="Z5" s="240"/>
      <c r="AA5" s="244" t="s">
        <v>124</v>
      </c>
      <c r="AB5" s="244" t="s">
        <v>40</v>
      </c>
      <c r="AC5" s="244" t="s">
        <v>5</v>
      </c>
      <c r="AD5" s="244" t="s">
        <v>41</v>
      </c>
      <c r="AE5" s="244" t="s">
        <v>5</v>
      </c>
      <c r="AF5" s="244" t="s">
        <v>43</v>
      </c>
      <c r="AG5" s="241" t="s">
        <v>29</v>
      </c>
      <c r="AH5" s="240" t="s">
        <v>191</v>
      </c>
      <c r="AI5" s="240" t="s">
        <v>207</v>
      </c>
      <c r="AJ5" s="240" t="s">
        <v>197</v>
      </c>
      <c r="AK5" s="240" t="s">
        <v>198</v>
      </c>
      <c r="AL5" s="240" t="s">
        <v>192</v>
      </c>
      <c r="AM5" s="240" t="s">
        <v>35</v>
      </c>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s="3" customFormat="1" ht="94.5" customHeight="1" x14ac:dyDescent="0.25">
      <c r="A6" s="272"/>
      <c r="B6" s="240"/>
      <c r="C6" s="240"/>
      <c r="D6" s="240"/>
      <c r="E6" s="249"/>
      <c r="F6" s="240"/>
      <c r="G6" s="240"/>
      <c r="H6" s="249"/>
      <c r="I6" s="243"/>
      <c r="J6" s="240"/>
      <c r="K6" s="243"/>
      <c r="L6" s="247"/>
      <c r="M6" s="243"/>
      <c r="N6" s="243"/>
      <c r="O6" s="247"/>
      <c r="P6" s="247"/>
      <c r="Q6" s="240"/>
      <c r="R6" s="242"/>
      <c r="S6" s="240"/>
      <c r="T6" s="243"/>
      <c r="U6" s="5" t="s">
        <v>13</v>
      </c>
      <c r="V6" s="5" t="s">
        <v>17</v>
      </c>
      <c r="W6" s="5" t="s">
        <v>28</v>
      </c>
      <c r="X6" s="5" t="s">
        <v>18</v>
      </c>
      <c r="Y6" s="5" t="s">
        <v>21</v>
      </c>
      <c r="Z6" s="5" t="s">
        <v>24</v>
      </c>
      <c r="AA6" s="244"/>
      <c r="AB6" s="244"/>
      <c r="AC6" s="244"/>
      <c r="AD6" s="244"/>
      <c r="AE6" s="244"/>
      <c r="AF6" s="244"/>
      <c r="AG6" s="242"/>
      <c r="AH6" s="240"/>
      <c r="AI6" s="240"/>
      <c r="AJ6" s="240"/>
      <c r="AK6" s="240"/>
      <c r="AL6" s="240"/>
      <c r="AM6" s="240"/>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67.25" customHeight="1" x14ac:dyDescent="0.25">
      <c r="A7" s="251">
        <v>1</v>
      </c>
      <c r="B7" s="253" t="s">
        <v>348</v>
      </c>
      <c r="C7" s="256" t="s">
        <v>419</v>
      </c>
      <c r="D7" s="256" t="s">
        <v>193</v>
      </c>
      <c r="E7" s="226" t="s">
        <v>118</v>
      </c>
      <c r="F7" s="226" t="s">
        <v>491</v>
      </c>
      <c r="G7" s="226" t="s">
        <v>492</v>
      </c>
      <c r="H7" s="228" t="s">
        <v>188</v>
      </c>
      <c r="I7" s="226" t="s">
        <v>115</v>
      </c>
      <c r="J7" s="230">
        <v>4</v>
      </c>
      <c r="K7" s="232" t="str">
        <f>IF(J7&lt;=0,"",IF(J7&lt;=2,"Muy Baja",IF(J7&lt;=24,"Baja",IF(J7&lt;=500,"Media",IF(J7&lt;=5000,"Alta","Muy Alta")))))</f>
        <v>Baja</v>
      </c>
      <c r="L7" s="235">
        <f>IF(K7="","",IF(K7="Muy Baja",0.2,IF(K7="Baja",0.4,IF(K7="Media",0.6,IF(K7="Alta",0.8,IF(K7="Muy Alta",1,))))))</f>
        <v>0.4</v>
      </c>
      <c r="M7" s="238" t="s">
        <v>566</v>
      </c>
      <c r="N7" s="137"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232" t="str">
        <f>IF(OR(N7='Tabla Impacto'!$C$11,N7='Tabla Impacto'!$D$11),"Leve",IF(OR(N7='Tabla Impacto'!$C$12,N7='Tabla Impacto'!$D$12),"Menor",IF(OR(N7='Tabla Impacto'!$C$13,N7='Tabla Impacto'!$D$13),"Moderado",IF(OR(N7='Tabla Impacto'!$C$14,N7='Tabla Impacto'!$D$14),"Mayor",IF(OR(N7='Tabla Impacto'!$C$15,N7='Tabla Impacto'!$D$15),"Catastrófico","")))))</f>
        <v>Moderado</v>
      </c>
      <c r="P7" s="235">
        <f>IF(O7="","",IF(O7="Leve",0.2,IF(O7="Menor",0.4,IF(O7="Moderado",0.6,IF(O7="Mayor",0.8,IF(O7="Catastrófico",1,))))))</f>
        <v>0.6</v>
      </c>
      <c r="Q7" s="223"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0">
        <v>1</v>
      </c>
      <c r="S7" s="101" t="s">
        <v>194</v>
      </c>
      <c r="T7" s="102" t="str">
        <f>IF(OR(U7="Preventivo",U7="Detectivo"),"Probabilidad",IF(U7="Correctivo","Impacto",""))</f>
        <v>Probabilidad</v>
      </c>
      <c r="U7" s="103" t="s">
        <v>14</v>
      </c>
      <c r="V7" s="103" t="s">
        <v>9</v>
      </c>
      <c r="W7" s="104" t="str">
        <f>IF(AND(U7="Preventivo",V7="Automático"),"50%",IF(AND(U7="Preventivo",V7="Manual"),"40%",IF(AND(U7="Detectivo",V7="Automático"),"40%",IF(AND(U7="Detectivo",V7="Manual"),"30%",IF(AND(U7="Correctivo",V7="Automático"),"35%",IF(AND(U7="Correctivo",V7="Manual"),"25%",""))))))</f>
        <v>40%</v>
      </c>
      <c r="X7" s="103" t="s">
        <v>19</v>
      </c>
      <c r="Y7" s="103" t="s">
        <v>22</v>
      </c>
      <c r="Z7" s="103" t="s">
        <v>110</v>
      </c>
      <c r="AA7" s="105">
        <f>IFERROR(IF(T7="Probabilidad",($L$7-(+$L$7*W7)),IF(T7="Impacto",$L$7,"")),"")</f>
        <v>0.24</v>
      </c>
      <c r="AB7" s="106" t="str">
        <f>IFERROR(IF(AA7="","",IF(AA7&lt;=0.2,"Muy Baja",IF(AA7&lt;=0.4,"Baja",IF(AA7&lt;=0.6,"Media",IF(AA7&lt;=0.8,"Alta","Muy Alta"))))),"")</f>
        <v>Baja</v>
      </c>
      <c r="AC7" s="107">
        <f>+AA7</f>
        <v>0.24</v>
      </c>
      <c r="AD7" s="106" t="str">
        <f>IFERROR(IF(AE7="","",IF(AE7&lt;=0.2,"Leve",IF(AE7&lt;=0.4,"Menor",IF(AE7&lt;=0.6,"Moderado",IF(AE7&lt;=0.8,"Mayor","Catastrófico"))))),"")</f>
        <v>Moderado</v>
      </c>
      <c r="AE7" s="107">
        <f>IFERROR(IF(T7="Impacto",($P$7-(+$P$7*W7)),IF(T7="Probabilidad",$P$7,"")),"")</f>
        <v>0.6</v>
      </c>
      <c r="AF7" s="108"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9" t="s">
        <v>122</v>
      </c>
      <c r="AH7" s="134" t="s">
        <v>195</v>
      </c>
      <c r="AI7" s="111" t="s">
        <v>206</v>
      </c>
      <c r="AJ7" s="132" t="s">
        <v>199</v>
      </c>
      <c r="AK7" s="132" t="s">
        <v>199</v>
      </c>
      <c r="AL7" s="136" t="s">
        <v>196</v>
      </c>
      <c r="AM7" s="111"/>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67.25" customHeight="1" x14ac:dyDescent="0.25">
      <c r="A8" s="252"/>
      <c r="B8" s="254"/>
      <c r="C8" s="257"/>
      <c r="D8" s="258"/>
      <c r="E8" s="227"/>
      <c r="F8" s="227"/>
      <c r="G8" s="227"/>
      <c r="H8" s="229"/>
      <c r="I8" s="227"/>
      <c r="J8" s="231"/>
      <c r="K8" s="233"/>
      <c r="L8" s="236"/>
      <c r="M8" s="239"/>
      <c r="N8" s="138"/>
      <c r="O8" s="233"/>
      <c r="P8" s="236"/>
      <c r="Q8" s="224"/>
      <c r="R8" s="100">
        <v>2</v>
      </c>
      <c r="S8" s="101"/>
      <c r="T8" s="102" t="str">
        <f t="shared" ref="T8:T9" si="0">IF(OR(U8="Preventivo",U8="Detectivo"),"Probabilidad",IF(U8="Correctivo","Impacto",""))</f>
        <v/>
      </c>
      <c r="U8" s="103"/>
      <c r="V8" s="103"/>
      <c r="W8" s="104" t="str">
        <f t="shared" ref="W8" si="1">IF(AND(U8="Preventivo",V8="Automático"),"50%",IF(AND(U8="Preventivo",V8="Manual"),"40%",IF(AND(U8="Detectivo",V8="Automático"),"40%",IF(AND(U8="Detectivo",V8="Manual"),"30%",IF(AND(U8="Correctivo",V8="Automático"),"35%",IF(AND(U8="Correctivo",V8="Manual"),"25%",""))))))</f>
        <v/>
      </c>
      <c r="X8" s="103"/>
      <c r="Y8" s="103"/>
      <c r="Z8" s="103"/>
      <c r="AA8" s="105" t="str">
        <f>IFERROR(IF(T8="Probabilidad",(AA7-(+AA7*W8)),IF(T8="Impacto",$L$7,"")),"")</f>
        <v/>
      </c>
      <c r="AB8" s="106" t="str">
        <f t="shared" ref="AB8:AB9" si="2">IFERROR(IF(AA8="","",IF(AA8&lt;=0.2,"Muy Baja",IF(AA8&lt;=0.4,"Baja",IF(AA8&lt;=0.6,"Media",IF(AA8&lt;=0.8,"Alta","Muy Alta"))))),"")</f>
        <v/>
      </c>
      <c r="AC8" s="107" t="str">
        <f t="shared" ref="AC8:AC9" si="3">+AA8</f>
        <v/>
      </c>
      <c r="AD8" s="106" t="str">
        <f t="shared" ref="AD8:AD9" si="4">IFERROR(IF(AE8="","",IF(AE8&lt;=0.2,"Leve",IF(AE8&lt;=0.4,"Menor",IF(AE8&lt;=0.6,"Moderado",IF(AE8&lt;=0.8,"Mayor","Catastrófico"))))),"")</f>
        <v/>
      </c>
      <c r="AE8" s="107" t="str">
        <f t="shared" ref="AE8:AE9" si="5">IFERROR(IF(T8="Impacto",($P$7-(+$P$7*W8)),IF(T8="Probabilidad",$P$7,"")),"")</f>
        <v/>
      </c>
      <c r="AF8" s="108"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09"/>
      <c r="AH8" s="136"/>
      <c r="AI8" s="111"/>
      <c r="AJ8" s="132"/>
      <c r="AK8" s="132"/>
      <c r="AL8" s="136"/>
      <c r="AM8" s="111"/>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67.25" customHeight="1" x14ac:dyDescent="0.25">
      <c r="A9" s="252"/>
      <c r="B9" s="255"/>
      <c r="C9" s="257"/>
      <c r="D9" s="258"/>
      <c r="E9" s="227"/>
      <c r="F9" s="227"/>
      <c r="G9" s="227"/>
      <c r="H9" s="229"/>
      <c r="I9" s="227"/>
      <c r="J9" s="231"/>
      <c r="K9" s="234"/>
      <c r="L9" s="237"/>
      <c r="M9" s="239"/>
      <c r="N9" s="138"/>
      <c r="O9" s="234"/>
      <c r="P9" s="237"/>
      <c r="Q9" s="225"/>
      <c r="R9" s="100">
        <v>3</v>
      </c>
      <c r="S9" s="101"/>
      <c r="T9" s="102" t="str">
        <f t="shared" si="0"/>
        <v/>
      </c>
      <c r="U9" s="103"/>
      <c r="V9" s="103"/>
      <c r="W9" s="104"/>
      <c r="X9" s="103"/>
      <c r="Y9" s="103"/>
      <c r="Z9" s="103"/>
      <c r="AA9" s="105" t="str">
        <f>IFERROR(IF(T9="Probabilidad",(AA8-(+AA8*W9)),IF(T9="Impacto",$L$7,"")),"")</f>
        <v/>
      </c>
      <c r="AB9" s="106" t="str">
        <f t="shared" si="2"/>
        <v/>
      </c>
      <c r="AC9" s="107" t="str">
        <f t="shared" si="3"/>
        <v/>
      </c>
      <c r="AD9" s="106" t="str">
        <f t="shared" si="4"/>
        <v/>
      </c>
      <c r="AE9" s="107" t="str">
        <f t="shared" si="5"/>
        <v/>
      </c>
      <c r="AF9" s="108" t="str">
        <f t="shared" si="6"/>
        <v/>
      </c>
      <c r="AG9" s="109"/>
      <c r="AH9" s="136"/>
      <c r="AI9" s="111"/>
      <c r="AJ9" s="132"/>
      <c r="AK9" s="132"/>
      <c r="AL9" s="136"/>
      <c r="AM9" s="111"/>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1.5" customHeight="1" x14ac:dyDescent="0.25">
      <c r="A10" s="252">
        <v>2</v>
      </c>
      <c r="B10" s="253" t="s">
        <v>348</v>
      </c>
      <c r="C10" s="256" t="s">
        <v>419</v>
      </c>
      <c r="D10" s="256" t="s">
        <v>193</v>
      </c>
      <c r="E10" s="226" t="s">
        <v>120</v>
      </c>
      <c r="F10" s="276" t="s">
        <v>493</v>
      </c>
      <c r="G10" s="277" t="s">
        <v>494</v>
      </c>
      <c r="H10" s="279" t="s">
        <v>420</v>
      </c>
      <c r="I10" s="226" t="s">
        <v>349</v>
      </c>
      <c r="J10" s="230">
        <v>160</v>
      </c>
      <c r="K10" s="232" t="str">
        <f>IF(J10&lt;=0,"",IF(J10&lt;=2,"Muy Baja",IF(J10&lt;=24,"Baja",IF(J10&lt;=500,"Media",IF(J10&lt;=5000,"Alta","Muy Alta")))))</f>
        <v>Media</v>
      </c>
      <c r="L10" s="235">
        <f>IF(K10="","",IF(K10="Muy Baja",0.2,IF(K10="Baja",0.4,IF(K10="Media",0.6,IF(K10="Alta",0.8,IF(K10="Muy Alta",1,))))))</f>
        <v>0.6</v>
      </c>
      <c r="M10" s="238" t="s">
        <v>566</v>
      </c>
      <c r="N10" s="137"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232" t="str">
        <f>IF(OR(N10='Tabla Impacto'!$C$11,N10='Tabla Impacto'!$D$11),"Leve",IF(OR(N10='Tabla Impacto'!$C$12,N10='Tabla Impacto'!$D$12),"Menor",IF(OR(N10='Tabla Impacto'!$C$13,N10='Tabla Impacto'!$D$13),"Moderado",IF(OR(N10='Tabla Impacto'!$C$14,N10='Tabla Impacto'!$D$14),"Mayor",IF(OR(N10='Tabla Impacto'!$C$15,N10='Tabla Impacto'!$D$15),"Catastrófico","")))))</f>
        <v>Moderado</v>
      </c>
      <c r="P10" s="235">
        <f>IF(O10="","",IF(O10="Leve",0.2,IF(O10="Menor",0.4,IF(O10="Moderado",0.6,IF(O10="Mayor",0.8,IF(O10="Catastrófico",1,))))))</f>
        <v>0.6</v>
      </c>
      <c r="Q10" s="223"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0">
        <v>1</v>
      </c>
      <c r="S10" s="101" t="s">
        <v>200</v>
      </c>
      <c r="T10" s="102" t="str">
        <f t="shared" ref="T10:T16" si="7">IF(OR(U10="Preventivo",U10="Detectivo"),"Probabilidad",IF(U10="Correctivo","Impacto",""))</f>
        <v>Probabilidad</v>
      </c>
      <c r="U10" s="103" t="s">
        <v>14</v>
      </c>
      <c r="V10" s="103" t="s">
        <v>9</v>
      </c>
      <c r="W10" s="104" t="str">
        <f t="shared" ref="W10:W16" si="8">IF(AND(U10="Preventivo",V10="Automático"),"50%",IF(AND(U10="Preventivo",V10="Manual"),"40%",IF(AND(U10="Detectivo",V10="Automático"),"40%",IF(AND(U10="Detectivo",V10="Manual"),"30%",IF(AND(U10="Correctivo",V10="Automático"),"35%",IF(AND(U10="Correctivo",V10="Manual"),"25%",""))))))</f>
        <v>40%</v>
      </c>
      <c r="X10" s="103" t="s">
        <v>19</v>
      </c>
      <c r="Y10" s="103" t="s">
        <v>22</v>
      </c>
      <c r="Z10" s="103" t="s">
        <v>110</v>
      </c>
      <c r="AA10" s="105">
        <f t="shared" ref="AA10:AA16" si="9">IFERROR(IF(T10="Probabilidad",(L10-(+L10*W10)),IF(T10="Impacto",L10,"")),"")</f>
        <v>0.36</v>
      </c>
      <c r="AB10" s="106" t="str">
        <f t="shared" ref="AB10:AB16" si="10">IFERROR(IF(AA10="","",IF(AA10&lt;=0.2,"Muy Baja",IF(AA10&lt;=0.4,"Baja",IF(AA10&lt;=0.6,"Media",IF(AA10&lt;=0.8,"Alta","Muy Alta"))))),"")</f>
        <v>Baja</v>
      </c>
      <c r="AC10" s="107">
        <f t="shared" ref="AC10:AC16" si="11">+AA10</f>
        <v>0.36</v>
      </c>
      <c r="AD10" s="106" t="str">
        <f t="shared" ref="AD10:AD16" si="12">IFERROR(IF(AE10="","",IF(AE10&lt;=0.2,"Leve",IF(AE10&lt;=0.4,"Menor",IF(AE10&lt;=0.6,"Moderado",IF(AE10&lt;=0.8,"Mayor","Catastrófico"))))),"")</f>
        <v>Moderado</v>
      </c>
      <c r="AE10" s="107">
        <f t="shared" ref="AE10:AE16" si="13">IFERROR(IF(T10="Impacto",(P10-(+P10*W10)),IF(T10="Probabilidad",P10,"")),"")</f>
        <v>0.6</v>
      </c>
      <c r="AF10" s="108" t="str">
        <f t="shared" ref="AF10:AF16"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09" t="s">
        <v>122</v>
      </c>
      <c r="AH10" s="154" t="s">
        <v>421</v>
      </c>
      <c r="AI10" s="163" t="s">
        <v>201</v>
      </c>
      <c r="AJ10" s="167" t="s">
        <v>202</v>
      </c>
      <c r="AK10" s="167" t="s">
        <v>202</v>
      </c>
      <c r="AL10" s="154" t="s">
        <v>422</v>
      </c>
      <c r="AM10" s="111"/>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1.5" customHeight="1" x14ac:dyDescent="0.25">
      <c r="A11" s="252"/>
      <c r="B11" s="254"/>
      <c r="C11" s="257"/>
      <c r="D11" s="258"/>
      <c r="E11" s="227"/>
      <c r="F11" s="227"/>
      <c r="G11" s="278"/>
      <c r="H11" s="280"/>
      <c r="I11" s="227"/>
      <c r="J11" s="231"/>
      <c r="K11" s="233"/>
      <c r="L11" s="236"/>
      <c r="M11" s="239"/>
      <c r="N11" s="138"/>
      <c r="O11" s="233"/>
      <c r="P11" s="236"/>
      <c r="Q11" s="224"/>
      <c r="R11" s="100">
        <v>2</v>
      </c>
      <c r="S11" s="101"/>
      <c r="T11" s="102" t="str">
        <f t="shared" ref="T11:T12" si="15">IF(OR(U11="Preventivo",U11="Detectivo"),"Probabilidad",IF(U11="Correctivo","Impacto",""))</f>
        <v/>
      </c>
      <c r="U11" s="103"/>
      <c r="V11" s="103"/>
      <c r="W11" s="104"/>
      <c r="X11" s="103"/>
      <c r="Y11" s="103"/>
      <c r="Z11" s="103"/>
      <c r="AA11" s="105" t="str">
        <f>IFERROR(IF(T11="Probabilidad",(AA10-(+AA10*W11)),IF(T11="Impacto",L10,"")),"")</f>
        <v/>
      </c>
      <c r="AB11" s="106" t="str">
        <f t="shared" ref="AB11:AB12" si="16">IFERROR(IF(AA11="","",IF(AA11&lt;=0.2,"Muy Baja",IF(AA11&lt;=0.4,"Baja",IF(AA11&lt;=0.6,"Media",IF(AA11&lt;=0.8,"Alta","Muy Alta"))))),"")</f>
        <v/>
      </c>
      <c r="AC11" s="107" t="str">
        <f t="shared" ref="AC11:AC12" si="17">+AA11</f>
        <v/>
      </c>
      <c r="AD11" s="106" t="str">
        <f t="shared" ref="AD11:AD12" si="18">IFERROR(IF(AE11="","",IF(AE11&lt;=0.2,"Leve",IF(AE11&lt;=0.4,"Menor",IF(AE11&lt;=0.6,"Moderado",IF(AE11&lt;=0.8,"Mayor","Catastrófico"))))),"")</f>
        <v/>
      </c>
      <c r="AE11" s="107" t="str">
        <f>IFERROR(IF(T11="Impacto",(P10-(+P10*W11)),IF(T11="Probabilidad",P10,"")),"")</f>
        <v/>
      </c>
      <c r="AF11" s="108"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09"/>
      <c r="AH11" s="154"/>
      <c r="AI11" s="163"/>
      <c r="AJ11" s="167"/>
      <c r="AK11" s="167"/>
      <c r="AL11" s="154"/>
      <c r="AM11" s="111"/>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1.5" customHeight="1" x14ac:dyDescent="0.25">
      <c r="A12" s="252"/>
      <c r="B12" s="255"/>
      <c r="C12" s="257"/>
      <c r="D12" s="258"/>
      <c r="E12" s="227"/>
      <c r="F12" s="227"/>
      <c r="G12" s="278"/>
      <c r="H12" s="280"/>
      <c r="I12" s="227"/>
      <c r="J12" s="231"/>
      <c r="K12" s="234"/>
      <c r="L12" s="237"/>
      <c r="M12" s="239"/>
      <c r="N12" s="138"/>
      <c r="O12" s="234"/>
      <c r="P12" s="237"/>
      <c r="Q12" s="225"/>
      <c r="R12" s="100">
        <v>3</v>
      </c>
      <c r="S12" s="101"/>
      <c r="T12" s="102" t="str">
        <f t="shared" si="15"/>
        <v/>
      </c>
      <c r="U12" s="103"/>
      <c r="V12" s="103"/>
      <c r="W12" s="104"/>
      <c r="X12" s="103"/>
      <c r="Y12" s="103"/>
      <c r="Z12" s="103"/>
      <c r="AA12" s="105" t="str">
        <f>IFERROR(IF(T12="Probabilidad",(AA11-(+AA11*W12)),IF(T12="Impacto",L10,"")),"")</f>
        <v/>
      </c>
      <c r="AB12" s="106" t="str">
        <f t="shared" si="16"/>
        <v/>
      </c>
      <c r="AC12" s="107" t="str">
        <f t="shared" si="17"/>
        <v/>
      </c>
      <c r="AD12" s="106" t="str">
        <f t="shared" si="18"/>
        <v/>
      </c>
      <c r="AE12" s="107" t="str">
        <f>IFERROR(IF(T12="Impacto",(P10-(+P10*W12)),IF(T12="Probabilidad",P10,"")),"")</f>
        <v/>
      </c>
      <c r="AF12" s="108" t="str">
        <f t="shared" si="19"/>
        <v/>
      </c>
      <c r="AG12" s="109"/>
      <c r="AH12" s="154"/>
      <c r="AI12" s="163"/>
      <c r="AJ12" s="167"/>
      <c r="AK12" s="167"/>
      <c r="AL12" s="154"/>
      <c r="AM12" s="111"/>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s="1" customFormat="1" ht="151.5" customHeight="1" x14ac:dyDescent="0.25">
      <c r="A13" s="252">
        <v>3</v>
      </c>
      <c r="B13" s="253" t="s">
        <v>203</v>
      </c>
      <c r="C13" s="256" t="s">
        <v>387</v>
      </c>
      <c r="D13" s="256" t="s">
        <v>413</v>
      </c>
      <c r="E13" s="226" t="s">
        <v>118</v>
      </c>
      <c r="F13" s="226" t="s">
        <v>495</v>
      </c>
      <c r="G13" s="226" t="s">
        <v>204</v>
      </c>
      <c r="H13" s="228" t="s">
        <v>423</v>
      </c>
      <c r="I13" s="226" t="s">
        <v>349</v>
      </c>
      <c r="J13" s="230">
        <v>5000</v>
      </c>
      <c r="K13" s="232" t="str">
        <f>IF(J13&lt;=0,"",IF(J13&lt;=2,"Muy Baja",IF(J13&lt;=24,"Baja",IF(J13&lt;=500,"Media",IF(J13&lt;=5000,"Alta","Muy Alta")))))</f>
        <v>Alta</v>
      </c>
      <c r="L13" s="235">
        <f>IF(K13="","",IF(K13="Muy Baja",0.2,IF(K13="Baja",0.4,IF(K13="Media",0.6,IF(K13="Alta",0.8,IF(K13="Muy Alta",1,))))))</f>
        <v>0.8</v>
      </c>
      <c r="M13" s="238" t="s">
        <v>566</v>
      </c>
      <c r="N13" s="137"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232" t="str">
        <f>IF(OR(N13='Tabla Impacto'!$C$11,N13='Tabla Impacto'!$D$11),"Leve",IF(OR(N13='Tabla Impacto'!$C$12,N13='Tabla Impacto'!$D$12),"Menor",IF(OR(N13='Tabla Impacto'!$C$13,N13='Tabla Impacto'!$D$13),"Moderado",IF(OR(N13='Tabla Impacto'!$C$14,N13='Tabla Impacto'!$D$14),"Mayor",IF(OR(N13='Tabla Impacto'!$C$15,N13='Tabla Impacto'!$D$15),"Catastrófico","")))))</f>
        <v>Moderado</v>
      </c>
      <c r="P13" s="235">
        <f>IF(O13="","",IF(O13="Leve",0.2,IF(O13="Menor",0.4,IF(O13="Moderado",0.6,IF(O13="Mayor",0.8,IF(O13="Catastrófico",1,))))))</f>
        <v>0.6</v>
      </c>
      <c r="Q13" s="223"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0">
        <v>1</v>
      </c>
      <c r="S13" s="136" t="s">
        <v>205</v>
      </c>
      <c r="T13" s="102" t="str">
        <f t="shared" si="7"/>
        <v>Probabilidad</v>
      </c>
      <c r="U13" s="103" t="s">
        <v>14</v>
      </c>
      <c r="V13" s="103" t="s">
        <v>9</v>
      </c>
      <c r="W13" s="104" t="str">
        <f t="shared" si="8"/>
        <v>40%</v>
      </c>
      <c r="X13" s="103" t="s">
        <v>19</v>
      </c>
      <c r="Y13" s="103" t="s">
        <v>22</v>
      </c>
      <c r="Z13" s="103" t="s">
        <v>110</v>
      </c>
      <c r="AA13" s="105">
        <f t="shared" si="9"/>
        <v>0.48</v>
      </c>
      <c r="AB13" s="106" t="str">
        <f t="shared" si="10"/>
        <v>Media</v>
      </c>
      <c r="AC13" s="107">
        <f t="shared" si="11"/>
        <v>0.48</v>
      </c>
      <c r="AD13" s="106" t="str">
        <f t="shared" si="12"/>
        <v>Moderado</v>
      </c>
      <c r="AE13" s="107">
        <f t="shared" si="13"/>
        <v>0.6</v>
      </c>
      <c r="AF13" s="108" t="str">
        <f t="shared" si="14"/>
        <v>Moderado</v>
      </c>
      <c r="AG13" s="109" t="s">
        <v>122</v>
      </c>
      <c r="AH13" s="168" t="s">
        <v>424</v>
      </c>
      <c r="AI13" s="148" t="s">
        <v>206</v>
      </c>
      <c r="AJ13" s="167" t="s">
        <v>202</v>
      </c>
      <c r="AK13" s="167" t="s">
        <v>202</v>
      </c>
      <c r="AL13" s="154" t="s">
        <v>425</v>
      </c>
      <c r="AM13" s="111"/>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row>
    <row r="14" spans="1:71" s="1" customFormat="1" ht="151.5" customHeight="1" x14ac:dyDescent="0.25">
      <c r="A14" s="252"/>
      <c r="B14" s="254"/>
      <c r="C14" s="257"/>
      <c r="D14" s="257"/>
      <c r="E14" s="227"/>
      <c r="F14" s="227"/>
      <c r="G14" s="227"/>
      <c r="H14" s="229"/>
      <c r="I14" s="227"/>
      <c r="J14" s="231"/>
      <c r="K14" s="233"/>
      <c r="L14" s="236"/>
      <c r="M14" s="239"/>
      <c r="N14" s="138"/>
      <c r="O14" s="233"/>
      <c r="P14" s="236"/>
      <c r="Q14" s="224"/>
      <c r="R14" s="100">
        <v>2</v>
      </c>
      <c r="S14" s="140"/>
      <c r="T14" s="102" t="str">
        <f t="shared" ref="T14:T15" si="20">IF(OR(U14="Preventivo",U14="Detectivo"),"Probabilidad",IF(U14="Correctivo","Impacto",""))</f>
        <v/>
      </c>
      <c r="U14" s="103"/>
      <c r="V14" s="103"/>
      <c r="W14" s="104"/>
      <c r="X14" s="103"/>
      <c r="Y14" s="103"/>
      <c r="Z14" s="103"/>
      <c r="AA14" s="105" t="str">
        <f>IFERROR(IF(T14="Probabilidad",(AA13-(+AA13*W14)),IF(T14="Impacto",L13,"")),"")</f>
        <v/>
      </c>
      <c r="AB14" s="106" t="str">
        <f t="shared" ref="AB14:AB15" si="21">IFERROR(IF(AA14="","",IF(AA14&lt;=0.2,"Muy Baja",IF(AA14&lt;=0.4,"Baja",IF(AA14&lt;=0.6,"Media",IF(AA14&lt;=0.8,"Alta","Muy Alta"))))),"")</f>
        <v/>
      </c>
      <c r="AC14" s="107" t="str">
        <f t="shared" ref="AC14:AC15" si="22">+AA14</f>
        <v/>
      </c>
      <c r="AD14" s="106" t="str">
        <f t="shared" ref="AD14:AD15" si="23">IFERROR(IF(AE14="","",IF(AE14&lt;=0.2,"Leve",IF(AE14&lt;=0.4,"Menor",IF(AE14&lt;=0.6,"Moderado",IF(AE14&lt;=0.8,"Mayor","Catastrófico"))))),"")</f>
        <v/>
      </c>
      <c r="AE14" s="107" t="str">
        <f>IFERROR(IF(T14="Impacto",(P13-(+P13*W14)),IF(T14="Probabilidad",P13,"")),"")</f>
        <v/>
      </c>
      <c r="AF14" s="108"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09"/>
      <c r="AH14" s="154"/>
      <c r="AI14" s="163"/>
      <c r="AJ14" s="167"/>
      <c r="AK14" s="167"/>
      <c r="AL14" s="154"/>
      <c r="AM14" s="111"/>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row>
    <row r="15" spans="1:71" s="1" customFormat="1" ht="151.5" customHeight="1" x14ac:dyDescent="0.25">
      <c r="A15" s="252"/>
      <c r="B15" s="255"/>
      <c r="C15" s="257"/>
      <c r="D15" s="257"/>
      <c r="E15" s="227"/>
      <c r="F15" s="274"/>
      <c r="G15" s="274"/>
      <c r="H15" s="275"/>
      <c r="I15" s="227"/>
      <c r="J15" s="231"/>
      <c r="K15" s="234"/>
      <c r="L15" s="237"/>
      <c r="M15" s="239"/>
      <c r="N15" s="138"/>
      <c r="O15" s="234"/>
      <c r="P15" s="237"/>
      <c r="Q15" s="225"/>
      <c r="R15" s="100">
        <v>3</v>
      </c>
      <c r="S15" s="140"/>
      <c r="T15" s="102" t="str">
        <f t="shared" si="20"/>
        <v/>
      </c>
      <c r="U15" s="103"/>
      <c r="V15" s="103"/>
      <c r="W15" s="104"/>
      <c r="X15" s="103"/>
      <c r="Y15" s="103"/>
      <c r="Z15" s="103"/>
      <c r="AA15" s="105" t="str">
        <f>IFERROR(IF(T15="Probabilidad",(AA14-(+AA14*W15)),IF(T15="Impacto",L13,"")),"")</f>
        <v/>
      </c>
      <c r="AB15" s="106" t="str">
        <f t="shared" si="21"/>
        <v/>
      </c>
      <c r="AC15" s="107" t="str">
        <f t="shared" si="22"/>
        <v/>
      </c>
      <c r="AD15" s="106" t="str">
        <f t="shared" si="23"/>
        <v/>
      </c>
      <c r="AE15" s="107" t="str">
        <f>IFERROR(IF(T15="Impacto",(P13-(+P13*W15)),IF(T15="Probabilidad",P13,"")),"")</f>
        <v/>
      </c>
      <c r="AF15" s="108" t="str">
        <f t="shared" si="24"/>
        <v/>
      </c>
      <c r="AG15" s="109"/>
      <c r="AH15" s="154"/>
      <c r="AI15" s="163"/>
      <c r="AJ15" s="167"/>
      <c r="AK15" s="167"/>
      <c r="AL15" s="154"/>
      <c r="AM15" s="111"/>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row>
    <row r="16" spans="1:71" ht="169.5" customHeight="1" x14ac:dyDescent="0.25">
      <c r="A16" s="252">
        <v>4</v>
      </c>
      <c r="B16" s="253" t="s">
        <v>365</v>
      </c>
      <c r="C16" s="256" t="s">
        <v>388</v>
      </c>
      <c r="D16" s="256" t="s">
        <v>414</v>
      </c>
      <c r="E16" s="226" t="s">
        <v>118</v>
      </c>
      <c r="F16" s="276" t="s">
        <v>496</v>
      </c>
      <c r="G16" s="276" t="s">
        <v>497</v>
      </c>
      <c r="H16" s="228" t="s">
        <v>415</v>
      </c>
      <c r="I16" s="226" t="s">
        <v>349</v>
      </c>
      <c r="J16" s="230">
        <v>480</v>
      </c>
      <c r="K16" s="232" t="str">
        <f>IF(J16&lt;=0,"",IF(J16&lt;=2,"Muy Baja",IF(J16&lt;=24,"Baja",IF(J16&lt;=500,"Media",IF(J16&lt;=5000,"Alta","Muy Alta")))))</f>
        <v>Media</v>
      </c>
      <c r="L16" s="235">
        <f>IF(K16="","",IF(K16="Muy Baja",0.2,IF(K16="Baja",0.4,IF(K16="Media",0.6,IF(K16="Alta",0.8,IF(K16="Muy Alta",1,))))))</f>
        <v>0.6</v>
      </c>
      <c r="M16" s="238" t="s">
        <v>563</v>
      </c>
      <c r="N16" s="137" t="str">
        <f>IF(NOT(ISERROR(MATCH(M16,'Tabla Impacto'!$B$221:$B$223,0))),'Tabla Impacto'!$F$223&amp;"Por favor no seleccionar los criterios de impacto(Afectación Económica o presupuestal y Pérdida Reputacional)",M16)</f>
        <v xml:space="preserve"> El riesgo afecta la imagen de alguna área de la organización</v>
      </c>
      <c r="O16" s="232" t="str">
        <f>IF(OR(N16='Tabla Impacto'!$C$11,N16='Tabla Impacto'!$D$11),"Leve",IF(OR(N16='Tabla Impacto'!$C$12,N16='Tabla Impacto'!$D$12),"Menor",IF(OR(N16='Tabla Impacto'!$C$13,N16='Tabla Impacto'!$D$13),"Moderado",IF(OR(N16='Tabla Impacto'!$C$14,N16='Tabla Impacto'!$D$14),"Mayor",IF(OR(N16='Tabla Impacto'!$C$15,N16='Tabla Impacto'!$D$15),"Catastrófico","")))))</f>
        <v>Leve</v>
      </c>
      <c r="P16" s="235">
        <f>IF(O16="","",IF(O16="Leve",0.2,IF(O16="Menor",0.4,IF(O16="Moderado",0.6,IF(O16="Mayor",0.8,IF(O16="Catastrófico",1,))))))</f>
        <v>0.2</v>
      </c>
      <c r="Q16" s="223"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00">
        <v>1</v>
      </c>
      <c r="S16" s="136" t="s">
        <v>208</v>
      </c>
      <c r="T16" s="102" t="str">
        <f t="shared" si="7"/>
        <v>Probabilidad</v>
      </c>
      <c r="U16" s="103" t="s">
        <v>15</v>
      </c>
      <c r="V16" s="103" t="s">
        <v>9</v>
      </c>
      <c r="W16" s="104" t="str">
        <f t="shared" si="8"/>
        <v>30%</v>
      </c>
      <c r="X16" s="103" t="s">
        <v>19</v>
      </c>
      <c r="Y16" s="103" t="s">
        <v>22</v>
      </c>
      <c r="Z16" s="103" t="s">
        <v>110</v>
      </c>
      <c r="AA16" s="105">
        <f t="shared" si="9"/>
        <v>0.42</v>
      </c>
      <c r="AB16" s="106" t="str">
        <f t="shared" si="10"/>
        <v>Media</v>
      </c>
      <c r="AC16" s="107">
        <f t="shared" si="11"/>
        <v>0.42</v>
      </c>
      <c r="AD16" s="106" t="str">
        <f t="shared" si="12"/>
        <v>Leve</v>
      </c>
      <c r="AE16" s="107">
        <f t="shared" si="13"/>
        <v>0.2</v>
      </c>
      <c r="AF16" s="108" t="str">
        <f t="shared" si="14"/>
        <v>Moderado</v>
      </c>
      <c r="AG16" s="109" t="s">
        <v>122</v>
      </c>
      <c r="AH16" s="154" t="s">
        <v>417</v>
      </c>
      <c r="AI16" s="169" t="s">
        <v>210</v>
      </c>
      <c r="AJ16" s="167" t="s">
        <v>202</v>
      </c>
      <c r="AK16" s="167" t="s">
        <v>202</v>
      </c>
      <c r="AL16" s="168" t="s">
        <v>426</v>
      </c>
      <c r="AM16" s="111"/>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1" ht="151.5" customHeight="1" x14ac:dyDescent="0.25">
      <c r="A17" s="252"/>
      <c r="B17" s="254"/>
      <c r="C17" s="257"/>
      <c r="D17" s="257"/>
      <c r="E17" s="227"/>
      <c r="F17" s="227"/>
      <c r="G17" s="227"/>
      <c r="H17" s="229"/>
      <c r="I17" s="227"/>
      <c r="J17" s="231"/>
      <c r="K17" s="233"/>
      <c r="L17" s="236"/>
      <c r="M17" s="239"/>
      <c r="N17" s="138"/>
      <c r="O17" s="233"/>
      <c r="P17" s="236"/>
      <c r="Q17" s="224"/>
      <c r="R17" s="100">
        <v>2</v>
      </c>
      <c r="S17" s="154"/>
      <c r="T17" s="102" t="str">
        <f t="shared" ref="T17:T106" si="25">IF(OR(U17="Preventivo",U17="Detectivo"),"Probabilidad",IF(U17="Correctivo","Impacto",""))</f>
        <v/>
      </c>
      <c r="U17" s="103"/>
      <c r="V17" s="103"/>
      <c r="W17" s="104"/>
      <c r="X17" s="103"/>
      <c r="Y17" s="103"/>
      <c r="Z17" s="103"/>
      <c r="AA17" s="105"/>
      <c r="AB17" s="106"/>
      <c r="AC17" s="107"/>
      <c r="AD17" s="106"/>
      <c r="AE17" s="107"/>
      <c r="AF17" s="108"/>
      <c r="AG17" s="109"/>
      <c r="AH17" s="154"/>
      <c r="AI17" s="163"/>
      <c r="AJ17" s="167"/>
      <c r="AK17" s="167"/>
      <c r="AL17" s="154"/>
      <c r="AM17" s="111"/>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1" ht="151.5" customHeight="1" x14ac:dyDescent="0.25">
      <c r="A18" s="252"/>
      <c r="B18" s="255"/>
      <c r="C18" s="257"/>
      <c r="D18" s="257"/>
      <c r="E18" s="227"/>
      <c r="F18" s="227"/>
      <c r="G18" s="227"/>
      <c r="H18" s="229"/>
      <c r="I18" s="227"/>
      <c r="J18" s="231"/>
      <c r="K18" s="234"/>
      <c r="L18" s="237"/>
      <c r="M18" s="239"/>
      <c r="N18" s="138"/>
      <c r="O18" s="234"/>
      <c r="P18" s="237"/>
      <c r="Q18" s="225"/>
      <c r="R18" s="100">
        <v>3</v>
      </c>
      <c r="S18" s="101"/>
      <c r="T18" s="102" t="str">
        <f t="shared" si="25"/>
        <v/>
      </c>
      <c r="U18" s="103"/>
      <c r="V18" s="103"/>
      <c r="W18" s="104"/>
      <c r="X18" s="103"/>
      <c r="Y18" s="103"/>
      <c r="Z18" s="103"/>
      <c r="AA18" s="105"/>
      <c r="AB18" s="106"/>
      <c r="AC18" s="107"/>
      <c r="AD18" s="106"/>
      <c r="AE18" s="107"/>
      <c r="AF18" s="108"/>
      <c r="AG18" s="109"/>
      <c r="AH18" s="154"/>
      <c r="AI18" s="163"/>
      <c r="AJ18" s="167"/>
      <c r="AK18" s="167"/>
      <c r="AL18" s="154"/>
      <c r="AM18" s="111"/>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1" ht="162" customHeight="1" x14ac:dyDescent="0.25">
      <c r="A19" s="252">
        <v>5</v>
      </c>
      <c r="B19" s="253" t="s">
        <v>365</v>
      </c>
      <c r="C19" s="256" t="s">
        <v>388</v>
      </c>
      <c r="D19" s="256" t="s">
        <v>414</v>
      </c>
      <c r="E19" s="226" t="s">
        <v>118</v>
      </c>
      <c r="F19" s="276" t="s">
        <v>498</v>
      </c>
      <c r="G19" s="276" t="s">
        <v>499</v>
      </c>
      <c r="H19" s="228" t="s">
        <v>416</v>
      </c>
      <c r="I19" s="226" t="s">
        <v>349</v>
      </c>
      <c r="J19" s="230">
        <v>480</v>
      </c>
      <c r="K19" s="232" t="str">
        <f>IF(J19&lt;=0,"",IF(J19&lt;=2,"Muy Baja",IF(J19&lt;=24,"Baja",IF(J19&lt;=500,"Media",IF(J19&lt;=5000,"Alta","Muy Alta")))))</f>
        <v>Media</v>
      </c>
      <c r="L19" s="235">
        <f>IF(K19="","",IF(K19="Muy Baja",0.2,IF(K19="Baja",0.4,IF(K19="Media",0.6,IF(K19="Alta",0.8,IF(K19="Muy Alta",1,))))))</f>
        <v>0.6</v>
      </c>
      <c r="M19" s="238" t="s">
        <v>563</v>
      </c>
      <c r="N19" s="137" t="str">
        <f>IF(NOT(ISERROR(MATCH(M19,'Tabla Impacto'!$B$221:$B$223,0))),'Tabla Impacto'!$F$223&amp;"Por favor no seleccionar los criterios de impacto(Afectación Económica o presupuestal y Pérdida Reputacional)",M19)</f>
        <v xml:space="preserve"> El riesgo afecta la imagen de alguna área de la organización</v>
      </c>
      <c r="O19" s="232" t="str">
        <f>IF(OR(N19='Tabla Impacto'!$C$11,N19='Tabla Impacto'!$D$11),"Leve",IF(OR(N19='Tabla Impacto'!$C$12,N19='Tabla Impacto'!$D$12),"Menor",IF(OR(N19='Tabla Impacto'!$C$13,N19='Tabla Impacto'!$D$13),"Moderado",IF(OR(N19='Tabla Impacto'!$C$14,N19='Tabla Impacto'!$D$14),"Mayor",IF(OR(N19='Tabla Impacto'!$C$15,N19='Tabla Impacto'!$D$15),"Catastrófico","")))))</f>
        <v>Leve</v>
      </c>
      <c r="P19" s="235">
        <f>IF(O19="","",IF(O19="Leve",0.2,IF(O19="Menor",0.4,IF(O19="Moderado",0.6,IF(O19="Mayor",0.8,IF(O19="Catastrófico",1,))))))</f>
        <v>0.2</v>
      </c>
      <c r="Q19" s="223"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0">
        <v>1</v>
      </c>
      <c r="S19" s="101" t="s">
        <v>211</v>
      </c>
      <c r="T19" s="102" t="str">
        <f t="shared" si="25"/>
        <v>Probabilidad</v>
      </c>
      <c r="U19" s="103" t="s">
        <v>15</v>
      </c>
      <c r="V19" s="103" t="s">
        <v>9</v>
      </c>
      <c r="W19" s="104" t="str">
        <f t="shared" ref="W19:W106" si="26">IF(AND(U19="Preventivo",V19="Automático"),"50%",IF(AND(U19="Preventivo",V19="Manual"),"40%",IF(AND(U19="Detectivo",V19="Automático"),"40%",IF(AND(U19="Detectivo",V19="Manual"),"30%",IF(AND(U19="Correctivo",V19="Automático"),"35%",IF(AND(U19="Correctivo",V19="Manual"),"25%",""))))))</f>
        <v>30%</v>
      </c>
      <c r="X19" s="103" t="s">
        <v>19</v>
      </c>
      <c r="Y19" s="103" t="s">
        <v>22</v>
      </c>
      <c r="Z19" s="103" t="s">
        <v>110</v>
      </c>
      <c r="AA19" s="105">
        <f t="shared" ref="AA19:AA106" si="27">IFERROR(IF(T19="Probabilidad",(L19-(+L19*W19)),IF(T19="Impacto",L19,"")),"")</f>
        <v>0.42</v>
      </c>
      <c r="AB19" s="106" t="str">
        <f t="shared" ref="AB19:AB106" si="28">IFERROR(IF(AA19="","",IF(AA19&lt;=0.2,"Muy Baja",IF(AA19&lt;=0.4,"Baja",IF(AA19&lt;=0.6,"Media",IF(AA19&lt;=0.8,"Alta","Muy Alta"))))),"")</f>
        <v>Media</v>
      </c>
      <c r="AC19" s="107">
        <f t="shared" ref="AC19:AC106" si="29">+AA19</f>
        <v>0.42</v>
      </c>
      <c r="AD19" s="106" t="str">
        <f t="shared" ref="AD19:AD106" si="30">IFERROR(IF(AE19="","",IF(AE19&lt;=0.2,"Leve",IF(AE19&lt;=0.4,"Menor",IF(AE19&lt;=0.6,"Moderado",IF(AE19&lt;=0.8,"Mayor","Catastrófico"))))),"")</f>
        <v>Leve</v>
      </c>
      <c r="AE19" s="107">
        <f t="shared" ref="AE19:AE106" si="31">IFERROR(IF(T19="Impacto",(P19-(+P19*W19)),IF(T19="Probabilidad",P19,"")),"")</f>
        <v>0.2</v>
      </c>
      <c r="AF19" s="108" t="str">
        <f t="shared" ref="AF19:AF106" si="32">IFERROR(IF(OR(AND(AB19="Muy Baja",AD19="Leve"),AND(AB19="Muy Baja",AD19="Menor"),AND(AB19="Baja",AD19="Leve")),"Bajo",IF(OR(AND(AB19="Muy baja",AD19="Moderado"),AND(AB19="Baja",AD19="Menor"),AND(AB19="Baja",AD19="Moderado"),AND(AB19="Media",AD19="Leve"),AND(AB19="Media",AD19="Menor"),AND(AB19="Media",AD19="Moderado"),AND(AB19="Alta",AD19="Leve"),AND(AB19="Alta",AD19="Menor")),"Moderado",IF(OR(AND(AB19="Muy Baja",AD19="Mayor"),AND(AB19="Baja",AD19="Mayor"),AND(AB19="Media",AD19="Mayor"),AND(AB19="Alta",AD19="Moderado"),AND(AB19="Alta",AD19="Mayor"),AND(AB19="Muy Alta",AD19="Leve"),AND(AB19="Muy Alta",AD19="Menor"),AND(AB19="Muy Alta",AD19="Moderado"),AND(AB19="Muy Alta",AD19="Mayor")),"Alto",IF(OR(AND(AB19="Muy Baja",AD19="Catastrófico"),AND(AB19="Baja",AD19="Catastrófico"),AND(AB19="Media",AD19="Catastrófico"),AND(AB19="Alta",AD19="Catastrófico"),AND(AB19="Muy Alta",AD19="Catastrófico")),"Extremo","")))),"")</f>
        <v>Moderado</v>
      </c>
      <c r="AG19" s="109" t="s">
        <v>122</v>
      </c>
      <c r="AH19" s="154" t="s">
        <v>417</v>
      </c>
      <c r="AI19" s="169" t="s">
        <v>269</v>
      </c>
      <c r="AJ19" s="167" t="s">
        <v>202</v>
      </c>
      <c r="AK19" s="167" t="s">
        <v>202</v>
      </c>
      <c r="AL19" s="168" t="s">
        <v>426</v>
      </c>
      <c r="AM19" s="111"/>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1" ht="151.5" customHeight="1" x14ac:dyDescent="0.25">
      <c r="A20" s="252"/>
      <c r="B20" s="254"/>
      <c r="C20" s="257"/>
      <c r="D20" s="257"/>
      <c r="E20" s="227"/>
      <c r="F20" s="227"/>
      <c r="G20" s="227"/>
      <c r="H20" s="229"/>
      <c r="I20" s="227"/>
      <c r="J20" s="231"/>
      <c r="K20" s="233"/>
      <c r="L20" s="236"/>
      <c r="M20" s="239"/>
      <c r="N20" s="138"/>
      <c r="O20" s="233"/>
      <c r="P20" s="236"/>
      <c r="Q20" s="224"/>
      <c r="R20" s="100">
        <v>2</v>
      </c>
      <c r="S20" s="101"/>
      <c r="T20" s="102" t="str">
        <f t="shared" ref="T20:T21" si="33">IF(OR(U20="Preventivo",U20="Detectivo"),"Probabilidad",IF(U20="Correctivo","Impacto",""))</f>
        <v/>
      </c>
      <c r="U20" s="103"/>
      <c r="V20" s="103"/>
      <c r="W20" s="104"/>
      <c r="X20" s="103"/>
      <c r="Y20" s="103"/>
      <c r="Z20" s="103"/>
      <c r="AA20" s="105" t="str">
        <f>IFERROR(IF(T20="Probabilidad",(AA19-(+AA19*W20)),IF(T20="Impacto",L20,"")),"")</f>
        <v/>
      </c>
      <c r="AB20" s="106" t="str">
        <f t="shared" ref="AB20:AB21" si="34">IFERROR(IF(AA20="","",IF(AA20&lt;=0.2,"Muy Baja",IF(AA20&lt;=0.4,"Baja",IF(AA20&lt;=0.6,"Media",IF(AA20&lt;=0.8,"Alta","Muy Alta"))))),"")</f>
        <v/>
      </c>
      <c r="AC20" s="107" t="str">
        <f t="shared" ref="AC20:AC21" si="35">+AA20</f>
        <v/>
      </c>
      <c r="AD20" s="106" t="str">
        <f t="shared" ref="AD20:AD21" si="36">IFERROR(IF(AE20="","",IF(AE20&lt;=0.2,"Leve",IF(AE20&lt;=0.4,"Menor",IF(AE20&lt;=0.6,"Moderado",IF(AE20&lt;=0.8,"Mayor","Catastrófico"))))),"")</f>
        <v/>
      </c>
      <c r="AE20" s="107" t="str">
        <f t="shared" ref="AE20:AE21" si="37">IFERROR(IF(T20="Impacto",(P20-(+P20*W20)),IF(T20="Probabilidad",P20,"")),"")</f>
        <v/>
      </c>
      <c r="AF20" s="108" t="str">
        <f t="shared" ref="AF20:AF21" si="38">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09"/>
      <c r="AH20" s="154"/>
      <c r="AI20" s="163"/>
      <c r="AJ20" s="167"/>
      <c r="AK20" s="167"/>
      <c r="AL20" s="154"/>
      <c r="AM20" s="111"/>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1" ht="151.5" customHeight="1" x14ac:dyDescent="0.25">
      <c r="A21" s="252"/>
      <c r="B21" s="255"/>
      <c r="C21" s="257"/>
      <c r="D21" s="257"/>
      <c r="E21" s="227"/>
      <c r="F21" s="227"/>
      <c r="G21" s="227"/>
      <c r="H21" s="229"/>
      <c r="I21" s="227"/>
      <c r="J21" s="231"/>
      <c r="K21" s="234"/>
      <c r="L21" s="237"/>
      <c r="M21" s="239"/>
      <c r="N21" s="138"/>
      <c r="O21" s="234"/>
      <c r="P21" s="237"/>
      <c r="Q21" s="225"/>
      <c r="R21" s="100">
        <v>3</v>
      </c>
      <c r="S21" s="101"/>
      <c r="T21" s="102" t="str">
        <f t="shared" si="33"/>
        <v/>
      </c>
      <c r="U21" s="103"/>
      <c r="V21" s="103"/>
      <c r="W21" s="104"/>
      <c r="X21" s="103"/>
      <c r="Y21" s="103"/>
      <c r="Z21" s="103"/>
      <c r="AA21" s="105" t="str">
        <f>IFERROR(IF(T21="Probabilidad",(AA20-(+AA20*W21)),IF(T21="Impacto",L21,"")),"")</f>
        <v/>
      </c>
      <c r="AB21" s="106" t="str">
        <f t="shared" si="34"/>
        <v/>
      </c>
      <c r="AC21" s="107" t="str">
        <f t="shared" si="35"/>
        <v/>
      </c>
      <c r="AD21" s="106" t="str">
        <f t="shared" si="36"/>
        <v/>
      </c>
      <c r="AE21" s="107" t="str">
        <f t="shared" si="37"/>
        <v/>
      </c>
      <c r="AF21" s="108" t="str">
        <f t="shared" si="38"/>
        <v/>
      </c>
      <c r="AG21" s="109"/>
      <c r="AH21" s="154"/>
      <c r="AI21" s="163"/>
      <c r="AJ21" s="167"/>
      <c r="AK21" s="167"/>
      <c r="AL21" s="154"/>
      <c r="AM21" s="111"/>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1" ht="151.5" customHeight="1" x14ac:dyDescent="0.25">
      <c r="A22" s="252">
        <v>6</v>
      </c>
      <c r="B22" s="253" t="s">
        <v>212</v>
      </c>
      <c r="C22" s="256" t="s">
        <v>213</v>
      </c>
      <c r="D22" s="256" t="s">
        <v>418</v>
      </c>
      <c r="E22" s="226" t="s">
        <v>118</v>
      </c>
      <c r="F22" s="226" t="s">
        <v>214</v>
      </c>
      <c r="G22" s="226" t="s">
        <v>215</v>
      </c>
      <c r="H22" s="228" t="s">
        <v>216</v>
      </c>
      <c r="I22" s="226" t="s">
        <v>115</v>
      </c>
      <c r="J22" s="230">
        <v>1</v>
      </c>
      <c r="K22" s="232" t="str">
        <f>IF(J22&lt;=0,"",IF(J22&lt;=2,"Muy Baja",IF(J22&lt;=24,"Baja",IF(J22&lt;=500,"Media",IF(J22&lt;=5000,"Alta","Muy Alta")))))</f>
        <v>Muy Baja</v>
      </c>
      <c r="L22" s="235">
        <f>IF(K22="","",IF(K22="Muy Baja",0.2,IF(K22="Baja",0.4,IF(K22="Media",0.6,IF(K22="Alta",0.8,IF(K22="Muy Alta",1,))))))</f>
        <v>0.2</v>
      </c>
      <c r="M22" s="238" t="s">
        <v>566</v>
      </c>
      <c r="N22" s="137"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232" t="str">
        <f>IF(OR(N22='Tabla Impacto'!$C$11,N22='Tabla Impacto'!$D$11),"Leve",IF(OR(N22='Tabla Impacto'!$C$12,N22='Tabla Impacto'!$D$12),"Menor",IF(OR(N22='Tabla Impacto'!$C$13,N22='Tabla Impacto'!$D$13),"Moderado",IF(OR(N22='Tabla Impacto'!$C$14,N22='Tabla Impacto'!$D$14),"Mayor",IF(OR(N22='Tabla Impacto'!$C$15,N22='Tabla Impacto'!$D$15),"Catastrófico","")))))</f>
        <v>Moderado</v>
      </c>
      <c r="P22" s="235">
        <f>IF(O22="","",IF(O22="Leve",0.2,IF(O22="Menor",0.4,IF(O22="Moderado",0.6,IF(O22="Mayor",0.8,IF(O22="Catastrófico",1,))))))</f>
        <v>0.6</v>
      </c>
      <c r="Q22" s="223"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00">
        <v>1</v>
      </c>
      <c r="S22" s="101" t="s">
        <v>217</v>
      </c>
      <c r="T22" s="102" t="str">
        <f t="shared" si="25"/>
        <v>Probabilidad</v>
      </c>
      <c r="U22" s="103" t="s">
        <v>14</v>
      </c>
      <c r="V22" s="103" t="s">
        <v>9</v>
      </c>
      <c r="W22" s="104" t="str">
        <f t="shared" si="26"/>
        <v>40%</v>
      </c>
      <c r="X22" s="103" t="s">
        <v>19</v>
      </c>
      <c r="Y22" s="103" t="s">
        <v>22</v>
      </c>
      <c r="Z22" s="103" t="s">
        <v>110</v>
      </c>
      <c r="AA22" s="105">
        <f t="shared" si="27"/>
        <v>0.12</v>
      </c>
      <c r="AB22" s="106" t="str">
        <f t="shared" si="28"/>
        <v>Muy Baja</v>
      </c>
      <c r="AC22" s="107">
        <f t="shared" si="29"/>
        <v>0.12</v>
      </c>
      <c r="AD22" s="106" t="str">
        <f t="shared" si="30"/>
        <v>Moderado</v>
      </c>
      <c r="AE22" s="107">
        <f t="shared" si="31"/>
        <v>0.6</v>
      </c>
      <c r="AF22" s="108" t="str">
        <f t="shared" si="32"/>
        <v>Moderado</v>
      </c>
      <c r="AG22" s="109"/>
      <c r="AH22" s="170" t="s">
        <v>218</v>
      </c>
      <c r="AI22" s="171" t="s">
        <v>219</v>
      </c>
      <c r="AJ22" s="172">
        <v>44562</v>
      </c>
      <c r="AK22" s="172" t="s">
        <v>412</v>
      </c>
      <c r="AL22" s="139" t="s">
        <v>220</v>
      </c>
      <c r="AM22" s="111"/>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row>
    <row r="23" spans="1:71" ht="151.5" customHeight="1" x14ac:dyDescent="0.25">
      <c r="A23" s="252"/>
      <c r="B23" s="254"/>
      <c r="C23" s="258"/>
      <c r="D23" s="257"/>
      <c r="E23" s="227"/>
      <c r="F23" s="227"/>
      <c r="G23" s="227"/>
      <c r="H23" s="229"/>
      <c r="I23" s="227"/>
      <c r="J23" s="231"/>
      <c r="K23" s="233"/>
      <c r="L23" s="236"/>
      <c r="M23" s="239"/>
      <c r="N23" s="138"/>
      <c r="O23" s="233"/>
      <c r="P23" s="236"/>
      <c r="Q23" s="224"/>
      <c r="R23" s="100">
        <v>2</v>
      </c>
      <c r="S23" s="101"/>
      <c r="T23" s="102" t="str">
        <f t="shared" ref="T23:T24" si="39">IF(OR(U23="Preventivo",U23="Detectivo"),"Probabilidad",IF(U23="Correctivo","Impacto",""))</f>
        <v/>
      </c>
      <c r="U23" s="157"/>
      <c r="V23" s="157"/>
      <c r="W23" s="158"/>
      <c r="X23" s="157"/>
      <c r="Y23" s="157"/>
      <c r="Z23" s="157"/>
      <c r="AA23" s="159" t="str">
        <f>IFERROR(IF(T23="Probabilidad",(AA22-(+AA22*W23)),IF(T23="Impacto",L23,"")),"")</f>
        <v/>
      </c>
      <c r="AB23" s="106" t="str">
        <f t="shared" ref="AB23:AB24" si="40">IFERROR(IF(AA23="","",IF(AA23&lt;=0.2,"Muy Baja",IF(AA23&lt;=0.4,"Baja",IF(AA23&lt;=0.6,"Media",IF(AA23&lt;=0.8,"Alta","Muy Alta"))))),"")</f>
        <v/>
      </c>
      <c r="AC23" s="160" t="str">
        <f t="shared" ref="AC23:AC24" si="41">+AA23</f>
        <v/>
      </c>
      <c r="AD23" s="106" t="str">
        <f t="shared" ref="AD23:AD24" si="42">IFERROR(IF(AE23="","",IF(AE23&lt;=0.2,"Leve",IF(AE23&lt;=0.4,"Menor",IF(AE23&lt;=0.6,"Moderado",IF(AE23&lt;=0.8,"Mayor","Catastrófico"))))),"")</f>
        <v/>
      </c>
      <c r="AE23" s="160" t="str">
        <f t="shared" ref="AE23:AE24" si="43">IFERROR(IF(T23="Impacto",(P23-(+P23*W23)),IF(T23="Probabilidad",P23,"")),"")</f>
        <v/>
      </c>
      <c r="AF23" s="161" t="str">
        <f t="shared" ref="AF23:AF24" si="44">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62"/>
      <c r="AH23" s="154"/>
      <c r="AI23" s="163"/>
      <c r="AJ23" s="167"/>
      <c r="AK23" s="167"/>
      <c r="AL23" s="154"/>
      <c r="AM23" s="111"/>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row>
    <row r="24" spans="1:71" ht="151.5" customHeight="1" x14ac:dyDescent="0.25">
      <c r="A24" s="281"/>
      <c r="B24" s="255"/>
      <c r="C24" s="258"/>
      <c r="D24" s="257"/>
      <c r="E24" s="227"/>
      <c r="F24" s="227"/>
      <c r="G24" s="227"/>
      <c r="H24" s="229"/>
      <c r="I24" s="227"/>
      <c r="J24" s="231"/>
      <c r="K24" s="234"/>
      <c r="L24" s="237"/>
      <c r="M24" s="239"/>
      <c r="N24" s="138"/>
      <c r="O24" s="234"/>
      <c r="P24" s="237"/>
      <c r="Q24" s="225"/>
      <c r="R24" s="100">
        <v>3</v>
      </c>
      <c r="S24" s="101"/>
      <c r="T24" s="102" t="str">
        <f t="shared" si="39"/>
        <v/>
      </c>
      <c r="U24" s="157"/>
      <c r="V24" s="157"/>
      <c r="W24" s="158"/>
      <c r="X24" s="157"/>
      <c r="Y24" s="157"/>
      <c r="Z24" s="157"/>
      <c r="AA24" s="159" t="str">
        <f>IFERROR(IF(T24="Probabilidad",(AA23-(+AA23*W24)),IF(T24="Impacto",L24,"")),"")</f>
        <v/>
      </c>
      <c r="AB24" s="106" t="str">
        <f t="shared" si="40"/>
        <v/>
      </c>
      <c r="AC24" s="160" t="str">
        <f t="shared" si="41"/>
        <v/>
      </c>
      <c r="AD24" s="106" t="str">
        <f t="shared" si="42"/>
        <v/>
      </c>
      <c r="AE24" s="160" t="str">
        <f t="shared" si="43"/>
        <v/>
      </c>
      <c r="AF24" s="161" t="str">
        <f t="shared" si="44"/>
        <v/>
      </c>
      <c r="AG24" s="162"/>
      <c r="AH24" s="154"/>
      <c r="AI24" s="163"/>
      <c r="AJ24" s="167"/>
      <c r="AK24" s="167"/>
      <c r="AL24" s="154"/>
      <c r="AM24" s="111"/>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row>
    <row r="25" spans="1:71" ht="171.95" customHeight="1" x14ac:dyDescent="0.25">
      <c r="A25" s="251">
        <v>7</v>
      </c>
      <c r="B25" s="253" t="s">
        <v>212</v>
      </c>
      <c r="C25" s="256" t="s">
        <v>213</v>
      </c>
      <c r="D25" s="256" t="s">
        <v>418</v>
      </c>
      <c r="E25" s="226" t="s">
        <v>119</v>
      </c>
      <c r="F25" s="276" t="s">
        <v>221</v>
      </c>
      <c r="G25" s="226" t="s">
        <v>222</v>
      </c>
      <c r="H25" s="228" t="s">
        <v>366</v>
      </c>
      <c r="I25" s="226" t="s">
        <v>349</v>
      </c>
      <c r="J25" s="230">
        <v>1</v>
      </c>
      <c r="K25" s="232" t="str">
        <f>IF(J25&lt;=0,"",IF(J25&lt;=2,"Muy Baja",IF(J25&lt;=24,"Baja",IF(J25&lt;=500,"Media",IF(J25&lt;=5000,"Alta","Muy Alta")))))</f>
        <v>Muy Baja</v>
      </c>
      <c r="L25" s="235">
        <f>IF(K25="","",IF(K25="Muy Baja",0.2,IF(K25="Baja",0.4,IF(K25="Media",0.6,IF(K25="Alta",0.8,IF(K25="Muy Alta",1,))))))</f>
        <v>0.2</v>
      </c>
      <c r="M25" s="238" t="s">
        <v>565</v>
      </c>
      <c r="N25" s="137" t="str">
        <f>IF(NOT(ISERROR(MATCH(M25,'Tabla Impacto'!$B$221:$B$223,0))),'Tabla Impacto'!$F$223&amp;"Por favor no seleccionar los criterios de impacto(Afectación Económica o presupuestal y Pérdida Reputacional)",M25)</f>
        <v xml:space="preserve"> Entre 50 y 100 SMLMV </v>
      </c>
      <c r="O25" s="232" t="str">
        <f>IF(OR(N25='Tabla Impacto'!$C$11,N25='Tabla Impacto'!$D$11),"Leve",IF(OR(N25='Tabla Impacto'!$C$12,N25='Tabla Impacto'!$D$12),"Menor",IF(OR(N25='Tabla Impacto'!$C$13,N25='Tabla Impacto'!$D$13),"Moderado",IF(OR(N25='Tabla Impacto'!$C$14,N25='Tabla Impacto'!$D$14),"Mayor",IF(OR(N25='Tabla Impacto'!$C$15,N25='Tabla Impacto'!$D$15),"Catastrófico","")))))</f>
        <v>Moderado</v>
      </c>
      <c r="P25" s="235">
        <f>IF(O25="","",IF(O25="Leve",0.2,IF(O25="Menor",0.4,IF(O25="Moderado",0.6,IF(O25="Mayor",0.8,IF(O25="Catastrófico",1,))))))</f>
        <v>0.6</v>
      </c>
      <c r="Q25" s="223"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Moderado</v>
      </c>
      <c r="R25" s="100">
        <v>1</v>
      </c>
      <c r="S25" s="101" t="s">
        <v>223</v>
      </c>
      <c r="T25" s="102" t="str">
        <f t="shared" si="25"/>
        <v>Probabilidad</v>
      </c>
      <c r="U25" s="103" t="s">
        <v>15</v>
      </c>
      <c r="V25" s="103" t="s">
        <v>9</v>
      </c>
      <c r="W25" s="104" t="str">
        <f t="shared" si="26"/>
        <v>30%</v>
      </c>
      <c r="X25" s="103" t="s">
        <v>20</v>
      </c>
      <c r="Y25" s="103" t="s">
        <v>23</v>
      </c>
      <c r="Z25" s="103" t="s">
        <v>111</v>
      </c>
      <c r="AA25" s="105">
        <f t="shared" si="27"/>
        <v>0.14000000000000001</v>
      </c>
      <c r="AB25" s="106" t="str">
        <f t="shared" si="28"/>
        <v>Muy Baja</v>
      </c>
      <c r="AC25" s="107">
        <f t="shared" si="29"/>
        <v>0.14000000000000001</v>
      </c>
      <c r="AD25" s="106" t="str">
        <f t="shared" si="30"/>
        <v>Moderado</v>
      </c>
      <c r="AE25" s="107">
        <f t="shared" si="31"/>
        <v>0.6</v>
      </c>
      <c r="AF25" s="108" t="str">
        <f t="shared" si="32"/>
        <v>Moderado</v>
      </c>
      <c r="AG25" s="109" t="s">
        <v>122</v>
      </c>
      <c r="AH25" s="154" t="s">
        <v>224</v>
      </c>
      <c r="AI25" s="171" t="s">
        <v>206</v>
      </c>
      <c r="AJ25" s="172">
        <v>44562</v>
      </c>
      <c r="AK25" s="172" t="s">
        <v>412</v>
      </c>
      <c r="AL25" s="170" t="s">
        <v>350</v>
      </c>
      <c r="AM25" s="111"/>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1" ht="151.5" customHeight="1" x14ac:dyDescent="0.25">
      <c r="A26" s="252"/>
      <c r="B26" s="254"/>
      <c r="C26" s="258"/>
      <c r="D26" s="257"/>
      <c r="E26" s="227"/>
      <c r="F26" s="227"/>
      <c r="G26" s="227"/>
      <c r="H26" s="229"/>
      <c r="I26" s="227"/>
      <c r="J26" s="231"/>
      <c r="K26" s="233"/>
      <c r="L26" s="236"/>
      <c r="M26" s="239"/>
      <c r="N26" s="138"/>
      <c r="O26" s="233"/>
      <c r="P26" s="236"/>
      <c r="Q26" s="224"/>
      <c r="R26" s="100">
        <v>2</v>
      </c>
      <c r="S26" s="101"/>
      <c r="T26" s="102" t="str">
        <f t="shared" ref="T26:T48" si="45">IF(OR(U26="Preventivo",U26="Detectivo"),"Probabilidad",IF(U26="Correctivo","Impacto",""))</f>
        <v/>
      </c>
      <c r="U26" s="103"/>
      <c r="V26" s="103"/>
      <c r="W26" s="104" t="str">
        <f t="shared" ref="W26:W47" si="46">IF(AND(U26="Preventivo",V26="Automático"),"50%",IF(AND(U26="Preventivo",V26="Manual"),"40%",IF(AND(U26="Detectivo",V26="Automático"),"40%",IF(AND(U26="Detectivo",V26="Manual"),"30%",IF(AND(U26="Correctivo",V26="Automático"),"35%",IF(AND(U26="Correctivo",V26="Manual"),"25%",""))))))</f>
        <v/>
      </c>
      <c r="X26" s="103"/>
      <c r="Y26" s="103"/>
      <c r="Z26" s="103"/>
      <c r="AA26" s="105" t="str">
        <f>IFERROR(IF(T26="Probabilidad",(AA25-(+AA25*W26)),IF(T26="Impacto",L26,"")),"")</f>
        <v/>
      </c>
      <c r="AB26" s="106" t="str">
        <f t="shared" ref="AB26:AB48" si="47">IFERROR(IF(AA26="","",IF(AA26&lt;=0.2,"Muy Baja",IF(AA26&lt;=0.4,"Baja",IF(AA26&lt;=0.6,"Media",IF(AA26&lt;=0.8,"Alta","Muy Alta"))))),"")</f>
        <v/>
      </c>
      <c r="AC26" s="107" t="str">
        <f t="shared" ref="AC26:AC48" si="48">+AA26</f>
        <v/>
      </c>
      <c r="AD26" s="106" t="str">
        <f t="shared" ref="AD26:AD48" si="49">IFERROR(IF(AE26="","",IF(AE26&lt;=0.2,"Leve",IF(AE26&lt;=0.4,"Menor",IF(AE26&lt;=0.6,"Moderado",IF(AE26&lt;=0.8,"Mayor","Catastrófico"))))),"")</f>
        <v/>
      </c>
      <c r="AE26" s="107" t="str">
        <f t="shared" ref="AE26:AE48" si="50">IFERROR(IF(T26="Impacto",(P26-(+P26*W26)),IF(T26="Probabilidad",P26,"")),"")</f>
        <v/>
      </c>
      <c r="AF26" s="108" t="str">
        <f t="shared" ref="AF26:AF48" si="51">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09"/>
      <c r="AH26" s="154"/>
      <c r="AI26" s="163"/>
      <c r="AJ26" s="167"/>
      <c r="AK26" s="167"/>
      <c r="AL26" s="154"/>
      <c r="AM26" s="111"/>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1" ht="151.5" customHeight="1" x14ac:dyDescent="0.25">
      <c r="A27" s="252"/>
      <c r="B27" s="255"/>
      <c r="C27" s="258"/>
      <c r="D27" s="257"/>
      <c r="E27" s="227"/>
      <c r="F27" s="227"/>
      <c r="G27" s="227"/>
      <c r="H27" s="229"/>
      <c r="I27" s="227"/>
      <c r="J27" s="231"/>
      <c r="K27" s="234"/>
      <c r="L27" s="237"/>
      <c r="M27" s="239"/>
      <c r="N27" s="138"/>
      <c r="O27" s="234"/>
      <c r="P27" s="237"/>
      <c r="Q27" s="225"/>
      <c r="R27" s="100">
        <v>3</v>
      </c>
      <c r="S27" s="101"/>
      <c r="T27" s="102" t="str">
        <f t="shared" si="45"/>
        <v/>
      </c>
      <c r="U27" s="103"/>
      <c r="V27" s="103"/>
      <c r="W27" s="104" t="str">
        <f t="shared" si="46"/>
        <v/>
      </c>
      <c r="X27" s="103"/>
      <c r="Y27" s="103"/>
      <c r="Z27" s="103"/>
      <c r="AA27" s="105" t="str">
        <f>IFERROR(IF(T27="Probabilidad",(AA26-(+AA26*W27)),IF(T27="Impacto",L27,"")),"")</f>
        <v/>
      </c>
      <c r="AB27" s="106" t="str">
        <f t="shared" si="47"/>
        <v/>
      </c>
      <c r="AC27" s="107" t="str">
        <f t="shared" si="48"/>
        <v/>
      </c>
      <c r="AD27" s="106" t="str">
        <f t="shared" si="49"/>
        <v/>
      </c>
      <c r="AE27" s="107" t="str">
        <f t="shared" si="50"/>
        <v/>
      </c>
      <c r="AF27" s="108" t="str">
        <f t="shared" si="51"/>
        <v/>
      </c>
      <c r="AG27" s="109"/>
      <c r="AH27" s="154"/>
      <c r="AI27" s="163"/>
      <c r="AJ27" s="167"/>
      <c r="AK27" s="167"/>
      <c r="AL27" s="154"/>
      <c r="AM27" s="111"/>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1" ht="226.5" customHeight="1" x14ac:dyDescent="0.25">
      <c r="A28" s="252">
        <v>8</v>
      </c>
      <c r="B28" s="253" t="s">
        <v>225</v>
      </c>
      <c r="C28" s="256" t="s">
        <v>226</v>
      </c>
      <c r="D28" s="256" t="s">
        <v>227</v>
      </c>
      <c r="E28" s="226" t="s">
        <v>120</v>
      </c>
      <c r="F28" s="276" t="s">
        <v>228</v>
      </c>
      <c r="G28" s="226" t="s">
        <v>229</v>
      </c>
      <c r="H28" s="228" t="s">
        <v>427</v>
      </c>
      <c r="I28" s="226" t="s">
        <v>115</v>
      </c>
      <c r="J28" s="230">
        <v>1460</v>
      </c>
      <c r="K28" s="232" t="str">
        <f>IF(J28&lt;=0,"",IF(J28&lt;=2,"Muy Baja",IF(J28&lt;=24,"Baja",IF(J28&lt;=500,"Media",IF(J28&lt;=5000,"Alta","Muy Alta")))))</f>
        <v>Alta</v>
      </c>
      <c r="L28" s="235">
        <f>IF(K28="","",IF(K28="Muy Baja",0.2,IF(K28="Baja",0.4,IF(K28="Media",0.6,IF(K28="Alta",0.8,IF(K28="Muy Alta",1,))))))</f>
        <v>0.8</v>
      </c>
      <c r="M28" s="238" t="s">
        <v>566</v>
      </c>
      <c r="N28" s="137"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232" t="str">
        <f>IF(OR(N28='Tabla Impacto'!$C$11,N28='Tabla Impacto'!$D$11),"Leve",IF(OR(N28='Tabla Impacto'!$C$12,N28='Tabla Impacto'!$D$12),"Menor",IF(OR(N28='Tabla Impacto'!$C$13,N28='Tabla Impacto'!$D$13),"Moderado",IF(OR(N28='Tabla Impacto'!$C$14,N28='Tabla Impacto'!$D$14),"Mayor",IF(OR(N28='Tabla Impacto'!$C$15,N28='Tabla Impacto'!$D$15),"Catastrófico","")))))</f>
        <v>Moderado</v>
      </c>
      <c r="P28" s="235">
        <f>IF(O28="","",IF(O28="Leve",0.2,IF(O28="Menor",0.4,IF(O28="Moderado",0.6,IF(O28="Mayor",0.8,IF(O28="Catastrófico",1,))))))</f>
        <v>0.6</v>
      </c>
      <c r="Q28" s="223"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0">
        <v>1</v>
      </c>
      <c r="S28" s="101" t="s">
        <v>411</v>
      </c>
      <c r="T28" s="102" t="str">
        <f t="shared" si="45"/>
        <v>Probabilidad</v>
      </c>
      <c r="U28" s="103" t="s">
        <v>14</v>
      </c>
      <c r="V28" s="103" t="s">
        <v>9</v>
      </c>
      <c r="W28" s="104" t="str">
        <f t="shared" si="46"/>
        <v>40%</v>
      </c>
      <c r="X28" s="103" t="s">
        <v>19</v>
      </c>
      <c r="Y28" s="103" t="s">
        <v>22</v>
      </c>
      <c r="Z28" s="103" t="s">
        <v>110</v>
      </c>
      <c r="AA28" s="105">
        <f t="shared" ref="AA28:AA46" si="52">IFERROR(IF(T28="Probabilidad",(L28-(+L28*W28)),IF(T28="Impacto",L28,"")),"")</f>
        <v>0.48</v>
      </c>
      <c r="AB28" s="106" t="str">
        <f t="shared" si="47"/>
        <v>Media</v>
      </c>
      <c r="AC28" s="107">
        <f t="shared" si="48"/>
        <v>0.48</v>
      </c>
      <c r="AD28" s="106" t="str">
        <f t="shared" si="49"/>
        <v>Moderado</v>
      </c>
      <c r="AE28" s="107">
        <f t="shared" si="50"/>
        <v>0.6</v>
      </c>
      <c r="AF28" s="108" t="str">
        <f t="shared" si="51"/>
        <v>Moderado</v>
      </c>
      <c r="AG28" s="109" t="s">
        <v>122</v>
      </c>
      <c r="AH28" s="146" t="s">
        <v>230</v>
      </c>
      <c r="AI28" s="173" t="s">
        <v>219</v>
      </c>
      <c r="AJ28" s="172">
        <v>44562</v>
      </c>
      <c r="AK28" s="172" t="s">
        <v>412</v>
      </c>
      <c r="AL28" s="146" t="s">
        <v>231</v>
      </c>
      <c r="AM28" s="111"/>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row>
    <row r="29" spans="1:71" ht="151.5" customHeight="1" x14ac:dyDescent="0.25">
      <c r="A29" s="252"/>
      <c r="B29" s="254"/>
      <c r="C29" s="258"/>
      <c r="D29" s="257"/>
      <c r="E29" s="227"/>
      <c r="F29" s="227"/>
      <c r="G29" s="227"/>
      <c r="H29" s="229"/>
      <c r="I29" s="227"/>
      <c r="J29" s="231"/>
      <c r="K29" s="233"/>
      <c r="L29" s="236"/>
      <c r="M29" s="239"/>
      <c r="N29" s="138"/>
      <c r="O29" s="233"/>
      <c r="P29" s="236"/>
      <c r="Q29" s="224"/>
      <c r="R29" s="100">
        <v>2</v>
      </c>
      <c r="S29" s="101"/>
      <c r="T29" s="102" t="str">
        <f t="shared" si="45"/>
        <v/>
      </c>
      <c r="U29" s="103"/>
      <c r="V29" s="103"/>
      <c r="W29" s="104"/>
      <c r="X29" s="103"/>
      <c r="Y29" s="103"/>
      <c r="Z29" s="103"/>
      <c r="AA29" s="105" t="str">
        <f>IFERROR(IF(T29="Probabilidad",(AA28-(+AA28*W29)),IF(T29="Impacto",L29,"")),"")</f>
        <v/>
      </c>
      <c r="AB29" s="106" t="str">
        <f t="shared" si="47"/>
        <v/>
      </c>
      <c r="AC29" s="107" t="str">
        <f t="shared" si="48"/>
        <v/>
      </c>
      <c r="AD29" s="106" t="str">
        <f t="shared" si="49"/>
        <v/>
      </c>
      <c r="AE29" s="107" t="str">
        <f t="shared" si="50"/>
        <v/>
      </c>
      <c r="AF29" s="108" t="str">
        <f t="shared" si="51"/>
        <v/>
      </c>
      <c r="AG29" s="109"/>
      <c r="AH29" s="154"/>
      <c r="AI29" s="163"/>
      <c r="AJ29" s="167"/>
      <c r="AK29" s="167"/>
      <c r="AL29" s="154"/>
      <c r="AM29" s="111"/>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row>
    <row r="30" spans="1:71" ht="151.5" customHeight="1" x14ac:dyDescent="0.25">
      <c r="A30" s="252"/>
      <c r="B30" s="255"/>
      <c r="C30" s="258"/>
      <c r="D30" s="257"/>
      <c r="E30" s="227"/>
      <c r="F30" s="227"/>
      <c r="G30" s="227"/>
      <c r="H30" s="229"/>
      <c r="I30" s="227"/>
      <c r="J30" s="231"/>
      <c r="K30" s="234"/>
      <c r="L30" s="237"/>
      <c r="M30" s="239"/>
      <c r="N30" s="138"/>
      <c r="O30" s="234"/>
      <c r="P30" s="237"/>
      <c r="Q30" s="225"/>
      <c r="R30" s="100">
        <v>3</v>
      </c>
      <c r="S30" s="101"/>
      <c r="T30" s="102" t="str">
        <f t="shared" si="45"/>
        <v/>
      </c>
      <c r="U30" s="103"/>
      <c r="V30" s="103"/>
      <c r="W30" s="104"/>
      <c r="X30" s="103"/>
      <c r="Y30" s="103"/>
      <c r="Z30" s="103"/>
      <c r="AA30" s="105" t="str">
        <f>IFERROR(IF(T30="Probabilidad",(AA29-(+AA29*W30)),IF(T30="Impacto",L30,"")),"")</f>
        <v/>
      </c>
      <c r="AB30" s="106" t="str">
        <f t="shared" si="47"/>
        <v/>
      </c>
      <c r="AC30" s="107" t="str">
        <f t="shared" si="48"/>
        <v/>
      </c>
      <c r="AD30" s="106" t="str">
        <f t="shared" si="49"/>
        <v/>
      </c>
      <c r="AE30" s="107" t="str">
        <f t="shared" si="50"/>
        <v/>
      </c>
      <c r="AF30" s="108" t="str">
        <f t="shared" si="51"/>
        <v/>
      </c>
      <c r="AG30" s="109"/>
      <c r="AH30" s="154"/>
      <c r="AI30" s="163"/>
      <c r="AJ30" s="167"/>
      <c r="AK30" s="167"/>
      <c r="AL30" s="154"/>
      <c r="AM30" s="111"/>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row>
    <row r="31" spans="1:71" ht="151.5" customHeight="1" x14ac:dyDescent="0.25">
      <c r="A31" s="252">
        <v>9</v>
      </c>
      <c r="B31" s="253" t="s">
        <v>232</v>
      </c>
      <c r="C31" s="256" t="s">
        <v>226</v>
      </c>
      <c r="D31" s="256" t="s">
        <v>227</v>
      </c>
      <c r="E31" s="226" t="s">
        <v>118</v>
      </c>
      <c r="F31" s="226" t="s">
        <v>233</v>
      </c>
      <c r="G31" s="226" t="s">
        <v>500</v>
      </c>
      <c r="H31" s="228" t="s">
        <v>234</v>
      </c>
      <c r="I31" s="226" t="s">
        <v>349</v>
      </c>
      <c r="J31" s="230">
        <v>1460</v>
      </c>
      <c r="K31" s="232" t="str">
        <f>IF(J31&lt;=0,"",IF(J31&lt;=2,"Muy Baja",IF(J31&lt;=24,"Baja",IF(J31&lt;=500,"Media",IF(J31&lt;=5000,"Alta","Muy Alta")))))</f>
        <v>Alta</v>
      </c>
      <c r="L31" s="235">
        <f>IF(K31="","",IF(K31="Muy Baja",0.2,IF(K31="Baja",0.4,IF(K31="Media",0.6,IF(K31="Alta",0.8,IF(K31="Muy Alta",1,))))))</f>
        <v>0.8</v>
      </c>
      <c r="M31" s="238" t="s">
        <v>573</v>
      </c>
      <c r="N31" s="137" t="str">
        <f>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232" t="str">
        <f>IF(OR(N31='Tabla Impacto'!$C$11,N31='Tabla Impacto'!$D$11),"Leve",IF(OR(N31='Tabla Impacto'!$C$12,N31='Tabla Impacto'!$D$12),"Menor",IF(OR(N31='Tabla Impacto'!$C$13,N31='Tabla Impacto'!$D$13),"Moderado",IF(OR(N31='Tabla Impacto'!$C$14,N31='Tabla Impacto'!$D$14),"Mayor",IF(OR(N31='Tabla Impacto'!$C$15,N31='Tabla Impacto'!$D$15),"Catastrófico","")))))</f>
        <v>Mayor</v>
      </c>
      <c r="P31" s="235">
        <f>IF(O31="","",IF(O31="Leve",0.2,IF(O31="Menor",0.4,IF(O31="Moderado",0.6,IF(O31="Mayor",0.8,IF(O31="Catastrófico",1,))))))</f>
        <v>0.8</v>
      </c>
      <c r="Q31" s="223"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0">
        <v>1</v>
      </c>
      <c r="S31" s="141" t="s">
        <v>235</v>
      </c>
      <c r="T31" s="102" t="str">
        <f t="shared" si="45"/>
        <v>Probabilidad</v>
      </c>
      <c r="U31" s="103" t="s">
        <v>14</v>
      </c>
      <c r="V31" s="103" t="s">
        <v>9</v>
      </c>
      <c r="W31" s="104" t="str">
        <f t="shared" si="46"/>
        <v>40%</v>
      </c>
      <c r="X31" s="103" t="s">
        <v>19</v>
      </c>
      <c r="Y31" s="103" t="s">
        <v>22</v>
      </c>
      <c r="Z31" s="103" t="s">
        <v>110</v>
      </c>
      <c r="AA31" s="105">
        <f t="shared" si="52"/>
        <v>0.48</v>
      </c>
      <c r="AB31" s="106" t="str">
        <f t="shared" si="47"/>
        <v>Media</v>
      </c>
      <c r="AC31" s="107">
        <f t="shared" si="48"/>
        <v>0.48</v>
      </c>
      <c r="AD31" s="106" t="str">
        <f t="shared" si="49"/>
        <v>Mayor</v>
      </c>
      <c r="AE31" s="107">
        <f t="shared" si="50"/>
        <v>0.8</v>
      </c>
      <c r="AF31" s="108" t="str">
        <f t="shared" si="51"/>
        <v>Alto</v>
      </c>
      <c r="AG31" s="109" t="s">
        <v>122</v>
      </c>
      <c r="AH31" s="146" t="s">
        <v>237</v>
      </c>
      <c r="AI31" s="173" t="s">
        <v>219</v>
      </c>
      <c r="AJ31" s="172">
        <v>44562</v>
      </c>
      <c r="AK31" s="172" t="s">
        <v>412</v>
      </c>
      <c r="AL31" s="146" t="s">
        <v>238</v>
      </c>
      <c r="AM31" s="111"/>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row>
    <row r="32" spans="1:71" ht="151.5" customHeight="1" x14ac:dyDescent="0.25">
      <c r="A32" s="252"/>
      <c r="B32" s="254"/>
      <c r="C32" s="258"/>
      <c r="D32" s="257"/>
      <c r="E32" s="227"/>
      <c r="F32" s="227"/>
      <c r="G32" s="227"/>
      <c r="H32" s="229"/>
      <c r="I32" s="227"/>
      <c r="J32" s="231"/>
      <c r="K32" s="233"/>
      <c r="L32" s="236"/>
      <c r="M32" s="239"/>
      <c r="N32" s="138"/>
      <c r="O32" s="233"/>
      <c r="P32" s="236"/>
      <c r="Q32" s="224"/>
      <c r="R32" s="100">
        <v>2</v>
      </c>
      <c r="S32" s="141" t="s">
        <v>236</v>
      </c>
      <c r="T32" s="102" t="str">
        <f t="shared" si="45"/>
        <v>Probabilidad</v>
      </c>
      <c r="U32" s="103" t="s">
        <v>14</v>
      </c>
      <c r="V32" s="103" t="s">
        <v>9</v>
      </c>
      <c r="W32" s="104" t="str">
        <f t="shared" si="46"/>
        <v>40%</v>
      </c>
      <c r="X32" s="103" t="s">
        <v>19</v>
      </c>
      <c r="Y32" s="103" t="s">
        <v>22</v>
      </c>
      <c r="Z32" s="103" t="s">
        <v>110</v>
      </c>
      <c r="AA32" s="105">
        <f>IFERROR(IF(T32="Probabilidad",(AA31-(+AA31*W32)),IF(T32="Impacto",L32,"")),"")</f>
        <v>0.28799999999999998</v>
      </c>
      <c r="AB32" s="106" t="str">
        <f t="shared" si="47"/>
        <v>Baja</v>
      </c>
      <c r="AC32" s="107">
        <f t="shared" si="48"/>
        <v>0.28799999999999998</v>
      </c>
      <c r="AD32" s="106" t="str">
        <f t="shared" si="49"/>
        <v>Mayor</v>
      </c>
      <c r="AE32" s="107">
        <v>0.8</v>
      </c>
      <c r="AF32" s="108" t="str">
        <f t="shared" si="51"/>
        <v>Alto</v>
      </c>
      <c r="AG32" s="109" t="s">
        <v>122</v>
      </c>
      <c r="AH32" s="146" t="s">
        <v>239</v>
      </c>
      <c r="AI32" s="173" t="s">
        <v>219</v>
      </c>
      <c r="AJ32" s="172">
        <v>44562</v>
      </c>
      <c r="AK32" s="172" t="s">
        <v>412</v>
      </c>
      <c r="AL32" s="146" t="s">
        <v>238</v>
      </c>
      <c r="AM32" s="111"/>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row>
    <row r="33" spans="1:71" ht="151.5" customHeight="1" x14ac:dyDescent="0.25">
      <c r="A33" s="252"/>
      <c r="B33" s="255"/>
      <c r="C33" s="258"/>
      <c r="D33" s="257"/>
      <c r="E33" s="227"/>
      <c r="F33" s="227"/>
      <c r="G33" s="227"/>
      <c r="H33" s="229"/>
      <c r="I33" s="227"/>
      <c r="J33" s="231"/>
      <c r="K33" s="234"/>
      <c r="L33" s="237"/>
      <c r="M33" s="239"/>
      <c r="N33" s="138"/>
      <c r="O33" s="234"/>
      <c r="P33" s="237"/>
      <c r="Q33" s="225"/>
      <c r="R33" s="100">
        <v>3</v>
      </c>
      <c r="S33" s="101"/>
      <c r="T33" s="102" t="str">
        <f t="shared" si="45"/>
        <v/>
      </c>
      <c r="U33" s="103"/>
      <c r="V33" s="103"/>
      <c r="W33" s="104"/>
      <c r="X33" s="103"/>
      <c r="Y33" s="103"/>
      <c r="Z33" s="103"/>
      <c r="AA33" s="105" t="str">
        <f>IFERROR(IF(T33="Probabilidad",(AA32-(+AA32*W33)),IF(T33="Impacto",L33,"")),"")</f>
        <v/>
      </c>
      <c r="AB33" s="106" t="str">
        <f t="shared" si="47"/>
        <v/>
      </c>
      <c r="AC33" s="107" t="str">
        <f t="shared" si="48"/>
        <v/>
      </c>
      <c r="AD33" s="106" t="str">
        <f t="shared" si="49"/>
        <v/>
      </c>
      <c r="AE33" s="107" t="str">
        <f t="shared" si="50"/>
        <v/>
      </c>
      <c r="AF33" s="108" t="str">
        <f t="shared" si="51"/>
        <v/>
      </c>
      <c r="AG33" s="109"/>
      <c r="AH33" s="154"/>
      <c r="AI33" s="163"/>
      <c r="AJ33" s="167"/>
      <c r="AK33" s="167"/>
      <c r="AL33" s="154"/>
      <c r="AM33" s="111"/>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row>
    <row r="34" spans="1:71" ht="151.5" customHeight="1" x14ac:dyDescent="0.25">
      <c r="A34" s="252">
        <v>10</v>
      </c>
      <c r="B34" s="253" t="s">
        <v>232</v>
      </c>
      <c r="C34" s="256" t="s">
        <v>226</v>
      </c>
      <c r="D34" s="256" t="s">
        <v>227</v>
      </c>
      <c r="E34" s="226" t="s">
        <v>120</v>
      </c>
      <c r="F34" s="226" t="s">
        <v>598</v>
      </c>
      <c r="G34" s="226" t="s">
        <v>240</v>
      </c>
      <c r="H34" s="228" t="s">
        <v>241</v>
      </c>
      <c r="I34" s="226" t="s">
        <v>349</v>
      </c>
      <c r="J34" s="230">
        <v>1460</v>
      </c>
      <c r="K34" s="232" t="str">
        <f>IF(J34&lt;=0,"",IF(J34&lt;=2,"Muy Baja",IF(J34&lt;=24,"Baja",IF(J34&lt;=500,"Media",IF(J34&lt;=5000,"Alta","Muy Alta")))))</f>
        <v>Alta</v>
      </c>
      <c r="L34" s="235">
        <f>IF(K34="","",IF(K34="Muy Baja",0.2,IF(K34="Baja",0.4,IF(K34="Media",0.6,IF(K34="Alta",0.8,IF(K34="Muy Alta",1,))))))</f>
        <v>0.8</v>
      </c>
      <c r="M34" s="238" t="s">
        <v>566</v>
      </c>
      <c r="N34" s="137"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232" t="str">
        <f>IF(OR(N34='Tabla Impacto'!$C$11,N34='Tabla Impacto'!$D$11),"Leve",IF(OR(N34='Tabla Impacto'!$C$12,N34='Tabla Impacto'!$D$12),"Menor",IF(OR(N34='Tabla Impacto'!$C$13,N34='Tabla Impacto'!$D$13),"Moderado",IF(OR(N34='Tabla Impacto'!$C$14,N34='Tabla Impacto'!$D$14),"Mayor",IF(OR(N34='Tabla Impacto'!$C$15,N34='Tabla Impacto'!$D$15),"Catastrófico","")))))</f>
        <v>Moderado</v>
      </c>
      <c r="P34" s="235">
        <f>IF(O34="","",IF(O34="Leve",0.2,IF(O34="Menor",0.4,IF(O34="Moderado",0.6,IF(O34="Mayor",0.8,IF(O34="Catastrófico",1,))))))</f>
        <v>0.6</v>
      </c>
      <c r="Q34" s="223"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00">
        <v>1</v>
      </c>
      <c r="S34" s="101" t="s">
        <v>235</v>
      </c>
      <c r="T34" s="102" t="str">
        <f t="shared" si="45"/>
        <v>Probabilidad</v>
      </c>
      <c r="U34" s="103" t="s">
        <v>14</v>
      </c>
      <c r="V34" s="103" t="s">
        <v>9</v>
      </c>
      <c r="W34" s="104" t="str">
        <f t="shared" si="46"/>
        <v>40%</v>
      </c>
      <c r="X34" s="103" t="s">
        <v>19</v>
      </c>
      <c r="Y34" s="103" t="s">
        <v>23</v>
      </c>
      <c r="Z34" s="103" t="s">
        <v>110</v>
      </c>
      <c r="AA34" s="105">
        <f t="shared" si="52"/>
        <v>0.48</v>
      </c>
      <c r="AB34" s="106" t="str">
        <f t="shared" si="47"/>
        <v>Media</v>
      </c>
      <c r="AC34" s="107">
        <f t="shared" si="48"/>
        <v>0.48</v>
      </c>
      <c r="AD34" s="106" t="str">
        <f t="shared" si="49"/>
        <v>Moderado</v>
      </c>
      <c r="AE34" s="107">
        <f t="shared" si="50"/>
        <v>0.6</v>
      </c>
      <c r="AF34" s="108" t="str">
        <f t="shared" si="51"/>
        <v>Moderado</v>
      </c>
      <c r="AG34" s="109" t="s">
        <v>122</v>
      </c>
      <c r="AH34" s="146" t="s">
        <v>244</v>
      </c>
      <c r="AI34" s="173" t="s">
        <v>219</v>
      </c>
      <c r="AJ34" s="172">
        <v>44562</v>
      </c>
      <c r="AK34" s="172" t="s">
        <v>412</v>
      </c>
      <c r="AL34" s="146" t="s">
        <v>243</v>
      </c>
      <c r="AM34" s="16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row>
    <row r="35" spans="1:71" ht="151.5" customHeight="1" x14ac:dyDescent="0.25">
      <c r="A35" s="252"/>
      <c r="B35" s="254"/>
      <c r="C35" s="258"/>
      <c r="D35" s="257"/>
      <c r="E35" s="227"/>
      <c r="F35" s="227"/>
      <c r="G35" s="227"/>
      <c r="H35" s="229"/>
      <c r="I35" s="227"/>
      <c r="J35" s="231"/>
      <c r="K35" s="233"/>
      <c r="L35" s="236"/>
      <c r="M35" s="239"/>
      <c r="N35" s="138"/>
      <c r="O35" s="233"/>
      <c r="P35" s="236"/>
      <c r="Q35" s="224"/>
      <c r="R35" s="100">
        <v>2</v>
      </c>
      <c r="S35" s="101" t="s">
        <v>236</v>
      </c>
      <c r="T35" s="102" t="str">
        <f t="shared" si="45"/>
        <v>Probabilidad</v>
      </c>
      <c r="U35" s="103" t="s">
        <v>14</v>
      </c>
      <c r="V35" s="103" t="s">
        <v>9</v>
      </c>
      <c r="W35" s="104" t="str">
        <f t="shared" si="46"/>
        <v>40%</v>
      </c>
      <c r="X35" s="103" t="s">
        <v>19</v>
      </c>
      <c r="Y35" s="103" t="s">
        <v>23</v>
      </c>
      <c r="Z35" s="103" t="s">
        <v>111</v>
      </c>
      <c r="AA35" s="105">
        <f>IFERROR(IF(T35="Probabilidad",(AA34-(+AA34*W35)),IF(T35="Impacto",L35,"")),"")</f>
        <v>0.28799999999999998</v>
      </c>
      <c r="AB35" s="106" t="str">
        <f t="shared" si="47"/>
        <v>Baja</v>
      </c>
      <c r="AC35" s="107">
        <f t="shared" si="48"/>
        <v>0.28799999999999998</v>
      </c>
      <c r="AD35" s="106" t="str">
        <f t="shared" si="49"/>
        <v>Moderado</v>
      </c>
      <c r="AE35" s="107">
        <v>0.6</v>
      </c>
      <c r="AF35" s="108" t="str">
        <f t="shared" si="51"/>
        <v>Moderado</v>
      </c>
      <c r="AG35" s="109" t="s">
        <v>122</v>
      </c>
      <c r="AH35" s="146" t="s">
        <v>244</v>
      </c>
      <c r="AI35" s="173" t="s">
        <v>219</v>
      </c>
      <c r="AJ35" s="172">
        <v>44562</v>
      </c>
      <c r="AK35" s="172" t="s">
        <v>412</v>
      </c>
      <c r="AL35" s="146" t="s">
        <v>243</v>
      </c>
      <c r="AM35" s="16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1" ht="151.5" customHeight="1" x14ac:dyDescent="0.25">
      <c r="A36" s="252"/>
      <c r="B36" s="255"/>
      <c r="C36" s="258"/>
      <c r="D36" s="257"/>
      <c r="E36" s="227"/>
      <c r="F36" s="227"/>
      <c r="G36" s="227"/>
      <c r="H36" s="229"/>
      <c r="I36" s="227"/>
      <c r="J36" s="231"/>
      <c r="K36" s="234"/>
      <c r="L36" s="237"/>
      <c r="M36" s="239"/>
      <c r="N36" s="138"/>
      <c r="O36" s="234"/>
      <c r="P36" s="237"/>
      <c r="Q36" s="225"/>
      <c r="R36" s="100">
        <v>3</v>
      </c>
      <c r="S36" s="101" t="s">
        <v>242</v>
      </c>
      <c r="T36" s="102" t="str">
        <f t="shared" si="45"/>
        <v>Probabilidad</v>
      </c>
      <c r="U36" s="103" t="s">
        <v>15</v>
      </c>
      <c r="V36" s="103" t="s">
        <v>9</v>
      </c>
      <c r="W36" s="104" t="str">
        <f t="shared" si="46"/>
        <v>30%</v>
      </c>
      <c r="X36" s="103" t="s">
        <v>19</v>
      </c>
      <c r="Y36" s="103" t="s">
        <v>22</v>
      </c>
      <c r="Z36" s="103" t="s">
        <v>110</v>
      </c>
      <c r="AA36" s="105">
        <f>IFERROR(IF(T36="Probabilidad",(AA35-(+AA35*W36)),IF(T36="Impacto",L36,"")),"")</f>
        <v>0.2016</v>
      </c>
      <c r="AB36" s="106" t="str">
        <f t="shared" si="47"/>
        <v>Baja</v>
      </c>
      <c r="AC36" s="107">
        <f t="shared" si="48"/>
        <v>0.2016</v>
      </c>
      <c r="AD36" s="106" t="str">
        <f t="shared" si="49"/>
        <v>Moderado</v>
      </c>
      <c r="AE36" s="107">
        <v>0.6</v>
      </c>
      <c r="AF36" s="108" t="str">
        <f t="shared" si="51"/>
        <v>Moderado</v>
      </c>
      <c r="AG36" s="109" t="s">
        <v>122</v>
      </c>
      <c r="AH36" s="146" t="s">
        <v>244</v>
      </c>
      <c r="AI36" s="173" t="s">
        <v>219</v>
      </c>
      <c r="AJ36" s="172">
        <v>44562</v>
      </c>
      <c r="AK36" s="172" t="s">
        <v>412</v>
      </c>
      <c r="AL36" s="146" t="s">
        <v>243</v>
      </c>
      <c r="AM36" s="16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1" ht="285" customHeight="1" x14ac:dyDescent="0.25">
      <c r="A37" s="252">
        <v>11</v>
      </c>
      <c r="B37" s="253" t="s">
        <v>245</v>
      </c>
      <c r="C37" s="256" t="s">
        <v>389</v>
      </c>
      <c r="D37" s="256" t="s">
        <v>428</v>
      </c>
      <c r="E37" s="226" t="s">
        <v>118</v>
      </c>
      <c r="F37" s="276" t="s">
        <v>399</v>
      </c>
      <c r="G37" s="276" t="s">
        <v>400</v>
      </c>
      <c r="H37" s="228" t="s">
        <v>429</v>
      </c>
      <c r="I37" s="226" t="s">
        <v>115</v>
      </c>
      <c r="J37" s="230">
        <v>20</v>
      </c>
      <c r="K37" s="232" t="str">
        <f>IF(J37&lt;=0,"",IF(J37&lt;=2,"Muy Baja",IF(J37&lt;=24,"Baja",IF(J37&lt;=500,"Media",IF(J37&lt;=5000,"Alta","Muy Alta")))))</f>
        <v>Baja</v>
      </c>
      <c r="L37" s="235">
        <f>IF(K37="","",IF(K37="Muy Baja",0.2,IF(K37="Baja",0.4,IF(K37="Media",0.6,IF(K37="Alta",0.8,IF(K37="Muy Alta",1,))))))</f>
        <v>0.4</v>
      </c>
      <c r="M37" s="238" t="s">
        <v>573</v>
      </c>
      <c r="N37" s="137" t="str">
        <f>IF(NOT(ISERROR(MATCH(M37,'Tabla Impacto'!$B$221:$B$223,0))),'Tabla Impacto'!$F$223&amp;"Por favor no seleccionar los criterios de impacto(Afectación Económica o presupuestal y Pérdida Reputacional)",M37)</f>
        <v xml:space="preserve"> El riesgo afecta la imagen de la entidad con efecto publicitario sostenido a nivel de sector administrativo, nivel departamental o municipal</v>
      </c>
      <c r="O37" s="232" t="str">
        <f>IF(OR(N37='Tabla Impacto'!$C$11,N37='Tabla Impacto'!$D$11),"Leve",IF(OR(N37='Tabla Impacto'!$C$12,N37='Tabla Impacto'!$D$12),"Menor",IF(OR(N37='Tabla Impacto'!$C$13,N37='Tabla Impacto'!$D$13),"Moderado",IF(OR(N37='Tabla Impacto'!$C$14,N37='Tabla Impacto'!$D$14),"Mayor",IF(OR(N37='Tabla Impacto'!$C$15,N37='Tabla Impacto'!$D$15),"Catastrófico","")))))</f>
        <v>Mayor</v>
      </c>
      <c r="P37" s="235">
        <f>IF(O37="","",IF(O37="Leve",0.2,IF(O37="Menor",0.4,IF(O37="Moderado",0.6,IF(O37="Mayor",0.8,IF(O37="Catastrófico",1,))))))</f>
        <v>0.8</v>
      </c>
      <c r="Q37" s="223"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Alto</v>
      </c>
      <c r="R37" s="100">
        <v>1</v>
      </c>
      <c r="S37" s="101" t="s">
        <v>401</v>
      </c>
      <c r="T37" s="102" t="str">
        <f t="shared" si="45"/>
        <v>Probabilidad</v>
      </c>
      <c r="U37" s="103" t="s">
        <v>14</v>
      </c>
      <c r="V37" s="103" t="s">
        <v>9</v>
      </c>
      <c r="W37" s="104" t="str">
        <f t="shared" si="46"/>
        <v>40%</v>
      </c>
      <c r="X37" s="103" t="s">
        <v>19</v>
      </c>
      <c r="Y37" s="103" t="s">
        <v>22</v>
      </c>
      <c r="Z37" s="103" t="s">
        <v>110</v>
      </c>
      <c r="AA37" s="105">
        <f t="shared" si="52"/>
        <v>0.24</v>
      </c>
      <c r="AB37" s="106" t="str">
        <f t="shared" si="47"/>
        <v>Baja</v>
      </c>
      <c r="AC37" s="107">
        <f t="shared" si="48"/>
        <v>0.24</v>
      </c>
      <c r="AD37" s="106" t="str">
        <f t="shared" si="49"/>
        <v>Mayor</v>
      </c>
      <c r="AE37" s="107">
        <f t="shared" si="50"/>
        <v>0.8</v>
      </c>
      <c r="AF37" s="108" t="str">
        <f t="shared" si="51"/>
        <v>Alto</v>
      </c>
      <c r="AG37" s="109" t="s">
        <v>122</v>
      </c>
      <c r="AH37" s="146" t="s">
        <v>402</v>
      </c>
      <c r="AI37" s="142" t="s">
        <v>247</v>
      </c>
      <c r="AJ37" s="172">
        <v>44562</v>
      </c>
      <c r="AK37" s="172" t="s">
        <v>412</v>
      </c>
      <c r="AL37" s="154" t="s">
        <v>403</v>
      </c>
      <c r="AM37" s="16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row>
    <row r="38" spans="1:71" ht="151.5" customHeight="1" x14ac:dyDescent="0.25">
      <c r="A38" s="252"/>
      <c r="B38" s="254"/>
      <c r="C38" s="257"/>
      <c r="D38" s="257"/>
      <c r="E38" s="227"/>
      <c r="F38" s="227"/>
      <c r="G38" s="227"/>
      <c r="H38" s="229"/>
      <c r="I38" s="227"/>
      <c r="J38" s="231"/>
      <c r="K38" s="233"/>
      <c r="L38" s="236"/>
      <c r="M38" s="239"/>
      <c r="N38" s="138"/>
      <c r="O38" s="233"/>
      <c r="P38" s="236"/>
      <c r="Q38" s="224"/>
      <c r="R38" s="100">
        <v>2</v>
      </c>
      <c r="S38" s="101"/>
      <c r="T38" s="102" t="str">
        <f t="shared" si="45"/>
        <v/>
      </c>
      <c r="U38" s="103"/>
      <c r="V38" s="103"/>
      <c r="W38" s="104"/>
      <c r="X38" s="103"/>
      <c r="Y38" s="103"/>
      <c r="Z38" s="103"/>
      <c r="AA38" s="105" t="str">
        <f>IFERROR(IF(T38="Probabilidad",(AA37-(+AA37*W38)),IF(T38="Impacto",L38,"")),"")</f>
        <v/>
      </c>
      <c r="AB38" s="106" t="str">
        <f t="shared" si="47"/>
        <v/>
      </c>
      <c r="AC38" s="107" t="str">
        <f t="shared" si="48"/>
        <v/>
      </c>
      <c r="AD38" s="106" t="str">
        <f t="shared" si="49"/>
        <v/>
      </c>
      <c r="AE38" s="107" t="str">
        <f t="shared" si="50"/>
        <v/>
      </c>
      <c r="AF38" s="108" t="str">
        <f t="shared" si="51"/>
        <v/>
      </c>
      <c r="AG38" s="109"/>
      <c r="AH38" s="154"/>
      <c r="AI38" s="163"/>
      <c r="AJ38" s="167"/>
      <c r="AK38" s="167"/>
      <c r="AL38" s="154"/>
      <c r="AM38" s="16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row>
    <row r="39" spans="1:71" ht="151.5" customHeight="1" x14ac:dyDescent="0.25">
      <c r="A39" s="252"/>
      <c r="B39" s="255"/>
      <c r="C39" s="257"/>
      <c r="D39" s="257"/>
      <c r="E39" s="227"/>
      <c r="F39" s="227"/>
      <c r="G39" s="227"/>
      <c r="H39" s="229"/>
      <c r="I39" s="227"/>
      <c r="J39" s="231"/>
      <c r="K39" s="234"/>
      <c r="L39" s="237"/>
      <c r="M39" s="239"/>
      <c r="N39" s="138"/>
      <c r="O39" s="234"/>
      <c r="P39" s="237"/>
      <c r="Q39" s="225"/>
      <c r="R39" s="100">
        <v>3</v>
      </c>
      <c r="S39" s="101"/>
      <c r="T39" s="102" t="str">
        <f t="shared" si="45"/>
        <v/>
      </c>
      <c r="U39" s="103"/>
      <c r="V39" s="103"/>
      <c r="W39" s="104"/>
      <c r="X39" s="103"/>
      <c r="Y39" s="103"/>
      <c r="Z39" s="103"/>
      <c r="AA39" s="105" t="str">
        <f>IFERROR(IF(T39="Probabilidad",(AA38-(+AA38*W39)),IF(T39="Impacto",L39,"")),"")</f>
        <v/>
      </c>
      <c r="AB39" s="106" t="str">
        <f t="shared" si="47"/>
        <v/>
      </c>
      <c r="AC39" s="107" t="str">
        <f t="shared" si="48"/>
        <v/>
      </c>
      <c r="AD39" s="106" t="str">
        <f t="shared" si="49"/>
        <v/>
      </c>
      <c r="AE39" s="107" t="str">
        <f t="shared" si="50"/>
        <v/>
      </c>
      <c r="AF39" s="108" t="str">
        <f t="shared" si="51"/>
        <v/>
      </c>
      <c r="AG39" s="109"/>
      <c r="AH39" s="154"/>
      <c r="AI39" s="163"/>
      <c r="AJ39" s="167"/>
      <c r="AK39" s="167"/>
      <c r="AL39" s="154"/>
      <c r="AM39" s="16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1" ht="176.25" customHeight="1" x14ac:dyDescent="0.25">
      <c r="A40" s="252">
        <v>12</v>
      </c>
      <c r="B40" s="253" t="s">
        <v>245</v>
      </c>
      <c r="C40" s="256" t="s">
        <v>389</v>
      </c>
      <c r="D40" s="256" t="s">
        <v>428</v>
      </c>
      <c r="E40" s="226" t="s">
        <v>120</v>
      </c>
      <c r="F40" s="276" t="s">
        <v>404</v>
      </c>
      <c r="G40" s="276" t="s">
        <v>400</v>
      </c>
      <c r="H40" s="228" t="s">
        <v>246</v>
      </c>
      <c r="I40" s="226" t="s">
        <v>115</v>
      </c>
      <c r="J40" s="230">
        <v>20</v>
      </c>
      <c r="K40" s="232" t="str">
        <f>IF(J40&lt;=0,"",IF(J40&lt;=2,"Muy Baja",IF(J40&lt;=24,"Baja",IF(J40&lt;=500,"Media",IF(J40&lt;=5000,"Alta","Muy Alta")))))</f>
        <v>Baja</v>
      </c>
      <c r="L40" s="235">
        <f>IF(K40="","",IF(K40="Muy Baja",0.2,IF(K40="Baja",0.4,IF(K40="Media",0.6,IF(K40="Alta",0.8,IF(K40="Muy Alta",1,))))))</f>
        <v>0.4</v>
      </c>
      <c r="M40" s="238" t="s">
        <v>566</v>
      </c>
      <c r="N40" s="137"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232" t="str">
        <f>IF(OR(N40='Tabla Impacto'!$C$11,N40='Tabla Impacto'!$D$11),"Leve",IF(OR(N40='Tabla Impacto'!$C$12,N40='Tabla Impacto'!$D$12),"Menor",IF(OR(N40='Tabla Impacto'!$C$13,N40='Tabla Impacto'!$D$13),"Moderado",IF(OR(N40='Tabla Impacto'!$C$14,N40='Tabla Impacto'!$D$14),"Mayor",IF(OR(N40='Tabla Impacto'!$C$15,N40='Tabla Impacto'!$D$15),"Catastrófico","")))))</f>
        <v>Moderado</v>
      </c>
      <c r="P40" s="235">
        <f>IF(O40="","",IF(O40="Leve",0.2,IF(O40="Menor",0.4,IF(O40="Moderado",0.6,IF(O40="Mayor",0.8,IF(O40="Catastrófico",1,))))))</f>
        <v>0.6</v>
      </c>
      <c r="Q40" s="223"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0">
        <v>1</v>
      </c>
      <c r="S40" s="101" t="s">
        <v>405</v>
      </c>
      <c r="T40" s="102" t="str">
        <f t="shared" si="45"/>
        <v>Probabilidad</v>
      </c>
      <c r="U40" s="103" t="s">
        <v>14</v>
      </c>
      <c r="V40" s="103" t="s">
        <v>9</v>
      </c>
      <c r="W40" s="104" t="str">
        <f t="shared" si="46"/>
        <v>40%</v>
      </c>
      <c r="X40" s="103" t="s">
        <v>19</v>
      </c>
      <c r="Y40" s="103" t="s">
        <v>22</v>
      </c>
      <c r="Z40" s="103" t="s">
        <v>110</v>
      </c>
      <c r="AA40" s="105">
        <f t="shared" si="52"/>
        <v>0.24</v>
      </c>
      <c r="AB40" s="106" t="str">
        <f t="shared" si="47"/>
        <v>Baja</v>
      </c>
      <c r="AC40" s="107">
        <f t="shared" si="48"/>
        <v>0.24</v>
      </c>
      <c r="AD40" s="106" t="str">
        <f t="shared" si="49"/>
        <v>Moderado</v>
      </c>
      <c r="AE40" s="107">
        <f t="shared" si="50"/>
        <v>0.6</v>
      </c>
      <c r="AF40" s="108" t="str">
        <f t="shared" si="51"/>
        <v>Moderado</v>
      </c>
      <c r="AG40" s="109" t="s">
        <v>122</v>
      </c>
      <c r="AH40" s="154" t="s">
        <v>406</v>
      </c>
      <c r="AI40" s="163" t="s">
        <v>247</v>
      </c>
      <c r="AJ40" s="172">
        <v>44562</v>
      </c>
      <c r="AK40" s="172" t="s">
        <v>412</v>
      </c>
      <c r="AL40" s="154" t="s">
        <v>403</v>
      </c>
      <c r="AM40" s="111"/>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1" ht="151.5" customHeight="1" x14ac:dyDescent="0.25">
      <c r="A41" s="252"/>
      <c r="B41" s="254"/>
      <c r="C41" s="257"/>
      <c r="D41" s="257"/>
      <c r="E41" s="227"/>
      <c r="F41" s="227"/>
      <c r="G41" s="227"/>
      <c r="H41" s="229"/>
      <c r="I41" s="227"/>
      <c r="J41" s="231"/>
      <c r="K41" s="233"/>
      <c r="L41" s="236"/>
      <c r="M41" s="239"/>
      <c r="N41" s="138"/>
      <c r="O41" s="233"/>
      <c r="P41" s="236"/>
      <c r="Q41" s="224"/>
      <c r="R41" s="100">
        <v>2</v>
      </c>
      <c r="S41" s="101"/>
      <c r="T41" s="102" t="str">
        <f t="shared" si="45"/>
        <v/>
      </c>
      <c r="U41" s="103"/>
      <c r="V41" s="103"/>
      <c r="W41" s="104"/>
      <c r="X41" s="103"/>
      <c r="Y41" s="103"/>
      <c r="Z41" s="103"/>
      <c r="AA41" s="105" t="str">
        <f>IFERROR(IF(T41="Probabilidad",(AA40-(+AA40*W41)),IF(T41="Impacto",L41,"")),"")</f>
        <v/>
      </c>
      <c r="AB41" s="106" t="str">
        <f t="shared" si="47"/>
        <v/>
      </c>
      <c r="AC41" s="107" t="str">
        <f t="shared" si="48"/>
        <v/>
      </c>
      <c r="AD41" s="106" t="str">
        <f t="shared" si="49"/>
        <v/>
      </c>
      <c r="AE41" s="107" t="str">
        <f t="shared" si="50"/>
        <v/>
      </c>
      <c r="AF41" s="108" t="str">
        <f t="shared" si="51"/>
        <v/>
      </c>
      <c r="AG41" s="109"/>
      <c r="AH41" s="154"/>
      <c r="AI41" s="163"/>
      <c r="AJ41" s="167"/>
      <c r="AK41" s="167"/>
      <c r="AL41" s="154"/>
      <c r="AM41" s="111"/>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1" ht="151.5" customHeight="1" x14ac:dyDescent="0.25">
      <c r="A42" s="281"/>
      <c r="B42" s="255"/>
      <c r="C42" s="257"/>
      <c r="D42" s="257"/>
      <c r="E42" s="227"/>
      <c r="F42" s="227"/>
      <c r="G42" s="227"/>
      <c r="H42" s="229"/>
      <c r="I42" s="227"/>
      <c r="J42" s="231"/>
      <c r="K42" s="234"/>
      <c r="L42" s="237"/>
      <c r="M42" s="239"/>
      <c r="N42" s="138"/>
      <c r="O42" s="234"/>
      <c r="P42" s="237"/>
      <c r="Q42" s="225"/>
      <c r="R42" s="100">
        <v>3</v>
      </c>
      <c r="S42" s="101"/>
      <c r="T42" s="102" t="str">
        <f t="shared" si="45"/>
        <v/>
      </c>
      <c r="U42" s="103"/>
      <c r="V42" s="103"/>
      <c r="W42" s="104"/>
      <c r="X42" s="103"/>
      <c r="Y42" s="103"/>
      <c r="Z42" s="103"/>
      <c r="AA42" s="105" t="str">
        <f>IFERROR(IF(T42="Probabilidad",(AA41-(+AA41*W42)),IF(T42="Impacto",L42,"")),"")</f>
        <v/>
      </c>
      <c r="AB42" s="106" t="str">
        <f t="shared" si="47"/>
        <v/>
      </c>
      <c r="AC42" s="107" t="str">
        <f t="shared" si="48"/>
        <v/>
      </c>
      <c r="AD42" s="106" t="str">
        <f t="shared" si="49"/>
        <v/>
      </c>
      <c r="AE42" s="107" t="str">
        <f t="shared" si="50"/>
        <v/>
      </c>
      <c r="AF42" s="108" t="str">
        <f t="shared" si="51"/>
        <v/>
      </c>
      <c r="AG42" s="109"/>
      <c r="AH42" s="154"/>
      <c r="AI42" s="163"/>
      <c r="AJ42" s="167"/>
      <c r="AK42" s="167"/>
      <c r="AL42" s="154"/>
      <c r="AM42" s="111"/>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1" ht="183.75" customHeight="1" x14ac:dyDescent="0.25">
      <c r="A43" s="251">
        <v>13</v>
      </c>
      <c r="B43" s="253" t="s">
        <v>245</v>
      </c>
      <c r="C43" s="256" t="s">
        <v>389</v>
      </c>
      <c r="D43" s="256" t="s">
        <v>428</v>
      </c>
      <c r="E43" s="226" t="s">
        <v>120</v>
      </c>
      <c r="F43" s="227" t="s">
        <v>501</v>
      </c>
      <c r="G43" s="227" t="s">
        <v>502</v>
      </c>
      <c r="H43" s="228" t="s">
        <v>503</v>
      </c>
      <c r="I43" s="226" t="s">
        <v>349</v>
      </c>
      <c r="J43" s="230">
        <v>2</v>
      </c>
      <c r="K43" s="232" t="str">
        <f>IF(J43&lt;=0,"",IF(J43&lt;=2,"Muy Baja",IF(J43&lt;=24,"Baja",IF(J43&lt;=500,"Media",IF(J43&lt;=5000,"Alta","Muy Alta")))))</f>
        <v>Muy Baja</v>
      </c>
      <c r="L43" s="235">
        <f>IF(K43="","",IF(K43="Muy Baja",0.2,IF(K43="Baja",0.4,IF(K43="Media",0.6,IF(K43="Alta",0.8,IF(K43="Muy Alta",1,))))))</f>
        <v>0.2</v>
      </c>
      <c r="M43" s="238" t="s">
        <v>566</v>
      </c>
      <c r="N43" s="137"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232" t="str">
        <f>IF(OR(N43='Tabla Impacto'!$C$11,N43='Tabla Impacto'!$D$11),"Leve",IF(OR(N43='Tabla Impacto'!$C$12,N43='Tabla Impacto'!$D$12),"Menor",IF(OR(N43='Tabla Impacto'!$C$13,N43='Tabla Impacto'!$D$13),"Moderado",IF(OR(N43='Tabla Impacto'!$C$14,N43='Tabla Impacto'!$D$14),"Mayor",IF(OR(N43='Tabla Impacto'!$C$15,N43='Tabla Impacto'!$D$15),"Catastrófico","")))))</f>
        <v>Moderado</v>
      </c>
      <c r="P43" s="235">
        <f>IF(O43="","",IF(O43="Leve",0.2,IF(O43="Menor",0.4,IF(O43="Moderado",0.6,IF(O43="Mayor",0.8,IF(O43="Catastrófico",1,))))))</f>
        <v>0.6</v>
      </c>
      <c r="Q43" s="223"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00">
        <v>1</v>
      </c>
      <c r="S43" s="101" t="s">
        <v>407</v>
      </c>
      <c r="T43" s="102" t="str">
        <f t="shared" si="45"/>
        <v>Probabilidad</v>
      </c>
      <c r="U43" s="103" t="s">
        <v>14</v>
      </c>
      <c r="V43" s="103" t="s">
        <v>9</v>
      </c>
      <c r="W43" s="104" t="str">
        <f t="shared" si="46"/>
        <v>40%</v>
      </c>
      <c r="X43" s="103" t="s">
        <v>19</v>
      </c>
      <c r="Y43" s="103" t="s">
        <v>22</v>
      </c>
      <c r="Z43" s="103" t="s">
        <v>110</v>
      </c>
      <c r="AA43" s="105">
        <f t="shared" si="52"/>
        <v>0.12</v>
      </c>
      <c r="AB43" s="106" t="str">
        <f t="shared" si="47"/>
        <v>Muy Baja</v>
      </c>
      <c r="AC43" s="107">
        <f t="shared" si="48"/>
        <v>0.12</v>
      </c>
      <c r="AD43" s="106" t="str">
        <f t="shared" si="49"/>
        <v>Moderado</v>
      </c>
      <c r="AE43" s="107">
        <f t="shared" si="50"/>
        <v>0.6</v>
      </c>
      <c r="AF43" s="108" t="str">
        <f t="shared" si="51"/>
        <v>Moderado</v>
      </c>
      <c r="AG43" s="109" t="s">
        <v>122</v>
      </c>
      <c r="AH43" s="154" t="s">
        <v>408</v>
      </c>
      <c r="AI43" s="163" t="s">
        <v>247</v>
      </c>
      <c r="AJ43" s="172">
        <v>44562</v>
      </c>
      <c r="AK43" s="172" t="s">
        <v>412</v>
      </c>
      <c r="AL43" s="154" t="s">
        <v>409</v>
      </c>
      <c r="AM43" s="111"/>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1" ht="151.5" customHeight="1" x14ac:dyDescent="0.25">
      <c r="A44" s="252"/>
      <c r="B44" s="254"/>
      <c r="C44" s="257"/>
      <c r="D44" s="257"/>
      <c r="E44" s="227"/>
      <c r="F44" s="227" t="s">
        <v>248</v>
      </c>
      <c r="G44" s="227" t="s">
        <v>249</v>
      </c>
      <c r="H44" s="229"/>
      <c r="I44" s="227"/>
      <c r="J44" s="231"/>
      <c r="K44" s="233"/>
      <c r="L44" s="236"/>
      <c r="M44" s="239"/>
      <c r="N44" s="138"/>
      <c r="O44" s="233"/>
      <c r="P44" s="236"/>
      <c r="Q44" s="224"/>
      <c r="R44" s="100">
        <v>2</v>
      </c>
      <c r="S44" s="101"/>
      <c r="T44" s="102" t="str">
        <f t="shared" si="45"/>
        <v/>
      </c>
      <c r="U44" s="103"/>
      <c r="V44" s="103"/>
      <c r="W44" s="104"/>
      <c r="X44" s="103"/>
      <c r="Y44" s="103"/>
      <c r="Z44" s="103"/>
      <c r="AA44" s="105"/>
      <c r="AB44" s="106"/>
      <c r="AC44" s="107"/>
      <c r="AD44" s="106"/>
      <c r="AE44" s="107"/>
      <c r="AF44" s="108"/>
      <c r="AG44" s="109"/>
      <c r="AH44" s="154"/>
      <c r="AI44" s="163"/>
      <c r="AJ44" s="167"/>
      <c r="AK44" s="167"/>
      <c r="AL44" s="154"/>
      <c r="AM44" s="111"/>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1" ht="151.5" customHeight="1" x14ac:dyDescent="0.25">
      <c r="A45" s="252"/>
      <c r="B45" s="255"/>
      <c r="C45" s="257"/>
      <c r="D45" s="257"/>
      <c r="E45" s="227"/>
      <c r="F45" s="227" t="s">
        <v>248</v>
      </c>
      <c r="G45" s="227" t="s">
        <v>249</v>
      </c>
      <c r="H45" s="229"/>
      <c r="I45" s="227"/>
      <c r="J45" s="231"/>
      <c r="K45" s="234"/>
      <c r="L45" s="237"/>
      <c r="M45" s="239"/>
      <c r="N45" s="138"/>
      <c r="O45" s="234"/>
      <c r="P45" s="237"/>
      <c r="Q45" s="225"/>
      <c r="R45" s="100">
        <v>3</v>
      </c>
      <c r="S45" s="101"/>
      <c r="T45" s="102" t="str">
        <f t="shared" si="45"/>
        <v/>
      </c>
      <c r="U45" s="103"/>
      <c r="V45" s="103"/>
      <c r="W45" s="104"/>
      <c r="X45" s="103"/>
      <c r="Y45" s="103"/>
      <c r="Z45" s="103"/>
      <c r="AA45" s="105"/>
      <c r="AB45" s="106"/>
      <c r="AC45" s="107"/>
      <c r="AD45" s="106"/>
      <c r="AE45" s="107"/>
      <c r="AF45" s="108"/>
      <c r="AG45" s="109"/>
      <c r="AH45" s="154"/>
      <c r="AI45" s="163"/>
      <c r="AJ45" s="167"/>
      <c r="AK45" s="167"/>
      <c r="AL45" s="154"/>
      <c r="AM45" s="111"/>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1" ht="151.5" customHeight="1" x14ac:dyDescent="0.25">
      <c r="A46" s="252">
        <v>14</v>
      </c>
      <c r="B46" s="253" t="s">
        <v>250</v>
      </c>
      <c r="C46" s="256" t="s">
        <v>431</v>
      </c>
      <c r="D46" s="256" t="s">
        <v>257</v>
      </c>
      <c r="E46" s="226" t="s">
        <v>120</v>
      </c>
      <c r="F46" s="276" t="s">
        <v>251</v>
      </c>
      <c r="G46" s="276" t="s">
        <v>252</v>
      </c>
      <c r="H46" s="228" t="s">
        <v>430</v>
      </c>
      <c r="I46" s="226" t="s">
        <v>349</v>
      </c>
      <c r="J46" s="230">
        <v>12</v>
      </c>
      <c r="K46" s="232" t="str">
        <f>IF(J46&lt;=0,"",IF(J46&lt;=2,"Muy Baja",IF(J46&lt;=24,"Baja",IF(J46&lt;=500,"Media",IF(J46&lt;=5000,"Alta","Muy Alta")))))</f>
        <v>Baja</v>
      </c>
      <c r="L46" s="235">
        <f>IF(K46="","",IF(K46="Muy Baja",0.2,IF(K46="Baja",0.4,IF(K46="Media",0.6,IF(K46="Alta",0.8,IF(K46="Muy Alta",1,))))))</f>
        <v>0.4</v>
      </c>
      <c r="M46" s="238" t="s">
        <v>566</v>
      </c>
      <c r="N46" s="137"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232" t="str">
        <f>IF(OR(N46='Tabla Impacto'!$C$11,N46='Tabla Impacto'!$D$11),"Leve",IF(OR(N46='Tabla Impacto'!$C$12,N46='Tabla Impacto'!$D$12),"Menor",IF(OR(N46='Tabla Impacto'!$C$13,N46='Tabla Impacto'!$D$13),"Moderado",IF(OR(N46='Tabla Impacto'!$C$14,N46='Tabla Impacto'!$D$14),"Mayor",IF(OR(N46='Tabla Impacto'!$C$15,N46='Tabla Impacto'!$D$15),"Catastrófico","")))))</f>
        <v>Moderado</v>
      </c>
      <c r="P46" s="235">
        <f>IF(O46="","",IF(O46="Leve",0.2,IF(O46="Menor",0.4,IF(O46="Moderado",0.6,IF(O46="Mayor",0.8,IF(O46="Catastrófico",1,))))))</f>
        <v>0.6</v>
      </c>
      <c r="Q46" s="223"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0">
        <v>1</v>
      </c>
      <c r="S46" s="101" t="s">
        <v>253</v>
      </c>
      <c r="T46" s="102" t="str">
        <f t="shared" si="45"/>
        <v>Probabilidad</v>
      </c>
      <c r="U46" s="103" t="s">
        <v>14</v>
      </c>
      <c r="V46" s="103" t="s">
        <v>9</v>
      </c>
      <c r="W46" s="104" t="str">
        <f t="shared" si="46"/>
        <v>40%</v>
      </c>
      <c r="X46" s="103" t="s">
        <v>19</v>
      </c>
      <c r="Y46" s="103" t="s">
        <v>22</v>
      </c>
      <c r="Z46" s="103" t="s">
        <v>110</v>
      </c>
      <c r="AA46" s="105">
        <f t="shared" si="52"/>
        <v>0.24</v>
      </c>
      <c r="AB46" s="106" t="str">
        <f t="shared" si="47"/>
        <v>Baja</v>
      </c>
      <c r="AC46" s="107">
        <f t="shared" si="48"/>
        <v>0.24</v>
      </c>
      <c r="AD46" s="106" t="str">
        <f t="shared" si="49"/>
        <v>Moderado</v>
      </c>
      <c r="AE46" s="107">
        <f t="shared" si="50"/>
        <v>0.6</v>
      </c>
      <c r="AF46" s="108" t="str">
        <f t="shared" si="51"/>
        <v>Moderado</v>
      </c>
      <c r="AG46" s="109"/>
      <c r="AH46" s="154" t="s">
        <v>254</v>
      </c>
      <c r="AI46" s="163" t="s">
        <v>206</v>
      </c>
      <c r="AJ46" s="167">
        <v>44562</v>
      </c>
      <c r="AK46" s="167">
        <v>44926</v>
      </c>
      <c r="AL46" s="154" t="s">
        <v>255</v>
      </c>
      <c r="AM46" s="111"/>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1" ht="151.5" customHeight="1" x14ac:dyDescent="0.25">
      <c r="A47" s="252"/>
      <c r="B47" s="254"/>
      <c r="C47" s="257"/>
      <c r="D47" s="258"/>
      <c r="E47" s="227"/>
      <c r="F47" s="227"/>
      <c r="G47" s="227"/>
      <c r="H47" s="229"/>
      <c r="I47" s="227"/>
      <c r="J47" s="231"/>
      <c r="K47" s="233"/>
      <c r="L47" s="236"/>
      <c r="M47" s="239"/>
      <c r="N47" s="138"/>
      <c r="O47" s="233"/>
      <c r="P47" s="236"/>
      <c r="Q47" s="224"/>
      <c r="R47" s="100">
        <v>2</v>
      </c>
      <c r="S47" s="101" t="s">
        <v>209</v>
      </c>
      <c r="T47" s="102" t="str">
        <f t="shared" si="45"/>
        <v>Probabilidad</v>
      </c>
      <c r="U47" s="103" t="s">
        <v>14</v>
      </c>
      <c r="V47" s="103" t="s">
        <v>9</v>
      </c>
      <c r="W47" s="104" t="str">
        <f t="shared" si="46"/>
        <v>40%</v>
      </c>
      <c r="X47" s="103" t="s">
        <v>19</v>
      </c>
      <c r="Y47" s="103" t="s">
        <v>22</v>
      </c>
      <c r="Z47" s="103" t="s">
        <v>110</v>
      </c>
      <c r="AA47" s="133">
        <f>IFERROR(IF(T47="Probabilidad",(AA46-(+AA46*W47)),IF(T47="Impacto",L47,"")),"")</f>
        <v>0.14399999999999999</v>
      </c>
      <c r="AB47" s="106" t="str">
        <f t="shared" si="47"/>
        <v>Muy Baja</v>
      </c>
      <c r="AC47" s="107">
        <f t="shared" si="48"/>
        <v>0.14399999999999999</v>
      </c>
      <c r="AD47" s="106" t="str">
        <f t="shared" si="49"/>
        <v>Moderado</v>
      </c>
      <c r="AE47" s="107">
        <v>0.6</v>
      </c>
      <c r="AF47" s="108" t="str">
        <f t="shared" si="51"/>
        <v>Moderado</v>
      </c>
      <c r="AG47" s="109" t="s">
        <v>122</v>
      </c>
      <c r="AH47" s="154" t="s">
        <v>256</v>
      </c>
      <c r="AI47" s="163" t="s">
        <v>206</v>
      </c>
      <c r="AJ47" s="167">
        <v>44562</v>
      </c>
      <c r="AK47" s="167">
        <v>44926</v>
      </c>
      <c r="AL47" s="154" t="s">
        <v>255</v>
      </c>
      <c r="AM47" s="111"/>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1" ht="151.5" customHeight="1" x14ac:dyDescent="0.25">
      <c r="A48" s="252"/>
      <c r="B48" s="255"/>
      <c r="C48" s="257"/>
      <c r="D48" s="258"/>
      <c r="E48" s="227"/>
      <c r="F48" s="227"/>
      <c r="G48" s="227"/>
      <c r="H48" s="229"/>
      <c r="I48" s="227"/>
      <c r="J48" s="231"/>
      <c r="K48" s="234"/>
      <c r="L48" s="237"/>
      <c r="M48" s="239"/>
      <c r="N48" s="138"/>
      <c r="O48" s="234"/>
      <c r="P48" s="237"/>
      <c r="Q48" s="225"/>
      <c r="R48" s="100">
        <v>3</v>
      </c>
      <c r="S48" s="101"/>
      <c r="T48" s="102" t="str">
        <f t="shared" si="45"/>
        <v/>
      </c>
      <c r="U48" s="103"/>
      <c r="V48" s="103"/>
      <c r="W48" s="104"/>
      <c r="X48" s="103"/>
      <c r="Y48" s="103"/>
      <c r="Z48" s="103"/>
      <c r="AA48" s="105" t="str">
        <f>IFERROR(IF(T48="Probabilidad",(AA47-(+AA47*W48)),IF(T48="Impacto",L48,"")),"")</f>
        <v/>
      </c>
      <c r="AB48" s="106" t="str">
        <f t="shared" si="47"/>
        <v/>
      </c>
      <c r="AC48" s="107" t="str">
        <f t="shared" si="48"/>
        <v/>
      </c>
      <c r="AD48" s="106" t="str">
        <f t="shared" si="49"/>
        <v/>
      </c>
      <c r="AE48" s="107" t="str">
        <f t="shared" si="50"/>
        <v/>
      </c>
      <c r="AF48" s="108" t="str">
        <f t="shared" si="51"/>
        <v/>
      </c>
      <c r="AG48" s="109"/>
      <c r="AH48" s="154"/>
      <c r="AI48" s="163"/>
      <c r="AJ48" s="167"/>
      <c r="AK48" s="167"/>
      <c r="AL48" s="154"/>
      <c r="AM48" s="111"/>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51.5" customHeight="1" x14ac:dyDescent="0.25">
      <c r="A49" s="252">
        <v>15</v>
      </c>
      <c r="B49" s="253" t="s">
        <v>250</v>
      </c>
      <c r="C49" s="256" t="s">
        <v>431</v>
      </c>
      <c r="D49" s="256" t="s">
        <v>257</v>
      </c>
      <c r="E49" s="226" t="s">
        <v>120</v>
      </c>
      <c r="F49" s="226" t="s">
        <v>258</v>
      </c>
      <c r="G49" s="276" t="s">
        <v>259</v>
      </c>
      <c r="H49" s="228" t="s">
        <v>260</v>
      </c>
      <c r="I49" s="226" t="s">
        <v>349</v>
      </c>
      <c r="J49" s="230">
        <v>900</v>
      </c>
      <c r="K49" s="232" t="str">
        <f>IF(J49&lt;=0,"",IF(J49&lt;=2,"Muy Baja",IF(J49&lt;=24,"Baja",IF(J49&lt;=500,"Media",IF(J49&lt;=5000,"Alta","Muy Alta")))))</f>
        <v>Alta</v>
      </c>
      <c r="L49" s="235">
        <f>IF(K49="","",IF(K49="Muy Baja",0.2,IF(K49="Baja",0.4,IF(K49="Media",0.6,IF(K49="Alta",0.8,IF(K49="Muy Alta",1,))))))</f>
        <v>0.8</v>
      </c>
      <c r="M49" s="238" t="s">
        <v>566</v>
      </c>
      <c r="N49" s="137"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232" t="str">
        <f>IF(OR(N49='Tabla Impacto'!$C$11,N49='Tabla Impacto'!$D$11),"Leve",IF(OR(N49='Tabla Impacto'!$C$12,N49='Tabla Impacto'!$D$12),"Menor",IF(OR(N49='Tabla Impacto'!$C$13,N49='Tabla Impacto'!$D$13),"Moderado",IF(OR(N49='Tabla Impacto'!$C$14,N49='Tabla Impacto'!$D$14),"Mayor",IF(OR(N49='Tabla Impacto'!$C$15,N49='Tabla Impacto'!$D$15),"Catastrófico","")))))</f>
        <v>Moderado</v>
      </c>
      <c r="P49" s="235">
        <f>IF(O49="","",IF(O49="Leve",0.2,IF(O49="Menor",0.4,IF(O49="Moderado",0.6,IF(O49="Mayor",0.8,IF(O49="Catastrófico",1,))))))</f>
        <v>0.6</v>
      </c>
      <c r="Q49" s="223"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00">
        <v>1</v>
      </c>
      <c r="S49" s="101" t="s">
        <v>261</v>
      </c>
      <c r="T49" s="102" t="str">
        <f t="shared" ref="T49:T51" si="53">IF(OR(U49="Preventivo",U49="Detectivo"),"Probabilidad",IF(U49="Correctivo","Impacto",""))</f>
        <v>Probabilidad</v>
      </c>
      <c r="U49" s="103" t="s">
        <v>14</v>
      </c>
      <c r="V49" s="103" t="s">
        <v>9</v>
      </c>
      <c r="W49" s="104" t="str">
        <f t="shared" ref="W49" si="54">IF(AND(U49="Preventivo",V49="Automático"),"50%",IF(AND(U49="Preventivo",V49="Manual"),"40%",IF(AND(U49="Detectivo",V49="Automático"),"40%",IF(AND(U49="Detectivo",V49="Manual"),"30%",IF(AND(U49="Correctivo",V49="Automático"),"35%",IF(AND(U49="Correctivo",V49="Manual"),"25%",""))))))</f>
        <v>40%</v>
      </c>
      <c r="X49" s="103" t="s">
        <v>19</v>
      </c>
      <c r="Y49" s="103" t="s">
        <v>22</v>
      </c>
      <c r="Z49" s="103" t="s">
        <v>110</v>
      </c>
      <c r="AA49" s="105">
        <f t="shared" ref="AA49" si="55">IFERROR(IF(T49="Probabilidad",(L49-(+L49*W49)),IF(T49="Impacto",L49,"")),"")</f>
        <v>0.48</v>
      </c>
      <c r="AB49" s="106" t="str">
        <f t="shared" ref="AB49:AB51" si="56">IFERROR(IF(AA49="","",IF(AA49&lt;=0.2,"Muy Baja",IF(AA49&lt;=0.4,"Baja",IF(AA49&lt;=0.6,"Media",IF(AA49&lt;=0.8,"Alta","Muy Alta"))))),"")</f>
        <v>Media</v>
      </c>
      <c r="AC49" s="107">
        <f t="shared" ref="AC49:AC51" si="57">+AA49</f>
        <v>0.48</v>
      </c>
      <c r="AD49" s="106" t="str">
        <f t="shared" ref="AD49:AD51" si="58">IFERROR(IF(AE49="","",IF(AE49&lt;=0.2,"Leve",IF(AE49&lt;=0.4,"Menor",IF(AE49&lt;=0.6,"Moderado",IF(AE49&lt;=0.8,"Mayor","Catastrófico"))))),"")</f>
        <v>Moderado</v>
      </c>
      <c r="AE49" s="107">
        <f t="shared" ref="AE49:AE51" si="59">IFERROR(IF(T49="Impacto",(P49-(+P49*W49)),IF(T49="Probabilidad",P49,"")),"")</f>
        <v>0.6</v>
      </c>
      <c r="AF49" s="108" t="str">
        <f t="shared" ref="AF49:AF51" si="60">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Moderado</v>
      </c>
      <c r="AG49" s="109" t="s">
        <v>122</v>
      </c>
      <c r="AH49" s="154" t="s">
        <v>262</v>
      </c>
      <c r="AI49" s="163" t="s">
        <v>206</v>
      </c>
      <c r="AJ49" s="167">
        <v>44562</v>
      </c>
      <c r="AK49" s="167">
        <v>44926</v>
      </c>
      <c r="AL49" s="154" t="s">
        <v>263</v>
      </c>
      <c r="AM49" s="111"/>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51.5" customHeight="1" x14ac:dyDescent="0.25">
      <c r="A50" s="252"/>
      <c r="B50" s="254"/>
      <c r="C50" s="257"/>
      <c r="D50" s="258"/>
      <c r="E50" s="227"/>
      <c r="F50" s="227"/>
      <c r="G50" s="227"/>
      <c r="H50" s="229"/>
      <c r="I50" s="227"/>
      <c r="J50" s="231"/>
      <c r="K50" s="233"/>
      <c r="L50" s="236"/>
      <c r="M50" s="239"/>
      <c r="N50" s="138"/>
      <c r="O50" s="233"/>
      <c r="P50" s="236"/>
      <c r="Q50" s="224"/>
      <c r="R50" s="100">
        <v>2</v>
      </c>
      <c r="S50" s="101"/>
      <c r="T50" s="102" t="str">
        <f t="shared" si="53"/>
        <v/>
      </c>
      <c r="U50" s="103"/>
      <c r="V50" s="103"/>
      <c r="W50" s="104"/>
      <c r="X50" s="103"/>
      <c r="Y50" s="103"/>
      <c r="Z50" s="103"/>
      <c r="AA50" s="105" t="str">
        <f>IFERROR(IF(T50="Probabilidad",(AA49-(+AA49*W50)),IF(T50="Impacto",L50,"")),"")</f>
        <v/>
      </c>
      <c r="AB50" s="106" t="str">
        <f t="shared" si="56"/>
        <v/>
      </c>
      <c r="AC50" s="107" t="str">
        <f t="shared" si="57"/>
        <v/>
      </c>
      <c r="AD50" s="106" t="str">
        <f t="shared" si="58"/>
        <v/>
      </c>
      <c r="AE50" s="107" t="str">
        <f t="shared" si="59"/>
        <v/>
      </c>
      <c r="AF50" s="108" t="str">
        <f t="shared" si="60"/>
        <v/>
      </c>
      <c r="AG50" s="109"/>
      <c r="AH50" s="154"/>
      <c r="AI50" s="163"/>
      <c r="AJ50" s="167"/>
      <c r="AK50" s="167"/>
      <c r="AL50" s="154"/>
      <c r="AM50" s="111"/>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row>
    <row r="51" spans="1:71" ht="151.5" customHeight="1" x14ac:dyDescent="0.25">
      <c r="A51" s="252"/>
      <c r="B51" s="255"/>
      <c r="C51" s="257"/>
      <c r="D51" s="258"/>
      <c r="E51" s="227"/>
      <c r="F51" s="227"/>
      <c r="G51" s="227"/>
      <c r="H51" s="229"/>
      <c r="I51" s="227"/>
      <c r="J51" s="231"/>
      <c r="K51" s="234"/>
      <c r="L51" s="237"/>
      <c r="M51" s="239"/>
      <c r="N51" s="138"/>
      <c r="O51" s="234"/>
      <c r="P51" s="237"/>
      <c r="Q51" s="225"/>
      <c r="R51" s="100">
        <v>3</v>
      </c>
      <c r="S51" s="101"/>
      <c r="T51" s="102" t="str">
        <f t="shared" si="53"/>
        <v/>
      </c>
      <c r="U51" s="103"/>
      <c r="V51" s="103"/>
      <c r="W51" s="104"/>
      <c r="X51" s="103"/>
      <c r="Y51" s="103"/>
      <c r="Z51" s="103"/>
      <c r="AA51" s="105" t="str">
        <f>IFERROR(IF(T51="Probabilidad",(AA50-(+AA50*W51)),IF(T51="Impacto",L51,"")),"")</f>
        <v/>
      </c>
      <c r="AB51" s="106" t="str">
        <f t="shared" si="56"/>
        <v/>
      </c>
      <c r="AC51" s="107" t="str">
        <f t="shared" si="57"/>
        <v/>
      </c>
      <c r="AD51" s="106" t="str">
        <f t="shared" si="58"/>
        <v/>
      </c>
      <c r="AE51" s="107" t="str">
        <f t="shared" si="59"/>
        <v/>
      </c>
      <c r="AF51" s="108" t="str">
        <f t="shared" si="60"/>
        <v/>
      </c>
      <c r="AG51" s="109"/>
      <c r="AH51" s="154"/>
      <c r="AI51" s="163"/>
      <c r="AJ51" s="167"/>
      <c r="AK51" s="167"/>
      <c r="AL51" s="154"/>
      <c r="AM51" s="111"/>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row>
    <row r="52" spans="1:71" ht="151.5" customHeight="1" x14ac:dyDescent="0.25">
      <c r="A52" s="252">
        <v>16</v>
      </c>
      <c r="B52" s="253" t="s">
        <v>250</v>
      </c>
      <c r="C52" s="256" t="s">
        <v>431</v>
      </c>
      <c r="D52" s="256" t="s">
        <v>257</v>
      </c>
      <c r="E52" s="226" t="s">
        <v>118</v>
      </c>
      <c r="F52" s="226" t="s">
        <v>264</v>
      </c>
      <c r="G52" s="226" t="s">
        <v>265</v>
      </c>
      <c r="H52" s="228" t="s">
        <v>398</v>
      </c>
      <c r="I52" s="226" t="s">
        <v>115</v>
      </c>
      <c r="J52" s="230" t="s">
        <v>266</v>
      </c>
      <c r="K52" s="232" t="str">
        <f>IF(J52&lt;=0,"",IF(J52&lt;=2,"Muy Baja",IF(J52&lt;=24,"Baja",IF(J52&lt;=500,"Media",IF(J52&lt;=5000,"Alta","Muy Alta")))))</f>
        <v>Muy Alta</v>
      </c>
      <c r="L52" s="235">
        <f>IF(K52="","",IF(K52="Muy Baja",0.2,IF(K52="Baja",0.4,IF(K52="Media",0.6,IF(K52="Alta",0.8,IF(K52="Muy Alta",1,))))))</f>
        <v>1</v>
      </c>
      <c r="M52" s="238" t="s">
        <v>571</v>
      </c>
      <c r="N52" s="137" t="str">
        <f>IF(NOT(ISERROR(MATCH(M52,'Tabla Impacto'!$B$221:$B$223,0))),'Tabla Impacto'!$F$223&amp;"Por favor no seleccionar los criterios de impacto(Afectación Económica o presupuestal y Pérdida Reputacional)",M52)</f>
        <v xml:space="preserve"> El riesgo afecta la imagen de la entidad internamente, de conocimiento general, nivel interno, de junta directiva y accionistas y/o de proveedores</v>
      </c>
      <c r="O52" s="232" t="str">
        <f>IF(OR(N52='Tabla Impacto'!$C$11,N52='Tabla Impacto'!$D$11),"Leve",IF(OR(N52='Tabla Impacto'!$C$12,N52='Tabla Impacto'!$D$12),"Menor",IF(OR(N52='Tabla Impacto'!$C$13,N52='Tabla Impacto'!$D$13),"Moderado",IF(OR(N52='Tabla Impacto'!$C$14,N52='Tabla Impacto'!$D$14),"Mayor",IF(OR(N52='Tabla Impacto'!$C$15,N52='Tabla Impacto'!$D$15),"Catastrófico","")))))</f>
        <v>Menor</v>
      </c>
      <c r="P52" s="235">
        <f>IF(O52="","",IF(O52="Leve",0.2,IF(O52="Menor",0.4,IF(O52="Moderado",0.6,IF(O52="Mayor",0.8,IF(O52="Catastrófico",1,))))))</f>
        <v>0.4</v>
      </c>
      <c r="Q52" s="223"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00">
        <v>1</v>
      </c>
      <c r="S52" s="101" t="s">
        <v>267</v>
      </c>
      <c r="T52" s="102" t="str">
        <f t="shared" si="25"/>
        <v>Probabilidad</v>
      </c>
      <c r="U52" s="103" t="s">
        <v>14</v>
      </c>
      <c r="V52" s="103" t="s">
        <v>9</v>
      </c>
      <c r="W52" s="104" t="str">
        <f t="shared" si="26"/>
        <v>40%</v>
      </c>
      <c r="X52" s="103" t="s">
        <v>19</v>
      </c>
      <c r="Y52" s="103" t="s">
        <v>22</v>
      </c>
      <c r="Z52" s="103" t="s">
        <v>110</v>
      </c>
      <c r="AA52" s="105">
        <f t="shared" si="27"/>
        <v>0.6</v>
      </c>
      <c r="AB52" s="106" t="str">
        <f t="shared" si="28"/>
        <v>Media</v>
      </c>
      <c r="AC52" s="107">
        <f t="shared" si="29"/>
        <v>0.6</v>
      </c>
      <c r="AD52" s="106" t="str">
        <f t="shared" si="30"/>
        <v>Menor</v>
      </c>
      <c r="AE52" s="107">
        <f t="shared" si="31"/>
        <v>0.4</v>
      </c>
      <c r="AF52" s="108" t="str">
        <f t="shared" si="32"/>
        <v>Moderado</v>
      </c>
      <c r="AG52" s="109" t="s">
        <v>122</v>
      </c>
      <c r="AH52" s="168" t="s">
        <v>268</v>
      </c>
      <c r="AI52" s="163" t="s">
        <v>269</v>
      </c>
      <c r="AJ52" s="167">
        <v>44562</v>
      </c>
      <c r="AK52" s="167">
        <v>44926</v>
      </c>
      <c r="AL52" s="154" t="s">
        <v>263</v>
      </c>
      <c r="AM52" s="111"/>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1.5" customHeight="1" x14ac:dyDescent="0.25">
      <c r="A53" s="252"/>
      <c r="B53" s="254"/>
      <c r="C53" s="257"/>
      <c r="D53" s="258"/>
      <c r="E53" s="227"/>
      <c r="F53" s="227"/>
      <c r="G53" s="227"/>
      <c r="H53" s="229"/>
      <c r="I53" s="227"/>
      <c r="J53" s="231"/>
      <c r="K53" s="233"/>
      <c r="L53" s="236"/>
      <c r="M53" s="239"/>
      <c r="N53" s="138"/>
      <c r="O53" s="233"/>
      <c r="P53" s="236"/>
      <c r="Q53" s="224"/>
      <c r="R53" s="100">
        <v>2</v>
      </c>
      <c r="S53" s="101"/>
      <c r="T53" s="102" t="str">
        <f t="shared" ref="T53:T54" si="61">IF(OR(U53="Preventivo",U53="Detectivo"),"Probabilidad",IF(U53="Correctivo","Impacto",""))</f>
        <v/>
      </c>
      <c r="U53" s="103"/>
      <c r="V53" s="103"/>
      <c r="W53" s="104"/>
      <c r="X53" s="103"/>
      <c r="Y53" s="103"/>
      <c r="Z53" s="103"/>
      <c r="AA53" s="105" t="str">
        <f>IFERROR(IF(T53="Probabilidad",(AA52-(+AA52*W53)),IF(T53="Impacto",L53,"")),"")</f>
        <v/>
      </c>
      <c r="AB53" s="106" t="str">
        <f t="shared" ref="AB53:AB54" si="62">IFERROR(IF(AA53="","",IF(AA53&lt;=0.2,"Muy Baja",IF(AA53&lt;=0.4,"Baja",IF(AA53&lt;=0.6,"Media",IF(AA53&lt;=0.8,"Alta","Muy Alta"))))),"")</f>
        <v/>
      </c>
      <c r="AC53" s="107" t="str">
        <f t="shared" ref="AC53:AC54" si="63">+AA53</f>
        <v/>
      </c>
      <c r="AD53" s="106" t="str">
        <f t="shared" ref="AD53:AD54" si="64">IFERROR(IF(AE53="","",IF(AE53&lt;=0.2,"Leve",IF(AE53&lt;=0.4,"Menor",IF(AE53&lt;=0.6,"Moderado",IF(AE53&lt;=0.8,"Mayor","Catastrófico"))))),"")</f>
        <v/>
      </c>
      <c r="AE53" s="107" t="str">
        <f t="shared" ref="AE53:AE54" si="65">IFERROR(IF(T53="Impacto",(P53-(+P53*W53)),IF(T53="Probabilidad",P53,"")),"")</f>
        <v/>
      </c>
      <c r="AF53" s="108" t="str">
        <f t="shared" ref="AF53:AF54" si="66">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09"/>
      <c r="AH53" s="154"/>
      <c r="AI53" s="163"/>
      <c r="AJ53" s="167"/>
      <c r="AK53" s="167"/>
      <c r="AL53" s="154"/>
      <c r="AM53" s="111"/>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row>
    <row r="54" spans="1:71" ht="151.5" customHeight="1" x14ac:dyDescent="0.25">
      <c r="A54" s="252"/>
      <c r="B54" s="255"/>
      <c r="C54" s="257"/>
      <c r="D54" s="258"/>
      <c r="E54" s="227"/>
      <c r="F54" s="227"/>
      <c r="G54" s="227"/>
      <c r="H54" s="229"/>
      <c r="I54" s="227"/>
      <c r="J54" s="231"/>
      <c r="K54" s="234"/>
      <c r="L54" s="237"/>
      <c r="M54" s="239"/>
      <c r="N54" s="138"/>
      <c r="O54" s="234"/>
      <c r="P54" s="237"/>
      <c r="Q54" s="225"/>
      <c r="R54" s="100">
        <v>3</v>
      </c>
      <c r="S54" s="101"/>
      <c r="T54" s="102" t="str">
        <f t="shared" si="61"/>
        <v/>
      </c>
      <c r="U54" s="103"/>
      <c r="V54" s="103"/>
      <c r="W54" s="104"/>
      <c r="X54" s="103"/>
      <c r="Y54" s="103"/>
      <c r="Z54" s="103"/>
      <c r="AA54" s="105" t="str">
        <f>IFERROR(IF(T54="Probabilidad",(AA53-(+AA53*W54)),IF(T54="Impacto",L54,"")),"")</f>
        <v/>
      </c>
      <c r="AB54" s="106" t="str">
        <f t="shared" si="62"/>
        <v/>
      </c>
      <c r="AC54" s="107" t="str">
        <f t="shared" si="63"/>
        <v/>
      </c>
      <c r="AD54" s="106" t="str">
        <f t="shared" si="64"/>
        <v/>
      </c>
      <c r="AE54" s="107" t="str">
        <f t="shared" si="65"/>
        <v/>
      </c>
      <c r="AF54" s="108" t="str">
        <f t="shared" si="66"/>
        <v/>
      </c>
      <c r="AG54" s="109"/>
      <c r="AH54" s="154"/>
      <c r="AI54" s="163"/>
      <c r="AJ54" s="167"/>
      <c r="AK54" s="167"/>
      <c r="AL54" s="154"/>
      <c r="AM54" s="111"/>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1.5" customHeight="1" x14ac:dyDescent="0.25">
      <c r="A55" s="252">
        <v>17</v>
      </c>
      <c r="B55" s="253" t="s">
        <v>250</v>
      </c>
      <c r="C55" s="256" t="s">
        <v>431</v>
      </c>
      <c r="D55" s="256" t="s">
        <v>257</v>
      </c>
      <c r="E55" s="226" t="s">
        <v>120</v>
      </c>
      <c r="F55" s="226" t="s">
        <v>504</v>
      </c>
      <c r="G55" s="226" t="s">
        <v>271</v>
      </c>
      <c r="H55" s="228" t="s">
        <v>270</v>
      </c>
      <c r="I55" s="226" t="s">
        <v>349</v>
      </c>
      <c r="J55" s="230" t="s">
        <v>266</v>
      </c>
      <c r="K55" s="232" t="str">
        <f>IF(J55&lt;=0,"",IF(J55&lt;=2,"Muy Baja",IF(J55&lt;=24,"Baja",IF(J55&lt;=500,"Media",IF(J55&lt;=5000,"Alta","Muy Alta")))))</f>
        <v>Muy Alta</v>
      </c>
      <c r="L55" s="235">
        <f>IF(K55="","",IF(K55="Muy Baja",0.2,IF(K55="Baja",0.4,IF(K55="Media",0.6,IF(K55="Alta",0.8,IF(K55="Muy Alta",1,))))))</f>
        <v>1</v>
      </c>
      <c r="M55" s="238" t="s">
        <v>573</v>
      </c>
      <c r="N55" s="137" t="str">
        <f>IF(NOT(ISERROR(MATCH(M55,'Tabla Impacto'!$B$221:$B$223,0))),'Tabla Impacto'!$F$223&amp;"Por favor no seleccionar los criterios de impacto(Afectación Económica o presupuestal y Pérdida Reputacional)",M55)</f>
        <v xml:space="preserve"> El riesgo afecta la imagen de la entidad con efecto publicitario sostenido a nivel de sector administrativo, nivel departamental o municipal</v>
      </c>
      <c r="O55" s="232" t="str">
        <f>IF(OR(N55='Tabla Impacto'!$C$11,N55='Tabla Impacto'!$D$11),"Leve",IF(OR(N55='Tabla Impacto'!$C$12,N55='Tabla Impacto'!$D$12),"Menor",IF(OR(N55='Tabla Impacto'!$C$13,N55='Tabla Impacto'!$D$13),"Moderado",IF(OR(N55='Tabla Impacto'!$C$14,N55='Tabla Impacto'!$D$14),"Mayor",IF(OR(N55='Tabla Impacto'!$C$15,N55='Tabla Impacto'!$D$15),"Catastrófico","")))))</f>
        <v>Mayor</v>
      </c>
      <c r="P55" s="235">
        <f>IF(O55="","",IF(O55="Leve",0.2,IF(O55="Menor",0.4,IF(O55="Moderado",0.6,IF(O55="Mayor",0.8,IF(O55="Catastrófico",1,))))))</f>
        <v>0.8</v>
      </c>
      <c r="Q55" s="223"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Alto</v>
      </c>
      <c r="R55" s="100">
        <v>1</v>
      </c>
      <c r="S55" s="101" t="s">
        <v>272</v>
      </c>
      <c r="T55" s="102" t="str">
        <f t="shared" ref="T55:T57" si="67">IF(OR(U55="Preventivo",U55="Detectivo"),"Probabilidad",IF(U55="Correctivo","Impacto",""))</f>
        <v>Probabilidad</v>
      </c>
      <c r="U55" s="103" t="s">
        <v>14</v>
      </c>
      <c r="V55" s="103" t="s">
        <v>9</v>
      </c>
      <c r="W55" s="104" t="str">
        <f t="shared" ref="W55" si="68">IF(AND(U55="Preventivo",V55="Automático"),"50%",IF(AND(U55="Preventivo",V55="Manual"),"40%",IF(AND(U55="Detectivo",V55="Automático"),"40%",IF(AND(U55="Detectivo",V55="Manual"),"30%",IF(AND(U55="Correctivo",V55="Automático"),"35%",IF(AND(U55="Correctivo",V55="Manual"),"25%",""))))))</f>
        <v>40%</v>
      </c>
      <c r="X55" s="103" t="s">
        <v>19</v>
      </c>
      <c r="Y55" s="103" t="s">
        <v>22</v>
      </c>
      <c r="Z55" s="103" t="s">
        <v>110</v>
      </c>
      <c r="AA55" s="105">
        <f t="shared" ref="AA55" si="69">IFERROR(IF(T55="Probabilidad",(L55-(+L55*W55)),IF(T55="Impacto",L55,"")),"")</f>
        <v>0.6</v>
      </c>
      <c r="AB55" s="106" t="str">
        <f t="shared" ref="AB55:AB57" si="70">IFERROR(IF(AA55="","",IF(AA55&lt;=0.2,"Muy Baja",IF(AA55&lt;=0.4,"Baja",IF(AA55&lt;=0.6,"Media",IF(AA55&lt;=0.8,"Alta","Muy Alta"))))),"")</f>
        <v>Media</v>
      </c>
      <c r="AC55" s="107">
        <f t="shared" ref="AC55:AC57" si="71">+AA55</f>
        <v>0.6</v>
      </c>
      <c r="AD55" s="106" t="str">
        <f t="shared" ref="AD55:AD57" si="72">IFERROR(IF(AE55="","",IF(AE55&lt;=0.2,"Leve",IF(AE55&lt;=0.4,"Menor",IF(AE55&lt;=0.6,"Moderado",IF(AE55&lt;=0.8,"Mayor","Catastrófico"))))),"")</f>
        <v>Mayor</v>
      </c>
      <c r="AE55" s="107">
        <f t="shared" ref="AE55:AE57" si="73">IFERROR(IF(T55="Impacto",(P55-(+P55*W55)),IF(T55="Probabilidad",P55,"")),"")</f>
        <v>0.8</v>
      </c>
      <c r="AF55" s="108" t="str">
        <f t="shared" ref="AF55:AF57" si="74">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Alto</v>
      </c>
      <c r="AG55" s="109" t="s">
        <v>122</v>
      </c>
      <c r="AH55" s="154" t="s">
        <v>273</v>
      </c>
      <c r="AI55" s="163" t="s">
        <v>206</v>
      </c>
      <c r="AJ55" s="167">
        <v>44562</v>
      </c>
      <c r="AK55" s="167">
        <v>44926</v>
      </c>
      <c r="AL55" s="168" t="s">
        <v>274</v>
      </c>
      <c r="AM55" s="111"/>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1.5" customHeight="1" x14ac:dyDescent="0.25">
      <c r="A56" s="252"/>
      <c r="B56" s="254"/>
      <c r="C56" s="257"/>
      <c r="D56" s="258"/>
      <c r="E56" s="227"/>
      <c r="F56" s="227"/>
      <c r="G56" s="227"/>
      <c r="H56" s="229"/>
      <c r="I56" s="227"/>
      <c r="J56" s="231"/>
      <c r="K56" s="233"/>
      <c r="L56" s="236"/>
      <c r="M56" s="239"/>
      <c r="N56" s="138"/>
      <c r="O56" s="233"/>
      <c r="P56" s="236"/>
      <c r="Q56" s="224"/>
      <c r="R56" s="100">
        <v>2</v>
      </c>
      <c r="S56" s="101"/>
      <c r="T56" s="102" t="str">
        <f t="shared" si="67"/>
        <v/>
      </c>
      <c r="U56" s="103"/>
      <c r="V56" s="103"/>
      <c r="W56" s="104"/>
      <c r="X56" s="103"/>
      <c r="Y56" s="103"/>
      <c r="Z56" s="103"/>
      <c r="AA56" s="105" t="str">
        <f>IFERROR(IF(T56="Probabilidad",(AA55-(+AA55*W56)),IF(T56="Impacto",L56,"")),"")</f>
        <v/>
      </c>
      <c r="AB56" s="106" t="str">
        <f t="shared" si="70"/>
        <v/>
      </c>
      <c r="AC56" s="107" t="str">
        <f t="shared" si="71"/>
        <v/>
      </c>
      <c r="AD56" s="106" t="str">
        <f t="shared" si="72"/>
        <v/>
      </c>
      <c r="AE56" s="107" t="str">
        <f t="shared" si="73"/>
        <v/>
      </c>
      <c r="AF56" s="108" t="str">
        <f t="shared" si="74"/>
        <v/>
      </c>
      <c r="AG56" s="109"/>
      <c r="AH56" s="154"/>
      <c r="AI56" s="163"/>
      <c r="AJ56" s="167"/>
      <c r="AK56" s="167"/>
      <c r="AL56" s="154"/>
      <c r="AM56" s="111"/>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row>
    <row r="57" spans="1:71" ht="151.5" customHeight="1" x14ac:dyDescent="0.25">
      <c r="A57" s="281"/>
      <c r="B57" s="255"/>
      <c r="C57" s="257"/>
      <c r="D57" s="258"/>
      <c r="E57" s="227"/>
      <c r="F57" s="227"/>
      <c r="G57" s="227"/>
      <c r="H57" s="229"/>
      <c r="I57" s="227"/>
      <c r="J57" s="231"/>
      <c r="K57" s="234"/>
      <c r="L57" s="237"/>
      <c r="M57" s="239"/>
      <c r="N57" s="138"/>
      <c r="O57" s="234"/>
      <c r="P57" s="237"/>
      <c r="Q57" s="225"/>
      <c r="R57" s="100">
        <v>3</v>
      </c>
      <c r="S57" s="101"/>
      <c r="T57" s="102" t="str">
        <f t="shared" si="67"/>
        <v/>
      </c>
      <c r="U57" s="103"/>
      <c r="V57" s="103"/>
      <c r="W57" s="104"/>
      <c r="X57" s="103"/>
      <c r="Y57" s="103"/>
      <c r="Z57" s="103"/>
      <c r="AA57" s="105" t="str">
        <f>IFERROR(IF(T57="Probabilidad",(AA56-(+AA56*W57)),IF(T57="Impacto",L57,"")),"")</f>
        <v/>
      </c>
      <c r="AB57" s="106" t="str">
        <f t="shared" si="70"/>
        <v/>
      </c>
      <c r="AC57" s="107" t="str">
        <f t="shared" si="71"/>
        <v/>
      </c>
      <c r="AD57" s="106" t="str">
        <f t="shared" si="72"/>
        <v/>
      </c>
      <c r="AE57" s="107" t="str">
        <f t="shared" si="73"/>
        <v/>
      </c>
      <c r="AF57" s="108" t="str">
        <f t="shared" si="74"/>
        <v/>
      </c>
      <c r="AG57" s="109"/>
      <c r="AH57" s="154"/>
      <c r="AI57" s="163"/>
      <c r="AJ57" s="167"/>
      <c r="AK57" s="167"/>
      <c r="AL57" s="154"/>
      <c r="AM57" s="111"/>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row>
    <row r="58" spans="1:71" ht="151.5" customHeight="1" x14ac:dyDescent="0.25">
      <c r="A58" s="251">
        <v>18</v>
      </c>
      <c r="B58" s="253" t="s">
        <v>250</v>
      </c>
      <c r="C58" s="256" t="s">
        <v>431</v>
      </c>
      <c r="D58" s="256" t="s">
        <v>257</v>
      </c>
      <c r="E58" s="226" t="s">
        <v>120</v>
      </c>
      <c r="F58" s="226" t="s">
        <v>505</v>
      </c>
      <c r="G58" s="226" t="s">
        <v>276</v>
      </c>
      <c r="H58" s="228" t="s">
        <v>275</v>
      </c>
      <c r="I58" s="226" t="s">
        <v>349</v>
      </c>
      <c r="J58" s="230">
        <v>60</v>
      </c>
      <c r="K58" s="232" t="str">
        <f>IF(J58&lt;=0,"",IF(J58&lt;=2,"Muy Baja",IF(J58&lt;=24,"Baja",IF(J58&lt;=500,"Media",IF(J58&lt;=5000,"Alta","Muy Alta")))))</f>
        <v>Media</v>
      </c>
      <c r="L58" s="235">
        <f>IF(K58="","",IF(K58="Muy Baja",0.2,IF(K58="Baja",0.4,IF(K58="Media",0.6,IF(K58="Alta",0.8,IF(K58="Muy Alta",1,))))))</f>
        <v>0.6</v>
      </c>
      <c r="M58" s="238" t="s">
        <v>566</v>
      </c>
      <c r="N58" s="137"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232" t="str">
        <f>IF(OR(N58='Tabla Impacto'!$C$11,N58='Tabla Impacto'!$D$11),"Leve",IF(OR(N58='Tabla Impacto'!$C$12,N58='Tabla Impacto'!$D$12),"Menor",IF(OR(N58='Tabla Impacto'!$C$13,N58='Tabla Impacto'!$D$13),"Moderado",IF(OR(N58='Tabla Impacto'!$C$14,N58='Tabla Impacto'!$D$14),"Mayor",IF(OR(N58='Tabla Impacto'!$C$15,N58='Tabla Impacto'!$D$15),"Catastrófico","")))))</f>
        <v>Moderado</v>
      </c>
      <c r="P58" s="235">
        <f>IF(O58="","",IF(O58="Leve",0.2,IF(O58="Menor",0.4,IF(O58="Moderado",0.6,IF(O58="Mayor",0.8,IF(O58="Catastrófico",1,))))))</f>
        <v>0.6</v>
      </c>
      <c r="Q58" s="223"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00">
        <v>1</v>
      </c>
      <c r="S58" s="101" t="s">
        <v>277</v>
      </c>
      <c r="T58" s="102" t="str">
        <f t="shared" si="25"/>
        <v>Probabilidad</v>
      </c>
      <c r="U58" s="103" t="s">
        <v>15</v>
      </c>
      <c r="V58" s="103" t="s">
        <v>9</v>
      </c>
      <c r="W58" s="104" t="str">
        <f t="shared" si="26"/>
        <v>30%</v>
      </c>
      <c r="X58" s="103" t="s">
        <v>19</v>
      </c>
      <c r="Y58" s="103" t="s">
        <v>22</v>
      </c>
      <c r="Z58" s="103" t="s">
        <v>110</v>
      </c>
      <c r="AA58" s="105">
        <f t="shared" si="27"/>
        <v>0.42</v>
      </c>
      <c r="AB58" s="106" t="str">
        <f t="shared" si="28"/>
        <v>Media</v>
      </c>
      <c r="AC58" s="107">
        <f t="shared" si="29"/>
        <v>0.42</v>
      </c>
      <c r="AD58" s="106" t="str">
        <f t="shared" si="30"/>
        <v>Moderado</v>
      </c>
      <c r="AE58" s="107">
        <f t="shared" si="31"/>
        <v>0.6</v>
      </c>
      <c r="AF58" s="108" t="str">
        <f t="shared" si="32"/>
        <v>Moderado</v>
      </c>
      <c r="AG58" s="109" t="s">
        <v>122</v>
      </c>
      <c r="AH58" s="154" t="s">
        <v>279</v>
      </c>
      <c r="AI58" s="148" t="s">
        <v>280</v>
      </c>
      <c r="AJ58" s="167">
        <v>44562</v>
      </c>
      <c r="AK58" s="167">
        <v>44926</v>
      </c>
      <c r="AL58" s="154" t="s">
        <v>281</v>
      </c>
      <c r="AM58" s="111"/>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row>
    <row r="59" spans="1:71" ht="151.5" customHeight="1" x14ac:dyDescent="0.25">
      <c r="A59" s="252"/>
      <c r="B59" s="254"/>
      <c r="C59" s="257"/>
      <c r="D59" s="258"/>
      <c r="E59" s="227"/>
      <c r="F59" s="227"/>
      <c r="G59" s="227"/>
      <c r="H59" s="229"/>
      <c r="I59" s="227"/>
      <c r="J59" s="231"/>
      <c r="K59" s="233"/>
      <c r="L59" s="236"/>
      <c r="M59" s="239"/>
      <c r="N59" s="138"/>
      <c r="O59" s="233"/>
      <c r="P59" s="236"/>
      <c r="Q59" s="224"/>
      <c r="R59" s="100">
        <v>2</v>
      </c>
      <c r="S59" s="101" t="s">
        <v>278</v>
      </c>
      <c r="T59" s="102" t="str">
        <f t="shared" ref="T59:T60" si="75">IF(OR(U59="Preventivo",U59="Detectivo"),"Probabilidad",IF(U59="Correctivo","Impacto",""))</f>
        <v>Probabilidad</v>
      </c>
      <c r="U59" s="103" t="s">
        <v>15</v>
      </c>
      <c r="V59" s="103" t="s">
        <v>9</v>
      </c>
      <c r="W59" s="104" t="str">
        <f t="shared" ref="W59" si="76">IF(AND(U59="Preventivo",V59="Automático"),"50%",IF(AND(U59="Preventivo",V59="Manual"),"40%",IF(AND(U59="Detectivo",V59="Automático"),"40%",IF(AND(U59="Detectivo",V59="Manual"),"30%",IF(AND(U59="Correctivo",V59="Automático"),"35%",IF(AND(U59="Correctivo",V59="Manual"),"25%",""))))))</f>
        <v>30%</v>
      </c>
      <c r="X59" s="103" t="s">
        <v>19</v>
      </c>
      <c r="Y59" s="103" t="s">
        <v>22</v>
      </c>
      <c r="Z59" s="103" t="s">
        <v>110</v>
      </c>
      <c r="AA59" s="105">
        <f>IFERROR(IF(T59="Probabilidad",(AA58-(+AA58*W59)),IF(T59="Impacto",L59,"")),"")</f>
        <v>0.29399999999999998</v>
      </c>
      <c r="AB59" s="106" t="str">
        <f t="shared" ref="AB59:AB60" si="77">IFERROR(IF(AA59="","",IF(AA59&lt;=0.2,"Muy Baja",IF(AA59&lt;=0.4,"Baja",IF(AA59&lt;=0.6,"Media",IF(AA59&lt;=0.8,"Alta","Muy Alta"))))),"")</f>
        <v>Baja</v>
      </c>
      <c r="AC59" s="107">
        <f t="shared" ref="AC59:AC60" si="78">+AA59</f>
        <v>0.29399999999999998</v>
      </c>
      <c r="AD59" s="106" t="str">
        <f t="shared" ref="AD59:AD60" si="79">IFERROR(IF(AE59="","",IF(AE59&lt;=0.2,"Leve",IF(AE59&lt;=0.4,"Menor",IF(AE59&lt;=0.6,"Moderado",IF(AE59&lt;=0.8,"Mayor","Catastrófico"))))),"")</f>
        <v>Moderado</v>
      </c>
      <c r="AE59" s="107">
        <v>0.6</v>
      </c>
      <c r="AF59" s="108" t="str">
        <f t="shared" ref="AF59:AF60" si="80">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Moderado</v>
      </c>
      <c r="AG59" s="109" t="s">
        <v>122</v>
      </c>
      <c r="AH59" s="154" t="s">
        <v>279</v>
      </c>
      <c r="AI59" s="148" t="s">
        <v>280</v>
      </c>
      <c r="AJ59" s="167">
        <v>44562</v>
      </c>
      <c r="AK59" s="167">
        <v>44926</v>
      </c>
      <c r="AL59" s="154" t="s">
        <v>281</v>
      </c>
      <c r="AM59" s="111"/>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row>
    <row r="60" spans="1:71" ht="151.5" customHeight="1" x14ac:dyDescent="0.25">
      <c r="A60" s="252"/>
      <c r="B60" s="255"/>
      <c r="C60" s="257"/>
      <c r="D60" s="258"/>
      <c r="E60" s="227"/>
      <c r="F60" s="227"/>
      <c r="G60" s="227"/>
      <c r="H60" s="229"/>
      <c r="I60" s="227"/>
      <c r="J60" s="231"/>
      <c r="K60" s="234"/>
      <c r="L60" s="237"/>
      <c r="M60" s="239"/>
      <c r="N60" s="138"/>
      <c r="O60" s="234"/>
      <c r="P60" s="237"/>
      <c r="Q60" s="225"/>
      <c r="R60" s="100">
        <v>3</v>
      </c>
      <c r="S60" s="101"/>
      <c r="T60" s="102" t="str">
        <f t="shared" si="75"/>
        <v/>
      </c>
      <c r="U60" s="103"/>
      <c r="V60" s="103"/>
      <c r="W60" s="104"/>
      <c r="X60" s="103"/>
      <c r="Y60" s="103"/>
      <c r="Z60" s="103"/>
      <c r="AA60" s="105" t="str">
        <f>IFERROR(IF(T60="Probabilidad",(AA59-(+AA59*W60)),IF(T60="Impacto",L60,"")),"")</f>
        <v/>
      </c>
      <c r="AB60" s="106" t="str">
        <f t="shared" si="77"/>
        <v/>
      </c>
      <c r="AC60" s="107" t="str">
        <f t="shared" si="78"/>
        <v/>
      </c>
      <c r="AD60" s="106" t="str">
        <f t="shared" si="79"/>
        <v/>
      </c>
      <c r="AE60" s="107" t="str">
        <f t="shared" ref="AE60" si="81">IFERROR(IF(T60="Impacto",(P60-(+P60*W60)),IF(T60="Probabilidad",P60,"")),"")</f>
        <v/>
      </c>
      <c r="AF60" s="108" t="str">
        <f t="shared" si="80"/>
        <v/>
      </c>
      <c r="AG60" s="109"/>
      <c r="AH60" s="154"/>
      <c r="AI60" s="163"/>
      <c r="AJ60" s="167"/>
      <c r="AK60" s="167"/>
      <c r="AL60" s="154"/>
      <c r="AM60" s="111"/>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row>
    <row r="61" spans="1:71" ht="151.5" customHeight="1" x14ac:dyDescent="0.25">
      <c r="A61" s="252">
        <v>19</v>
      </c>
      <c r="B61" s="253" t="s">
        <v>282</v>
      </c>
      <c r="C61" s="256" t="s">
        <v>283</v>
      </c>
      <c r="D61" s="256" t="s">
        <v>433</v>
      </c>
      <c r="E61" s="226" t="s">
        <v>120</v>
      </c>
      <c r="F61" s="226" t="s">
        <v>284</v>
      </c>
      <c r="G61" s="226" t="s">
        <v>285</v>
      </c>
      <c r="H61" s="228" t="s">
        <v>506</v>
      </c>
      <c r="I61" s="226" t="s">
        <v>117</v>
      </c>
      <c r="J61" s="230">
        <v>360</v>
      </c>
      <c r="K61" s="232" t="str">
        <f>IF(J61&lt;=0,"",IF(J61&lt;=2,"Muy Baja",IF(J61&lt;=24,"Baja",IF(J61&lt;=500,"Media",IF(J61&lt;=5000,"Alta","Muy Alta")))))</f>
        <v>Media</v>
      </c>
      <c r="L61" s="235">
        <f>IF(K61="","",IF(K61="Muy Baja",0.2,IF(K61="Baja",0.4,IF(K61="Media",0.6,IF(K61="Alta",0.8,IF(K61="Muy Alta",1,))))))</f>
        <v>0.6</v>
      </c>
      <c r="M61" s="238" t="s">
        <v>566</v>
      </c>
      <c r="N61" s="137" t="str">
        <f>IF(NOT(ISERROR(MATCH(M61,'Tabla Impacto'!$B$221:$B$223,0))),'Tabla Impacto'!$F$223&amp;"Por favor no seleccionar los criterios de impacto(Afectación Económica o presupuestal y Pérdida Reputacional)",M61)</f>
        <v xml:space="preserve"> El riesgo afecta la imagen de la entidad con algunos usuarios de relevancia frente al logro de los objetivos</v>
      </c>
      <c r="O61" s="232" t="str">
        <f>IF(OR(N61='Tabla Impacto'!$C$11,N61='Tabla Impacto'!$D$11),"Leve",IF(OR(N61='Tabla Impacto'!$C$12,N61='Tabla Impacto'!$D$12),"Menor",IF(OR(N61='Tabla Impacto'!$C$13,N61='Tabla Impacto'!$D$13),"Moderado",IF(OR(N61='Tabla Impacto'!$C$14,N61='Tabla Impacto'!$D$14),"Mayor",IF(OR(N61='Tabla Impacto'!$C$15,N61='Tabla Impacto'!$D$15),"Catastrófico","")))))</f>
        <v>Moderado</v>
      </c>
      <c r="P61" s="235">
        <f>IF(O61="","",IF(O61="Leve",0.2,IF(O61="Menor",0.4,IF(O61="Moderado",0.6,IF(O61="Mayor",0.8,IF(O61="Catastrófico",1,))))))</f>
        <v>0.6</v>
      </c>
      <c r="Q61" s="223"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Moderado</v>
      </c>
      <c r="R61" s="100">
        <v>1</v>
      </c>
      <c r="S61" s="101" t="s">
        <v>286</v>
      </c>
      <c r="T61" s="102" t="str">
        <f t="shared" si="25"/>
        <v>Probabilidad</v>
      </c>
      <c r="U61" s="103" t="s">
        <v>15</v>
      </c>
      <c r="V61" s="103" t="s">
        <v>9</v>
      </c>
      <c r="W61" s="104" t="str">
        <f t="shared" si="26"/>
        <v>30%</v>
      </c>
      <c r="X61" s="103" t="s">
        <v>20</v>
      </c>
      <c r="Y61" s="103" t="s">
        <v>22</v>
      </c>
      <c r="Z61" s="103" t="s">
        <v>110</v>
      </c>
      <c r="AA61" s="105">
        <f t="shared" si="27"/>
        <v>0.42</v>
      </c>
      <c r="AB61" s="106" t="str">
        <f t="shared" si="28"/>
        <v>Media</v>
      </c>
      <c r="AC61" s="107">
        <f t="shared" si="29"/>
        <v>0.42</v>
      </c>
      <c r="AD61" s="106" t="str">
        <f t="shared" si="30"/>
        <v>Moderado</v>
      </c>
      <c r="AE61" s="107">
        <f t="shared" si="31"/>
        <v>0.6</v>
      </c>
      <c r="AF61" s="108" t="str">
        <f t="shared" si="32"/>
        <v>Moderado</v>
      </c>
      <c r="AG61" s="109" t="s">
        <v>122</v>
      </c>
      <c r="AH61" s="154" t="s">
        <v>432</v>
      </c>
      <c r="AI61" s="163" t="s">
        <v>201</v>
      </c>
      <c r="AJ61" s="167">
        <v>44562</v>
      </c>
      <c r="AK61" s="167">
        <v>44926</v>
      </c>
      <c r="AL61" s="154" t="s">
        <v>287</v>
      </c>
      <c r="AM61" s="111"/>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row>
    <row r="62" spans="1:71" ht="151.5" customHeight="1" x14ac:dyDescent="0.25">
      <c r="A62" s="252"/>
      <c r="B62" s="254"/>
      <c r="C62" s="258"/>
      <c r="D62" s="257"/>
      <c r="E62" s="227"/>
      <c r="F62" s="227"/>
      <c r="G62" s="227"/>
      <c r="H62" s="229"/>
      <c r="I62" s="227"/>
      <c r="J62" s="231"/>
      <c r="K62" s="233"/>
      <c r="L62" s="236"/>
      <c r="M62" s="239"/>
      <c r="N62" s="138"/>
      <c r="O62" s="233"/>
      <c r="P62" s="236"/>
      <c r="Q62" s="224"/>
      <c r="R62" s="100">
        <v>2</v>
      </c>
      <c r="S62" s="101"/>
      <c r="T62" s="102" t="str">
        <f t="shared" ref="T62:T63" si="82">IF(OR(U62="Preventivo",U62="Detectivo"),"Probabilidad",IF(U62="Correctivo","Impacto",""))</f>
        <v/>
      </c>
      <c r="U62" s="103"/>
      <c r="V62" s="103"/>
      <c r="W62" s="104"/>
      <c r="X62" s="103"/>
      <c r="Y62" s="103"/>
      <c r="Z62" s="103"/>
      <c r="AA62" s="105" t="str">
        <f>IFERROR(IF(T62="Probabilidad",(AA61-(+AA61*W62)),IF(T62="Impacto",L62,"")),"")</f>
        <v/>
      </c>
      <c r="AB62" s="106" t="str">
        <f t="shared" ref="AB62:AB63" si="83">IFERROR(IF(AA62="","",IF(AA62&lt;=0.2,"Muy Baja",IF(AA62&lt;=0.4,"Baja",IF(AA62&lt;=0.6,"Media",IF(AA62&lt;=0.8,"Alta","Muy Alta"))))),"")</f>
        <v/>
      </c>
      <c r="AC62" s="107" t="str">
        <f t="shared" ref="AC62:AC63" si="84">+AA62</f>
        <v/>
      </c>
      <c r="AD62" s="106" t="str">
        <f t="shared" ref="AD62:AD63" si="85">IFERROR(IF(AE62="","",IF(AE62&lt;=0.2,"Leve",IF(AE62&lt;=0.4,"Menor",IF(AE62&lt;=0.6,"Moderado",IF(AE62&lt;=0.8,"Mayor","Catastrófico"))))),"")</f>
        <v/>
      </c>
      <c r="AE62" s="107" t="str">
        <f t="shared" ref="AE62:AE63" si="86">IFERROR(IF(T62="Impacto",(P62-(+P62*W62)),IF(T62="Probabilidad",P62,"")),"")</f>
        <v/>
      </c>
      <c r="AF62" s="108" t="str">
        <f t="shared" ref="AF62:AF63" si="87">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09"/>
      <c r="AH62" s="154"/>
      <c r="AI62" s="163"/>
      <c r="AJ62" s="167"/>
      <c r="AK62" s="167"/>
      <c r="AL62" s="154"/>
      <c r="AM62" s="111"/>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row>
    <row r="63" spans="1:71" ht="151.5" customHeight="1" x14ac:dyDescent="0.25">
      <c r="A63" s="252"/>
      <c r="B63" s="255"/>
      <c r="C63" s="258"/>
      <c r="D63" s="257"/>
      <c r="E63" s="227"/>
      <c r="F63" s="227"/>
      <c r="G63" s="227"/>
      <c r="H63" s="229"/>
      <c r="I63" s="227"/>
      <c r="J63" s="231"/>
      <c r="K63" s="234"/>
      <c r="L63" s="237"/>
      <c r="M63" s="282"/>
      <c r="N63" s="138"/>
      <c r="O63" s="234"/>
      <c r="P63" s="237"/>
      <c r="Q63" s="225"/>
      <c r="R63" s="100">
        <v>3</v>
      </c>
      <c r="S63" s="101"/>
      <c r="T63" s="102" t="str">
        <f t="shared" si="82"/>
        <v/>
      </c>
      <c r="U63" s="103"/>
      <c r="V63" s="103"/>
      <c r="W63" s="104"/>
      <c r="X63" s="103"/>
      <c r="Y63" s="103"/>
      <c r="Z63" s="103"/>
      <c r="AA63" s="105" t="str">
        <f>IFERROR(IF(T63="Probabilidad",(AA62-(+AA62*W63)),IF(T63="Impacto",L63,"")),"")</f>
        <v/>
      </c>
      <c r="AB63" s="106" t="str">
        <f t="shared" si="83"/>
        <v/>
      </c>
      <c r="AC63" s="107" t="str">
        <f t="shared" si="84"/>
        <v/>
      </c>
      <c r="AD63" s="106" t="str">
        <f t="shared" si="85"/>
        <v/>
      </c>
      <c r="AE63" s="107" t="str">
        <f t="shared" si="86"/>
        <v/>
      </c>
      <c r="AF63" s="108" t="str">
        <f t="shared" si="87"/>
        <v/>
      </c>
      <c r="AG63" s="109"/>
      <c r="AH63" s="154"/>
      <c r="AI63" s="163"/>
      <c r="AJ63" s="167"/>
      <c r="AK63" s="167"/>
      <c r="AL63" s="154"/>
      <c r="AM63" s="111"/>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row>
    <row r="64" spans="1:71" ht="151.5" customHeight="1" x14ac:dyDescent="0.25">
      <c r="A64" s="252">
        <v>20</v>
      </c>
      <c r="B64" s="253" t="s">
        <v>282</v>
      </c>
      <c r="C64" s="256" t="s">
        <v>283</v>
      </c>
      <c r="D64" s="256" t="s">
        <v>433</v>
      </c>
      <c r="E64" s="226" t="s">
        <v>120</v>
      </c>
      <c r="F64" s="276" t="s">
        <v>289</v>
      </c>
      <c r="G64" s="226" t="s">
        <v>290</v>
      </c>
      <c r="H64" s="228" t="s">
        <v>288</v>
      </c>
      <c r="I64" s="226" t="s">
        <v>115</v>
      </c>
      <c r="J64" s="230">
        <v>246</v>
      </c>
      <c r="K64" s="232" t="str">
        <f>IF(J64&lt;=0,"",IF(J64&lt;=2,"Muy Baja",IF(J64&lt;=24,"Baja",IF(J64&lt;=500,"Media",IF(J64&lt;=5000,"Alta","Muy Alta")))))</f>
        <v>Media</v>
      </c>
      <c r="L64" s="235">
        <f>IF(K64="","",IF(K64="Muy Baja",0.2,IF(K64="Baja",0.4,IF(K64="Media",0.6,IF(K64="Alta",0.8,IF(K64="Muy Alta",1,))))))</f>
        <v>0.6</v>
      </c>
      <c r="M64" s="238" t="s">
        <v>573</v>
      </c>
      <c r="N64" s="137" t="str">
        <f>IF(NOT(ISERROR(MATCH(M64,'Tabla Impacto'!$B$221:$B$223,0))),'Tabla Impacto'!$F$223&amp;"Por favor no seleccionar los criterios de impacto(Afectación Económica o presupuestal y Pérdida Reputacional)",M64)</f>
        <v xml:space="preserve"> El riesgo afecta la imagen de la entidad con efecto publicitario sostenido a nivel de sector administrativo, nivel departamental o municipal</v>
      </c>
      <c r="O64" s="232" t="str">
        <f>IF(OR(N64='Tabla Impacto'!$C$11,N64='Tabla Impacto'!$D$11),"Leve",IF(OR(N64='Tabla Impacto'!$C$12,N64='Tabla Impacto'!$D$12),"Menor",IF(OR(N64='Tabla Impacto'!$C$13,N64='Tabla Impacto'!$D$13),"Moderado",IF(OR(N64='Tabla Impacto'!$C$14,N64='Tabla Impacto'!$D$14),"Mayor",IF(OR(N64='Tabla Impacto'!$C$15,N64='Tabla Impacto'!$D$15),"Catastrófico","")))))</f>
        <v>Mayor</v>
      </c>
      <c r="P64" s="235">
        <f>IF(O64="","",IF(O64="Leve",0.2,IF(O64="Menor",0.4,IF(O64="Moderado",0.6,IF(O64="Mayor",0.8,IF(O64="Catastrófico",1,))))))</f>
        <v>0.8</v>
      </c>
      <c r="Q64" s="223"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100">
        <v>1</v>
      </c>
      <c r="S64" s="101" t="s">
        <v>291</v>
      </c>
      <c r="T64" s="102" t="str">
        <f t="shared" si="25"/>
        <v>Probabilidad</v>
      </c>
      <c r="U64" s="103" t="s">
        <v>14</v>
      </c>
      <c r="V64" s="103" t="s">
        <v>9</v>
      </c>
      <c r="W64" s="104" t="str">
        <f t="shared" si="26"/>
        <v>40%</v>
      </c>
      <c r="X64" s="103" t="s">
        <v>20</v>
      </c>
      <c r="Y64" s="103" t="s">
        <v>22</v>
      </c>
      <c r="Z64" s="103" t="s">
        <v>110</v>
      </c>
      <c r="AA64" s="105">
        <f t="shared" si="27"/>
        <v>0.36</v>
      </c>
      <c r="AB64" s="106" t="str">
        <f t="shared" si="28"/>
        <v>Baja</v>
      </c>
      <c r="AC64" s="107">
        <f t="shared" si="29"/>
        <v>0.36</v>
      </c>
      <c r="AD64" s="106" t="str">
        <f t="shared" si="30"/>
        <v>Mayor</v>
      </c>
      <c r="AE64" s="107">
        <f t="shared" si="31"/>
        <v>0.8</v>
      </c>
      <c r="AF64" s="108" t="str">
        <f t="shared" si="32"/>
        <v>Alto</v>
      </c>
      <c r="AG64" s="109" t="s">
        <v>122</v>
      </c>
      <c r="AH64" s="168" t="s">
        <v>410</v>
      </c>
      <c r="AI64" s="174" t="s">
        <v>219</v>
      </c>
      <c r="AJ64" s="164">
        <v>44562</v>
      </c>
      <c r="AK64" s="165" t="s">
        <v>412</v>
      </c>
      <c r="AL64" s="154" t="s">
        <v>292</v>
      </c>
      <c r="AM64" s="111"/>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row>
    <row r="65" spans="1:71" ht="151.5" customHeight="1" x14ac:dyDescent="0.25">
      <c r="A65" s="252"/>
      <c r="B65" s="254"/>
      <c r="C65" s="258"/>
      <c r="D65" s="257"/>
      <c r="E65" s="227"/>
      <c r="F65" s="227"/>
      <c r="G65" s="227"/>
      <c r="H65" s="229"/>
      <c r="I65" s="227"/>
      <c r="J65" s="231"/>
      <c r="K65" s="233"/>
      <c r="L65" s="236"/>
      <c r="M65" s="239"/>
      <c r="N65" s="138"/>
      <c r="O65" s="233"/>
      <c r="P65" s="236"/>
      <c r="Q65" s="224"/>
      <c r="R65" s="100">
        <v>2</v>
      </c>
      <c r="S65" s="101"/>
      <c r="T65" s="102" t="str">
        <f t="shared" ref="T65:T66" si="88">IF(OR(U65="Preventivo",U65="Detectivo"),"Probabilidad",IF(U65="Correctivo","Impacto",""))</f>
        <v/>
      </c>
      <c r="U65" s="103"/>
      <c r="V65" s="103"/>
      <c r="W65" s="104"/>
      <c r="X65" s="103"/>
      <c r="Y65" s="103"/>
      <c r="Z65" s="103"/>
      <c r="AA65" s="105" t="str">
        <f>IFERROR(IF(T65="Probabilidad",(AA64-(+AA64*W65)),IF(T65="Impacto",L65,"")),"")</f>
        <v/>
      </c>
      <c r="AB65" s="106" t="str">
        <f t="shared" ref="AB65:AB66" si="89">IFERROR(IF(AA65="","",IF(AA65&lt;=0.2,"Muy Baja",IF(AA65&lt;=0.4,"Baja",IF(AA65&lt;=0.6,"Media",IF(AA65&lt;=0.8,"Alta","Muy Alta"))))),"")</f>
        <v/>
      </c>
      <c r="AC65" s="107" t="str">
        <f t="shared" ref="AC65:AC66" si="90">+AA65</f>
        <v/>
      </c>
      <c r="AD65" s="106" t="str">
        <f t="shared" ref="AD65:AD66" si="91">IFERROR(IF(AE65="","",IF(AE65&lt;=0.2,"Leve",IF(AE65&lt;=0.4,"Menor",IF(AE65&lt;=0.6,"Moderado",IF(AE65&lt;=0.8,"Mayor","Catastrófico"))))),"")</f>
        <v/>
      </c>
      <c r="AE65" s="107" t="str">
        <f t="shared" ref="AE65:AE66" si="92">IFERROR(IF(T65="Impacto",(P65-(+P65*W65)),IF(T65="Probabilidad",P65,"")),"")</f>
        <v/>
      </c>
      <c r="AF65" s="108" t="str">
        <f t="shared" ref="AF65:AF66" si="93">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
      </c>
      <c r="AG65" s="109"/>
      <c r="AH65" s="154"/>
      <c r="AI65" s="163"/>
      <c r="AJ65" s="167"/>
      <c r="AK65" s="167"/>
      <c r="AL65" s="154"/>
      <c r="AM65" s="111"/>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row>
    <row r="66" spans="1:71" ht="151.5" customHeight="1" x14ac:dyDescent="0.25">
      <c r="A66" s="252"/>
      <c r="B66" s="255"/>
      <c r="C66" s="258"/>
      <c r="D66" s="257"/>
      <c r="E66" s="227"/>
      <c r="F66" s="227"/>
      <c r="G66" s="227"/>
      <c r="H66" s="229"/>
      <c r="I66" s="227"/>
      <c r="J66" s="231"/>
      <c r="K66" s="234"/>
      <c r="L66" s="237"/>
      <c r="M66" s="239"/>
      <c r="N66" s="138"/>
      <c r="O66" s="234"/>
      <c r="P66" s="237"/>
      <c r="Q66" s="225"/>
      <c r="R66" s="100">
        <v>3</v>
      </c>
      <c r="S66" s="101"/>
      <c r="T66" s="102" t="str">
        <f t="shared" si="88"/>
        <v/>
      </c>
      <c r="U66" s="103"/>
      <c r="V66" s="103"/>
      <c r="W66" s="104"/>
      <c r="X66" s="103"/>
      <c r="Y66" s="103"/>
      <c r="Z66" s="103"/>
      <c r="AA66" s="105" t="str">
        <f>IFERROR(IF(T66="Probabilidad",(AA65-(+AA65*W66)),IF(T66="Impacto",L66,"")),"")</f>
        <v/>
      </c>
      <c r="AB66" s="106" t="str">
        <f t="shared" si="89"/>
        <v/>
      </c>
      <c r="AC66" s="107" t="str">
        <f t="shared" si="90"/>
        <v/>
      </c>
      <c r="AD66" s="106" t="str">
        <f t="shared" si="91"/>
        <v/>
      </c>
      <c r="AE66" s="107" t="str">
        <f t="shared" si="92"/>
        <v/>
      </c>
      <c r="AF66" s="108" t="str">
        <f t="shared" si="93"/>
        <v/>
      </c>
      <c r="AG66" s="109"/>
      <c r="AH66" s="154"/>
      <c r="AI66" s="163"/>
      <c r="AJ66" s="167"/>
      <c r="AK66" s="167"/>
      <c r="AL66" s="154"/>
      <c r="AM66" s="111"/>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row>
    <row r="67" spans="1:71" ht="151.5" customHeight="1" x14ac:dyDescent="0.25">
      <c r="A67" s="252">
        <v>21</v>
      </c>
      <c r="B67" s="253" t="s">
        <v>293</v>
      </c>
      <c r="C67" s="256" t="s">
        <v>390</v>
      </c>
      <c r="D67" s="256" t="s">
        <v>434</v>
      </c>
      <c r="E67" s="226" t="s">
        <v>120</v>
      </c>
      <c r="F67" s="276" t="s">
        <v>508</v>
      </c>
      <c r="G67" s="276" t="s">
        <v>507</v>
      </c>
      <c r="H67" s="228" t="s">
        <v>509</v>
      </c>
      <c r="I67" s="226" t="s">
        <v>351</v>
      </c>
      <c r="J67" s="230">
        <v>4</v>
      </c>
      <c r="K67" s="232" t="str">
        <f>IF(J67&lt;=0,"",IF(J67&lt;=2,"Muy Baja",IF(J67&lt;=24,"Baja",IF(J67&lt;=500,"Media",IF(J67&lt;=5000,"Alta","Muy Alta")))))</f>
        <v>Baja</v>
      </c>
      <c r="L67" s="235">
        <f>IF(K67="","",IF(K67="Muy Baja",0.2,IF(K67="Baja",0.4,IF(K67="Media",0.6,IF(K67="Alta",0.8,IF(K67="Muy Alta",1,))))))</f>
        <v>0.4</v>
      </c>
      <c r="M67" s="238" t="s">
        <v>562</v>
      </c>
      <c r="N67" s="137" t="str">
        <f>IF(NOT(ISERROR(MATCH(M67,'Tabla Impacto'!$B$221:$B$223,0))),'Tabla Impacto'!$F$223&amp;"Por favor no seleccionar los criterios de impacto(Afectación Económica o presupuestal y Pérdida Reputacional)",M67)</f>
        <v xml:space="preserve"> Afectación menor a 10 SMLMV .</v>
      </c>
      <c r="O67" s="232" t="str">
        <f>IF(OR(N67='Tabla Impacto'!$C$11,N67='Tabla Impacto'!$D$11),"Leve",IF(OR(N67='Tabla Impacto'!$C$12,N67='Tabla Impacto'!$D$12),"Menor",IF(OR(N67='Tabla Impacto'!$C$13,N67='Tabla Impacto'!$D$13),"Moderado",IF(OR(N67='Tabla Impacto'!$C$14,N67='Tabla Impacto'!$D$14),"Mayor",IF(OR(N67='Tabla Impacto'!$C$15,N67='Tabla Impacto'!$D$15),"Catastrófico","")))))</f>
        <v>Leve</v>
      </c>
      <c r="P67" s="235">
        <f>IF(O67="","",IF(O67="Leve",0.2,IF(O67="Menor",0.4,IF(O67="Moderado",0.6,IF(O67="Mayor",0.8,IF(O67="Catastrófico",1,))))))</f>
        <v>0.2</v>
      </c>
      <c r="Q67" s="223"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Bajo</v>
      </c>
      <c r="R67" s="100">
        <v>1</v>
      </c>
      <c r="S67" s="101" t="s">
        <v>435</v>
      </c>
      <c r="T67" s="102" t="str">
        <f t="shared" si="25"/>
        <v>Probabilidad</v>
      </c>
      <c r="U67" s="103" t="s">
        <v>14</v>
      </c>
      <c r="V67" s="103" t="s">
        <v>9</v>
      </c>
      <c r="W67" s="104" t="str">
        <f t="shared" si="26"/>
        <v>40%</v>
      </c>
      <c r="X67" s="103" t="s">
        <v>19</v>
      </c>
      <c r="Y67" s="103" t="s">
        <v>22</v>
      </c>
      <c r="Z67" s="103" t="s">
        <v>110</v>
      </c>
      <c r="AA67" s="105">
        <f t="shared" si="27"/>
        <v>0.24</v>
      </c>
      <c r="AB67" s="106" t="str">
        <f t="shared" si="28"/>
        <v>Baja</v>
      </c>
      <c r="AC67" s="107">
        <f t="shared" si="29"/>
        <v>0.24</v>
      </c>
      <c r="AD67" s="106" t="str">
        <f t="shared" si="30"/>
        <v>Leve</v>
      </c>
      <c r="AE67" s="107">
        <f t="shared" si="31"/>
        <v>0.2</v>
      </c>
      <c r="AF67" s="108" t="str">
        <f t="shared" si="32"/>
        <v>Bajo</v>
      </c>
      <c r="AG67" s="109" t="s">
        <v>122</v>
      </c>
      <c r="AH67" s="154" t="s">
        <v>367</v>
      </c>
      <c r="AI67" s="163" t="s">
        <v>201</v>
      </c>
      <c r="AJ67" s="167" t="s">
        <v>300</v>
      </c>
      <c r="AK67" s="167" t="s">
        <v>301</v>
      </c>
      <c r="AL67" s="175" t="s">
        <v>436</v>
      </c>
      <c r="AM67" s="111"/>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row>
    <row r="68" spans="1:71" ht="151.5" customHeight="1" x14ac:dyDescent="0.25">
      <c r="A68" s="252"/>
      <c r="B68" s="254"/>
      <c r="C68" s="257"/>
      <c r="D68" s="257"/>
      <c r="E68" s="227"/>
      <c r="F68" s="227"/>
      <c r="G68" s="227"/>
      <c r="H68" s="229"/>
      <c r="I68" s="227"/>
      <c r="J68" s="231"/>
      <c r="K68" s="233"/>
      <c r="L68" s="236"/>
      <c r="M68" s="239"/>
      <c r="N68" s="138"/>
      <c r="O68" s="233"/>
      <c r="P68" s="236"/>
      <c r="Q68" s="224"/>
      <c r="R68" s="100">
        <v>2</v>
      </c>
      <c r="S68" s="101" t="s">
        <v>352</v>
      </c>
      <c r="T68" s="102" t="str">
        <f t="shared" ref="T68:T69" si="94">IF(OR(U68="Preventivo",U68="Detectivo"),"Probabilidad",IF(U68="Correctivo","Impacto",""))</f>
        <v>Probabilidad</v>
      </c>
      <c r="U68" s="103" t="s">
        <v>14</v>
      </c>
      <c r="V68" s="103" t="s">
        <v>9</v>
      </c>
      <c r="W68" s="104" t="str">
        <f t="shared" ref="W68" si="95">IF(AND(U68="Preventivo",V68="Automático"),"50%",IF(AND(U68="Preventivo",V68="Manual"),"40%",IF(AND(U68="Detectivo",V68="Automático"),"40%",IF(AND(U68="Detectivo",V68="Manual"),"30%",IF(AND(U68="Correctivo",V68="Automático"),"35%",IF(AND(U68="Correctivo",V68="Manual"),"25%",""))))))</f>
        <v>40%</v>
      </c>
      <c r="X68" s="103" t="s">
        <v>19</v>
      </c>
      <c r="Y68" s="103" t="s">
        <v>22</v>
      </c>
      <c r="Z68" s="103" t="s">
        <v>110</v>
      </c>
      <c r="AA68" s="105">
        <f>IFERROR(IF(T68="Probabilidad",(AA67-(+AA67*W68)),IF(T68="Impacto",L68,"")),"")</f>
        <v>0.14399999999999999</v>
      </c>
      <c r="AB68" s="106" t="str">
        <f t="shared" ref="AB68" si="96">IFERROR(IF(AA68="","",IF(AA68&lt;=0.2,"Muy Baja",IF(AA68&lt;=0.4,"Baja",IF(AA68&lt;=0.6,"Media",IF(AA68&lt;=0.8,"Alta","Muy Alta"))))),"")</f>
        <v>Muy Baja</v>
      </c>
      <c r="AC68" s="107">
        <f t="shared" ref="AC68" si="97">+AA68</f>
        <v>0.14399999999999999</v>
      </c>
      <c r="AD68" s="106" t="str">
        <f t="shared" ref="AD68" si="98">IFERROR(IF(AE68="","",IF(AE68&lt;=0.2,"Leve",IF(AE68&lt;=0.4,"Menor",IF(AE68&lt;=0.6,"Moderado",IF(AE68&lt;=0.8,"Mayor","Catastrófico"))))),"")</f>
        <v>Leve</v>
      </c>
      <c r="AE68" s="107">
        <v>0.2</v>
      </c>
      <c r="AF68" s="108" t="str">
        <f t="shared" ref="AF68" si="99">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Bajo</v>
      </c>
      <c r="AG68" s="109" t="s">
        <v>122</v>
      </c>
      <c r="AH68" s="154" t="s">
        <v>353</v>
      </c>
      <c r="AI68" s="163" t="s">
        <v>294</v>
      </c>
      <c r="AJ68" s="167" t="s">
        <v>300</v>
      </c>
      <c r="AK68" s="167" t="s">
        <v>301</v>
      </c>
      <c r="AL68" s="175" t="s">
        <v>437</v>
      </c>
      <c r="AM68" s="111"/>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row>
    <row r="69" spans="1:71" ht="151.5" customHeight="1" x14ac:dyDescent="0.25">
      <c r="A69" s="252"/>
      <c r="B69" s="255"/>
      <c r="C69" s="257"/>
      <c r="D69" s="257"/>
      <c r="E69" s="227"/>
      <c r="F69" s="227"/>
      <c r="G69" s="227"/>
      <c r="H69" s="229"/>
      <c r="I69" s="227"/>
      <c r="J69" s="231"/>
      <c r="K69" s="234"/>
      <c r="L69" s="237"/>
      <c r="M69" s="239"/>
      <c r="N69" s="138"/>
      <c r="O69" s="234"/>
      <c r="P69" s="237"/>
      <c r="Q69" s="225"/>
      <c r="R69" s="100">
        <v>3</v>
      </c>
      <c r="S69" s="101"/>
      <c r="T69" s="102" t="str">
        <f t="shared" si="94"/>
        <v/>
      </c>
      <c r="U69" s="103"/>
      <c r="V69" s="103"/>
      <c r="W69" s="104"/>
      <c r="X69" s="103"/>
      <c r="Y69" s="103"/>
      <c r="Z69" s="103"/>
      <c r="AA69" s="105"/>
      <c r="AB69" s="106"/>
      <c r="AC69" s="107"/>
      <c r="AD69" s="106"/>
      <c r="AE69" s="107"/>
      <c r="AF69" s="108"/>
      <c r="AG69" s="109"/>
      <c r="AH69" s="154"/>
      <c r="AI69" s="163"/>
      <c r="AJ69" s="167"/>
      <c r="AK69" s="167"/>
      <c r="AL69" s="154"/>
      <c r="AM69" s="111"/>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row>
    <row r="70" spans="1:71" ht="151.5" customHeight="1" x14ac:dyDescent="0.25">
      <c r="A70" s="252">
        <v>22</v>
      </c>
      <c r="B70" s="253" t="s">
        <v>293</v>
      </c>
      <c r="C70" s="256" t="s">
        <v>390</v>
      </c>
      <c r="D70" s="256" t="s">
        <v>434</v>
      </c>
      <c r="E70" s="226" t="s">
        <v>118</v>
      </c>
      <c r="F70" s="226" t="s">
        <v>513</v>
      </c>
      <c r="G70" s="226" t="s">
        <v>296</v>
      </c>
      <c r="H70" s="228" t="s">
        <v>295</v>
      </c>
      <c r="I70" s="226" t="s">
        <v>349</v>
      </c>
      <c r="J70" s="230">
        <v>12</v>
      </c>
      <c r="K70" s="232" t="str">
        <f>IF(J70&lt;=0,"",IF(J70&lt;=2,"Muy Baja",IF(J70&lt;=24,"Baja",IF(J70&lt;=500,"Media",IF(J70&lt;=5000,"Alta","Muy Alta")))))</f>
        <v>Baja</v>
      </c>
      <c r="L70" s="235">
        <f>IF(K70="","",IF(K70="Muy Baja",0.2,IF(K70="Baja",0.4,IF(K70="Media",0.6,IF(K70="Alta",0.8,IF(K70="Muy Alta",1,))))))</f>
        <v>0.4</v>
      </c>
      <c r="M70" s="238" t="s">
        <v>571</v>
      </c>
      <c r="N70" s="137" t="str">
        <f>IF(NOT(ISERROR(MATCH(M70,'Tabla Impacto'!$B$221:$B$223,0))),'Tabla Impacto'!$F$223&amp;"Por favor no seleccionar los criterios de impacto(Afectación Económica o presupuestal y Pérdida Reputacional)",M70)</f>
        <v xml:space="preserve"> El riesgo afecta la imagen de la entidad internamente, de conocimiento general, nivel interno, de junta directiva y accionistas y/o de proveedores</v>
      </c>
      <c r="O70" s="232" t="str">
        <f>IF(OR(N70='Tabla Impacto'!$C$11,N70='Tabla Impacto'!$D$11),"Leve",IF(OR(N70='Tabla Impacto'!$C$12,N70='Tabla Impacto'!$D$12),"Menor",IF(OR(N70='Tabla Impacto'!$C$13,N70='Tabla Impacto'!$D$13),"Moderado",IF(OR(N70='Tabla Impacto'!$C$14,N70='Tabla Impacto'!$D$14),"Mayor",IF(OR(N70='Tabla Impacto'!$C$15,N70='Tabla Impacto'!$D$15),"Catastrófico","")))))</f>
        <v>Menor</v>
      </c>
      <c r="P70" s="235">
        <f>IF(O70="","",IF(O70="Leve",0.2,IF(O70="Menor",0.4,IF(O70="Moderado",0.6,IF(O70="Mayor",0.8,IF(O70="Catastrófico",1,))))))</f>
        <v>0.4</v>
      </c>
      <c r="Q70" s="223"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100">
        <v>1</v>
      </c>
      <c r="S70" s="101" t="s">
        <v>297</v>
      </c>
      <c r="T70" s="102" t="str">
        <f t="shared" si="25"/>
        <v>Probabilidad</v>
      </c>
      <c r="U70" s="103" t="s">
        <v>15</v>
      </c>
      <c r="V70" s="103" t="s">
        <v>9</v>
      </c>
      <c r="W70" s="104" t="str">
        <f t="shared" si="26"/>
        <v>30%</v>
      </c>
      <c r="X70" s="103" t="s">
        <v>20</v>
      </c>
      <c r="Y70" s="103" t="s">
        <v>23</v>
      </c>
      <c r="Z70" s="103" t="s">
        <v>111</v>
      </c>
      <c r="AA70" s="105">
        <f t="shared" si="27"/>
        <v>0.28000000000000003</v>
      </c>
      <c r="AB70" s="106" t="str">
        <f t="shared" si="28"/>
        <v>Baja</v>
      </c>
      <c r="AC70" s="107">
        <f t="shared" si="29"/>
        <v>0.28000000000000003</v>
      </c>
      <c r="AD70" s="106" t="str">
        <f t="shared" si="30"/>
        <v>Menor</v>
      </c>
      <c r="AE70" s="107">
        <f t="shared" si="31"/>
        <v>0.4</v>
      </c>
      <c r="AF70" s="108" t="str">
        <f t="shared" si="32"/>
        <v>Moderado</v>
      </c>
      <c r="AG70" s="109" t="s">
        <v>122</v>
      </c>
      <c r="AH70" s="154" t="s">
        <v>512</v>
      </c>
      <c r="AI70" s="163" t="s">
        <v>269</v>
      </c>
      <c r="AJ70" s="167" t="s">
        <v>300</v>
      </c>
      <c r="AK70" s="167" t="s">
        <v>301</v>
      </c>
      <c r="AL70" s="154" t="s">
        <v>510</v>
      </c>
      <c r="AM70" s="111"/>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row>
    <row r="71" spans="1:71" ht="151.5" customHeight="1" x14ac:dyDescent="0.25">
      <c r="A71" s="252"/>
      <c r="B71" s="254"/>
      <c r="C71" s="257"/>
      <c r="D71" s="257"/>
      <c r="E71" s="227"/>
      <c r="F71" s="227"/>
      <c r="G71" s="227"/>
      <c r="H71" s="229"/>
      <c r="I71" s="227"/>
      <c r="J71" s="231"/>
      <c r="K71" s="233"/>
      <c r="L71" s="236"/>
      <c r="M71" s="239"/>
      <c r="N71" s="138"/>
      <c r="O71" s="233"/>
      <c r="P71" s="236"/>
      <c r="Q71" s="224"/>
      <c r="R71" s="100">
        <v>2</v>
      </c>
      <c r="S71" s="101" t="s">
        <v>354</v>
      </c>
      <c r="T71" s="102" t="str">
        <f t="shared" ref="T71:T76" si="100">IF(OR(U71="Preventivo",U71="Detectivo"),"Probabilidad",IF(U71="Correctivo","Impacto",""))</f>
        <v>Probabilidad</v>
      </c>
      <c r="U71" s="103" t="s">
        <v>15</v>
      </c>
      <c r="V71" s="103" t="s">
        <v>9</v>
      </c>
      <c r="W71" s="104" t="str">
        <f t="shared" ref="W71:W76" si="101">IF(AND(U71="Preventivo",V71="Automático"),"50%",IF(AND(U71="Preventivo",V71="Manual"),"40%",IF(AND(U71="Detectivo",V71="Automático"),"40%",IF(AND(U71="Detectivo",V71="Manual"),"30%",IF(AND(U71="Correctivo",V71="Automático"),"35%",IF(AND(U71="Correctivo",V71="Manual"),"25%",""))))))</f>
        <v>30%</v>
      </c>
      <c r="X71" s="103" t="s">
        <v>19</v>
      </c>
      <c r="Y71" s="103" t="s">
        <v>22</v>
      </c>
      <c r="Z71" s="103" t="s">
        <v>110</v>
      </c>
      <c r="AA71" s="105">
        <f>IFERROR(IF(T71="Probabilidad",(AA70-(+AA70*W71)),IF(T71="Impacto",L71,"")),"")</f>
        <v>0.19600000000000001</v>
      </c>
      <c r="AB71" s="106" t="str">
        <f t="shared" ref="AB71:AB76" si="102">IFERROR(IF(AA71="","",IF(AA71&lt;=0.2,"Muy Baja",IF(AA71&lt;=0.4,"Baja",IF(AA71&lt;=0.6,"Media",IF(AA71&lt;=0.8,"Alta","Muy Alta"))))),"")</f>
        <v>Muy Baja</v>
      </c>
      <c r="AC71" s="107">
        <f t="shared" ref="AC71:AC76" si="103">+AA71</f>
        <v>0.19600000000000001</v>
      </c>
      <c r="AD71" s="106" t="str">
        <f t="shared" ref="AD71:AD76" si="104">IFERROR(IF(AE71="","",IF(AE71&lt;=0.2,"Leve",IF(AE71&lt;=0.4,"Menor",IF(AE71&lt;=0.6,"Moderado",IF(AE71&lt;=0.8,"Mayor","Catastrófico"))))),"")</f>
        <v>Menor</v>
      </c>
      <c r="AE71" s="107">
        <v>0.4</v>
      </c>
      <c r="AF71" s="108" t="str">
        <f t="shared" ref="AF71:AF76" si="105">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Bajo</v>
      </c>
      <c r="AG71" s="109" t="s">
        <v>122</v>
      </c>
      <c r="AH71" s="154" t="s">
        <v>438</v>
      </c>
      <c r="AI71" s="163" t="s">
        <v>269</v>
      </c>
      <c r="AJ71" s="167" t="s">
        <v>300</v>
      </c>
      <c r="AK71" s="167" t="s">
        <v>301</v>
      </c>
      <c r="AL71" s="154" t="s">
        <v>511</v>
      </c>
      <c r="AM71" s="111"/>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row>
    <row r="72" spans="1:71" ht="151.5" customHeight="1" x14ac:dyDescent="0.25">
      <c r="A72" s="252"/>
      <c r="B72" s="255"/>
      <c r="C72" s="257"/>
      <c r="D72" s="257"/>
      <c r="E72" s="227"/>
      <c r="F72" s="227"/>
      <c r="G72" s="227"/>
      <c r="H72" s="229"/>
      <c r="I72" s="227"/>
      <c r="J72" s="231"/>
      <c r="K72" s="234"/>
      <c r="L72" s="237"/>
      <c r="M72" s="239"/>
      <c r="N72" s="138"/>
      <c r="O72" s="234"/>
      <c r="P72" s="237"/>
      <c r="Q72" s="225"/>
      <c r="R72" s="100">
        <v>3</v>
      </c>
      <c r="S72" s="139" t="s">
        <v>298</v>
      </c>
      <c r="T72" s="102" t="str">
        <f t="shared" si="100"/>
        <v>Probabilidad</v>
      </c>
      <c r="U72" s="103" t="s">
        <v>15</v>
      </c>
      <c r="V72" s="103" t="s">
        <v>9</v>
      </c>
      <c r="W72" s="104" t="str">
        <f t="shared" si="101"/>
        <v>30%</v>
      </c>
      <c r="X72" s="103" t="s">
        <v>19</v>
      </c>
      <c r="Y72" s="103" t="s">
        <v>22</v>
      </c>
      <c r="Z72" s="103" t="s">
        <v>110</v>
      </c>
      <c r="AA72" s="105">
        <f>IFERROR(IF(T72="Probabilidad",(AA71-(+AA71*W72)),IF(T72="Impacto",L72,"")),"")</f>
        <v>0.13720000000000002</v>
      </c>
      <c r="AB72" s="106" t="str">
        <f t="shared" si="102"/>
        <v>Muy Baja</v>
      </c>
      <c r="AC72" s="107">
        <f t="shared" si="103"/>
        <v>0.13720000000000002</v>
      </c>
      <c r="AD72" s="106" t="str">
        <f t="shared" si="104"/>
        <v>Menor</v>
      </c>
      <c r="AE72" s="107">
        <v>0.4</v>
      </c>
      <c r="AF72" s="108" t="str">
        <f t="shared" si="105"/>
        <v>Bajo</v>
      </c>
      <c r="AG72" s="109" t="s">
        <v>122</v>
      </c>
      <c r="AH72" s="154" t="s">
        <v>439</v>
      </c>
      <c r="AI72" s="163" t="s">
        <v>269</v>
      </c>
      <c r="AJ72" s="167" t="s">
        <v>300</v>
      </c>
      <c r="AK72" s="167" t="s">
        <v>301</v>
      </c>
      <c r="AL72" s="154" t="s">
        <v>368</v>
      </c>
      <c r="AM72" s="111"/>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row>
    <row r="73" spans="1:71" ht="151.5" customHeight="1" x14ac:dyDescent="0.25">
      <c r="A73" s="252">
        <v>23</v>
      </c>
      <c r="B73" s="253" t="s">
        <v>299</v>
      </c>
      <c r="C73" s="256" t="s">
        <v>440</v>
      </c>
      <c r="D73" s="256" t="s">
        <v>441</v>
      </c>
      <c r="E73" s="226" t="s">
        <v>118</v>
      </c>
      <c r="F73" s="226" t="s">
        <v>355</v>
      </c>
      <c r="G73" s="226" t="s">
        <v>514</v>
      </c>
      <c r="H73" s="228" t="s">
        <v>515</v>
      </c>
      <c r="I73" s="226" t="s">
        <v>115</v>
      </c>
      <c r="J73" s="230">
        <v>30</v>
      </c>
      <c r="K73" s="232" t="str">
        <f>IF(J73&lt;=0,"",IF(J73&lt;=2,"Muy Baja",IF(J73&lt;=24,"Baja",IF(J73&lt;=500,"Media",IF(J73&lt;=5000,"Alta","Muy Alta")))))</f>
        <v>Media</v>
      </c>
      <c r="L73" s="235">
        <f>IF(K73="","",IF(K73="Muy Baja",0.2,IF(K73="Baja",0.4,IF(K73="Media",0.6,IF(K73="Alta",0.8,IF(K73="Muy Alta",1,))))))</f>
        <v>0.6</v>
      </c>
      <c r="M73" s="238" t="s">
        <v>573</v>
      </c>
      <c r="N73" s="137" t="str">
        <f>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232" t="str">
        <f>IF(OR(N73='Tabla Impacto'!$C$11,N73='Tabla Impacto'!$D$11),"Leve",IF(OR(N73='Tabla Impacto'!$C$12,N73='Tabla Impacto'!$D$12),"Menor",IF(OR(N73='Tabla Impacto'!$C$13,N73='Tabla Impacto'!$D$13),"Moderado",IF(OR(N73='Tabla Impacto'!$C$14,N73='Tabla Impacto'!$D$14),"Mayor",IF(OR(N73='Tabla Impacto'!$C$15,N73='Tabla Impacto'!$D$15),"Catastrófico","")))))</f>
        <v>Mayor</v>
      </c>
      <c r="P73" s="235">
        <f>IF(O73="","",IF(O73="Leve",0.2,IF(O73="Menor",0.4,IF(O73="Moderado",0.6,IF(O73="Mayor",0.8,IF(O73="Catastrófico",1,))))))</f>
        <v>0.8</v>
      </c>
      <c r="Q73" s="223"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00">
        <v>1</v>
      </c>
      <c r="S73" s="101" t="s">
        <v>369</v>
      </c>
      <c r="T73" s="102" t="str">
        <f t="shared" si="100"/>
        <v>Probabilidad</v>
      </c>
      <c r="U73" s="103" t="s">
        <v>14</v>
      </c>
      <c r="V73" s="103" t="s">
        <v>9</v>
      </c>
      <c r="W73" s="104" t="str">
        <f t="shared" si="101"/>
        <v>40%</v>
      </c>
      <c r="X73" s="103" t="s">
        <v>19</v>
      </c>
      <c r="Y73" s="103" t="s">
        <v>23</v>
      </c>
      <c r="Z73" s="103" t="s">
        <v>110</v>
      </c>
      <c r="AA73" s="105">
        <f t="shared" ref="AA73:AA76" si="106">IFERROR(IF(T73="Probabilidad",(L73-(+L73*W73)),IF(T73="Impacto",L73,"")),"")</f>
        <v>0.36</v>
      </c>
      <c r="AB73" s="106" t="str">
        <f t="shared" si="102"/>
        <v>Baja</v>
      </c>
      <c r="AC73" s="107">
        <f t="shared" si="103"/>
        <v>0.36</v>
      </c>
      <c r="AD73" s="106" t="str">
        <f t="shared" si="104"/>
        <v>Mayor</v>
      </c>
      <c r="AE73" s="107">
        <f t="shared" ref="AE73:AE76" si="107">IFERROR(IF(T73="Impacto",(P73-(+P73*W73)),IF(T73="Probabilidad",P73,"")),"")</f>
        <v>0.8</v>
      </c>
      <c r="AF73" s="108" t="str">
        <f t="shared" si="105"/>
        <v>Alto</v>
      </c>
      <c r="AG73" s="109" t="s">
        <v>122</v>
      </c>
      <c r="AH73" s="168" t="s">
        <v>370</v>
      </c>
      <c r="AI73" s="174" t="s">
        <v>269</v>
      </c>
      <c r="AJ73" s="176" t="s">
        <v>300</v>
      </c>
      <c r="AK73" s="176" t="s">
        <v>301</v>
      </c>
      <c r="AL73" s="168" t="s">
        <v>444</v>
      </c>
      <c r="AM73" s="111"/>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row>
    <row r="74" spans="1:71" ht="151.5" customHeight="1" x14ac:dyDescent="0.25">
      <c r="A74" s="252"/>
      <c r="B74" s="254"/>
      <c r="C74" s="258"/>
      <c r="D74" s="257"/>
      <c r="E74" s="227"/>
      <c r="F74" s="227"/>
      <c r="G74" s="227"/>
      <c r="H74" s="229"/>
      <c r="I74" s="227"/>
      <c r="J74" s="231"/>
      <c r="K74" s="233"/>
      <c r="L74" s="236"/>
      <c r="M74" s="239"/>
      <c r="N74" s="138"/>
      <c r="O74" s="233"/>
      <c r="P74" s="236"/>
      <c r="Q74" s="224"/>
      <c r="R74" s="100">
        <v>2</v>
      </c>
      <c r="S74" s="101" t="s">
        <v>371</v>
      </c>
      <c r="T74" s="102" t="str">
        <f t="shared" si="100"/>
        <v>Probabilidad</v>
      </c>
      <c r="U74" s="103" t="s">
        <v>14</v>
      </c>
      <c r="V74" s="103" t="s">
        <v>9</v>
      </c>
      <c r="W74" s="104" t="str">
        <f t="shared" si="101"/>
        <v>40%</v>
      </c>
      <c r="X74" s="103" t="s">
        <v>19</v>
      </c>
      <c r="Y74" s="103" t="s">
        <v>22</v>
      </c>
      <c r="Z74" s="103" t="s">
        <v>110</v>
      </c>
      <c r="AA74" s="105">
        <f>IFERROR(IF(T74="Probabilidad",(AA73-(+AA73*W74)),IF(T74="Impacto",L74,"")),"")</f>
        <v>0.216</v>
      </c>
      <c r="AB74" s="106" t="str">
        <f t="shared" si="102"/>
        <v>Baja</v>
      </c>
      <c r="AC74" s="107">
        <f t="shared" si="103"/>
        <v>0.216</v>
      </c>
      <c r="AD74" s="106" t="str">
        <f t="shared" si="104"/>
        <v>Mayor</v>
      </c>
      <c r="AE74" s="107">
        <v>0.8</v>
      </c>
      <c r="AF74" s="108" t="str">
        <f t="shared" si="105"/>
        <v>Alto</v>
      </c>
      <c r="AG74" s="109" t="s">
        <v>122</v>
      </c>
      <c r="AH74" s="168" t="s">
        <v>302</v>
      </c>
      <c r="AI74" s="174" t="s">
        <v>269</v>
      </c>
      <c r="AJ74" s="176" t="s">
        <v>300</v>
      </c>
      <c r="AK74" s="176" t="s">
        <v>301</v>
      </c>
      <c r="AL74" s="168" t="s">
        <v>444</v>
      </c>
      <c r="AM74" s="111"/>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row>
    <row r="75" spans="1:71" ht="151.5" customHeight="1" x14ac:dyDescent="0.25">
      <c r="A75" s="281"/>
      <c r="B75" s="255"/>
      <c r="C75" s="258"/>
      <c r="D75" s="257"/>
      <c r="E75" s="227"/>
      <c r="F75" s="227"/>
      <c r="G75" s="227"/>
      <c r="H75" s="229"/>
      <c r="I75" s="227"/>
      <c r="J75" s="231"/>
      <c r="K75" s="234"/>
      <c r="L75" s="237"/>
      <c r="M75" s="239"/>
      <c r="N75" s="138"/>
      <c r="O75" s="234"/>
      <c r="P75" s="237"/>
      <c r="Q75" s="225"/>
      <c r="R75" s="100">
        <v>3</v>
      </c>
      <c r="S75" s="101" t="s">
        <v>442</v>
      </c>
      <c r="T75" s="102" t="str">
        <f t="shared" si="100"/>
        <v>Probabilidad</v>
      </c>
      <c r="U75" s="103" t="s">
        <v>15</v>
      </c>
      <c r="V75" s="103" t="s">
        <v>9</v>
      </c>
      <c r="W75" s="104" t="str">
        <f t="shared" si="101"/>
        <v>30%</v>
      </c>
      <c r="X75" s="103" t="s">
        <v>19</v>
      </c>
      <c r="Y75" s="103" t="s">
        <v>22</v>
      </c>
      <c r="Z75" s="103" t="s">
        <v>110</v>
      </c>
      <c r="AA75" s="105">
        <f>IFERROR(IF(T75="Probabilidad",(AA74-(+AA74*W75)),IF(T75="Impacto",L75,"")),"")</f>
        <v>0.1512</v>
      </c>
      <c r="AB75" s="106" t="str">
        <f t="shared" si="102"/>
        <v>Muy Baja</v>
      </c>
      <c r="AC75" s="107">
        <f t="shared" si="103"/>
        <v>0.1512</v>
      </c>
      <c r="AD75" s="106" t="str">
        <f t="shared" si="104"/>
        <v>Mayor</v>
      </c>
      <c r="AE75" s="107">
        <v>0.8</v>
      </c>
      <c r="AF75" s="108" t="str">
        <f t="shared" si="105"/>
        <v>Alto</v>
      </c>
      <c r="AG75" s="109" t="s">
        <v>122</v>
      </c>
      <c r="AH75" s="168" t="s">
        <v>443</v>
      </c>
      <c r="AI75" s="174" t="s">
        <v>269</v>
      </c>
      <c r="AJ75" s="176" t="s">
        <v>300</v>
      </c>
      <c r="AK75" s="176" t="s">
        <v>301</v>
      </c>
      <c r="AL75" s="168" t="s">
        <v>444</v>
      </c>
      <c r="AM75" s="111"/>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row>
    <row r="76" spans="1:71" ht="151.5" customHeight="1" x14ac:dyDescent="0.25">
      <c r="A76" s="251">
        <v>24</v>
      </c>
      <c r="B76" s="253" t="s">
        <v>299</v>
      </c>
      <c r="C76" s="256" t="s">
        <v>440</v>
      </c>
      <c r="D76" s="256" t="s">
        <v>441</v>
      </c>
      <c r="E76" s="226" t="s">
        <v>118</v>
      </c>
      <c r="F76" s="226" t="s">
        <v>303</v>
      </c>
      <c r="G76" s="226" t="s">
        <v>516</v>
      </c>
      <c r="H76" s="228" t="s">
        <v>445</v>
      </c>
      <c r="I76" s="226" t="s">
        <v>349</v>
      </c>
      <c r="J76" s="230">
        <v>12</v>
      </c>
      <c r="K76" s="232" t="str">
        <f>IF(J76&lt;=0,"",IF(J76&lt;=2,"Muy Baja",IF(J76&lt;=24,"Baja",IF(J76&lt;=500,"Media",IF(J76&lt;=5000,"Alta","Muy Alta")))))</f>
        <v>Baja</v>
      </c>
      <c r="L76" s="235">
        <f>IF(K76="","",IF(K76="Muy Baja",0.2,IF(K76="Baja",0.4,IF(K76="Media",0.6,IF(K76="Alta",0.8,IF(K76="Muy Alta",1,))))))</f>
        <v>0.4</v>
      </c>
      <c r="M76" s="238" t="s">
        <v>566</v>
      </c>
      <c r="N76" s="137"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232" t="str">
        <f>IF(OR(N76='Tabla Impacto'!$C$11,N76='Tabla Impacto'!$D$11),"Leve",IF(OR(N76='Tabla Impacto'!$C$12,N76='Tabla Impacto'!$D$12),"Menor",IF(OR(N76='Tabla Impacto'!$C$13,N76='Tabla Impacto'!$D$13),"Moderado",IF(OR(N76='Tabla Impacto'!$C$14,N76='Tabla Impacto'!$D$14),"Mayor",IF(OR(N76='Tabla Impacto'!$C$15,N76='Tabla Impacto'!$D$15),"Catastrófico","")))))</f>
        <v>Moderado</v>
      </c>
      <c r="P76" s="235">
        <f>IF(O76="","",IF(O76="Leve",0.2,IF(O76="Menor",0.4,IF(O76="Moderado",0.6,IF(O76="Mayor",0.8,IF(O76="Catastrófico",1,))))))</f>
        <v>0.6</v>
      </c>
      <c r="Q76" s="223"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0">
        <v>1</v>
      </c>
      <c r="S76" s="101" t="s">
        <v>446</v>
      </c>
      <c r="T76" s="102" t="str">
        <f t="shared" si="100"/>
        <v>Probabilidad</v>
      </c>
      <c r="U76" s="103" t="s">
        <v>14</v>
      </c>
      <c r="V76" s="103" t="s">
        <v>9</v>
      </c>
      <c r="W76" s="104" t="str">
        <f t="shared" si="101"/>
        <v>40%</v>
      </c>
      <c r="X76" s="103" t="s">
        <v>19</v>
      </c>
      <c r="Y76" s="103" t="s">
        <v>22</v>
      </c>
      <c r="Z76" s="103" t="s">
        <v>110</v>
      </c>
      <c r="AA76" s="105">
        <f t="shared" si="106"/>
        <v>0.24</v>
      </c>
      <c r="AB76" s="106" t="str">
        <f t="shared" si="102"/>
        <v>Baja</v>
      </c>
      <c r="AC76" s="107">
        <f t="shared" si="103"/>
        <v>0.24</v>
      </c>
      <c r="AD76" s="106" t="str">
        <f t="shared" si="104"/>
        <v>Moderado</v>
      </c>
      <c r="AE76" s="107">
        <f t="shared" si="107"/>
        <v>0.6</v>
      </c>
      <c r="AF76" s="108" t="str">
        <f t="shared" si="105"/>
        <v>Moderado</v>
      </c>
      <c r="AG76" s="109" t="s">
        <v>122</v>
      </c>
      <c r="AH76" s="154" t="s">
        <v>447</v>
      </c>
      <c r="AI76" s="163" t="s">
        <v>201</v>
      </c>
      <c r="AJ76" s="167" t="s">
        <v>202</v>
      </c>
      <c r="AK76" s="167" t="s">
        <v>202</v>
      </c>
      <c r="AL76" s="154" t="s">
        <v>304</v>
      </c>
      <c r="AM76" s="111"/>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row>
    <row r="77" spans="1:71" ht="151.5" customHeight="1" x14ac:dyDescent="0.25">
      <c r="A77" s="252"/>
      <c r="B77" s="254"/>
      <c r="C77" s="258"/>
      <c r="D77" s="257"/>
      <c r="E77" s="227"/>
      <c r="F77" s="227"/>
      <c r="G77" s="227"/>
      <c r="H77" s="229"/>
      <c r="I77" s="227"/>
      <c r="J77" s="231"/>
      <c r="K77" s="233"/>
      <c r="L77" s="236"/>
      <c r="M77" s="239"/>
      <c r="N77" s="138"/>
      <c r="O77" s="233"/>
      <c r="P77" s="236"/>
      <c r="Q77" s="224"/>
      <c r="R77" s="100">
        <v>2</v>
      </c>
      <c r="S77" s="101"/>
      <c r="T77" s="102" t="str">
        <f t="shared" ref="T77:T78" si="108">IF(OR(U77="Preventivo",U77="Detectivo"),"Probabilidad",IF(U77="Correctivo","Impacto",""))</f>
        <v/>
      </c>
      <c r="U77" s="103"/>
      <c r="V77" s="103"/>
      <c r="W77" s="104"/>
      <c r="X77" s="103"/>
      <c r="Y77" s="103"/>
      <c r="Z77" s="103"/>
      <c r="AA77" s="105" t="str">
        <f>IFERROR(IF(T77="Probabilidad",(AA76-(+AA76*W77)),IF(T77="Impacto",L77,"")),"")</f>
        <v/>
      </c>
      <c r="AB77" s="106" t="str">
        <f t="shared" ref="AB77:AB78" si="109">IFERROR(IF(AA77="","",IF(AA77&lt;=0.2,"Muy Baja",IF(AA77&lt;=0.4,"Baja",IF(AA77&lt;=0.6,"Media",IF(AA77&lt;=0.8,"Alta","Muy Alta"))))),"")</f>
        <v/>
      </c>
      <c r="AC77" s="107" t="str">
        <f t="shared" ref="AC77:AC78" si="110">+AA77</f>
        <v/>
      </c>
      <c r="AD77" s="106" t="str">
        <f t="shared" ref="AD77:AD78" si="111">IFERROR(IF(AE77="","",IF(AE77&lt;=0.2,"Leve",IF(AE77&lt;=0.4,"Menor",IF(AE77&lt;=0.6,"Moderado",IF(AE77&lt;=0.8,"Mayor","Catastrófico"))))),"")</f>
        <v/>
      </c>
      <c r="AE77" s="107" t="str">
        <f t="shared" ref="AE77:AE78" si="112">IFERROR(IF(T77="Impacto",(P77-(+P77*W77)),IF(T77="Probabilidad",P77,"")),"")</f>
        <v/>
      </c>
      <c r="AF77" s="108" t="str">
        <f t="shared" ref="AF77:AF78" si="113">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09"/>
      <c r="AH77" s="154"/>
      <c r="AI77" s="163"/>
      <c r="AJ77" s="167"/>
      <c r="AK77" s="167"/>
      <c r="AL77" s="154"/>
      <c r="AM77" s="111"/>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row>
    <row r="78" spans="1:71" ht="151.5" customHeight="1" x14ac:dyDescent="0.25">
      <c r="A78" s="252"/>
      <c r="B78" s="255"/>
      <c r="C78" s="258"/>
      <c r="D78" s="257"/>
      <c r="E78" s="227"/>
      <c r="F78" s="227"/>
      <c r="G78" s="227"/>
      <c r="H78" s="229"/>
      <c r="I78" s="227"/>
      <c r="J78" s="231"/>
      <c r="K78" s="234"/>
      <c r="L78" s="237"/>
      <c r="M78" s="239"/>
      <c r="N78" s="138"/>
      <c r="O78" s="234"/>
      <c r="P78" s="237"/>
      <c r="Q78" s="225"/>
      <c r="R78" s="100">
        <v>3</v>
      </c>
      <c r="S78" s="101"/>
      <c r="T78" s="102" t="str">
        <f t="shared" si="108"/>
        <v/>
      </c>
      <c r="U78" s="103"/>
      <c r="V78" s="103"/>
      <c r="W78" s="104"/>
      <c r="X78" s="103"/>
      <c r="Y78" s="103"/>
      <c r="Z78" s="103"/>
      <c r="AA78" s="105" t="str">
        <f>IFERROR(IF(T78="Probabilidad",(AA77-(+AA77*W78)),IF(T78="Impacto",L78,"")),"")</f>
        <v/>
      </c>
      <c r="AB78" s="106" t="str">
        <f t="shared" si="109"/>
        <v/>
      </c>
      <c r="AC78" s="107" t="str">
        <f t="shared" si="110"/>
        <v/>
      </c>
      <c r="AD78" s="106" t="str">
        <f t="shared" si="111"/>
        <v/>
      </c>
      <c r="AE78" s="107" t="str">
        <f t="shared" si="112"/>
        <v/>
      </c>
      <c r="AF78" s="108" t="str">
        <f t="shared" si="113"/>
        <v/>
      </c>
      <c r="AG78" s="109"/>
      <c r="AH78" s="154"/>
      <c r="AI78" s="163"/>
      <c r="AJ78" s="167"/>
      <c r="AK78" s="167"/>
      <c r="AL78" s="154"/>
      <c r="AM78" s="111"/>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row>
    <row r="79" spans="1:71" ht="151.5" customHeight="1" x14ac:dyDescent="0.25">
      <c r="A79" s="252">
        <v>25</v>
      </c>
      <c r="B79" s="253" t="s">
        <v>299</v>
      </c>
      <c r="C79" s="256" t="s">
        <v>440</v>
      </c>
      <c r="D79" s="256" t="s">
        <v>441</v>
      </c>
      <c r="E79" s="226" t="s">
        <v>120</v>
      </c>
      <c r="F79" s="226" t="s">
        <v>518</v>
      </c>
      <c r="G79" s="226" t="s">
        <v>517</v>
      </c>
      <c r="H79" s="228" t="s">
        <v>451</v>
      </c>
      <c r="I79" s="226" t="s">
        <v>349</v>
      </c>
      <c r="J79" s="230">
        <v>12</v>
      </c>
      <c r="K79" s="232" t="str">
        <f>IF(J79&lt;=0,"",IF(J79&lt;=2,"Muy Baja",IF(J79&lt;=24,"Baja",IF(J79&lt;=500,"Media",IF(J79&lt;=5000,"Alta","Muy Alta")))))</f>
        <v>Baja</v>
      </c>
      <c r="L79" s="235">
        <f>IF(K79="","",IF(K79="Muy Baja",0.2,IF(K79="Baja",0.4,IF(K79="Media",0.6,IF(K79="Alta",0.8,IF(K79="Muy Alta",1,))))))</f>
        <v>0.4</v>
      </c>
      <c r="M79" s="238" t="s">
        <v>566</v>
      </c>
      <c r="N79" s="137"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232" t="str">
        <f>IF(OR(N79='Tabla Impacto'!$C$11,N79='Tabla Impacto'!$D$11),"Leve",IF(OR(N79='Tabla Impacto'!$C$12,N79='Tabla Impacto'!$D$12),"Menor",IF(OR(N79='Tabla Impacto'!$C$13,N79='Tabla Impacto'!$D$13),"Moderado",IF(OR(N79='Tabla Impacto'!$C$14,N79='Tabla Impacto'!$D$14),"Mayor",IF(OR(N79='Tabla Impacto'!$C$15,N79='Tabla Impacto'!$D$15),"Catastrófico","")))))</f>
        <v>Moderado</v>
      </c>
      <c r="P79" s="235">
        <f>IF(O79="","",IF(O79="Leve",0.2,IF(O79="Menor",0.4,IF(O79="Moderado",0.6,IF(O79="Mayor",0.8,IF(O79="Catastrófico",1,))))))</f>
        <v>0.6</v>
      </c>
      <c r="Q79" s="223"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0">
        <v>1</v>
      </c>
      <c r="S79" s="101" t="s">
        <v>372</v>
      </c>
      <c r="T79" s="102" t="str">
        <f t="shared" si="25"/>
        <v>Probabilidad</v>
      </c>
      <c r="U79" s="103" t="s">
        <v>14</v>
      </c>
      <c r="V79" s="103" t="s">
        <v>9</v>
      </c>
      <c r="W79" s="104" t="str">
        <f t="shared" si="26"/>
        <v>40%</v>
      </c>
      <c r="X79" s="103" t="s">
        <v>19</v>
      </c>
      <c r="Y79" s="103" t="s">
        <v>22</v>
      </c>
      <c r="Z79" s="103" t="s">
        <v>110</v>
      </c>
      <c r="AA79" s="105">
        <f t="shared" si="27"/>
        <v>0.24</v>
      </c>
      <c r="AB79" s="106" t="str">
        <f t="shared" si="28"/>
        <v>Baja</v>
      </c>
      <c r="AC79" s="107">
        <f t="shared" si="29"/>
        <v>0.24</v>
      </c>
      <c r="AD79" s="106" t="str">
        <f t="shared" si="30"/>
        <v>Moderado</v>
      </c>
      <c r="AE79" s="107">
        <f t="shared" si="31"/>
        <v>0.6</v>
      </c>
      <c r="AF79" s="108" t="str">
        <f t="shared" si="32"/>
        <v>Moderado</v>
      </c>
      <c r="AG79" s="109" t="s">
        <v>122</v>
      </c>
      <c r="AH79" s="154" t="s">
        <v>305</v>
      </c>
      <c r="AI79" s="148" t="s">
        <v>269</v>
      </c>
      <c r="AJ79" s="167" t="s">
        <v>300</v>
      </c>
      <c r="AK79" s="167" t="s">
        <v>301</v>
      </c>
      <c r="AL79" s="154" t="s">
        <v>306</v>
      </c>
      <c r="AM79" s="111"/>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row>
    <row r="80" spans="1:71" ht="151.5" customHeight="1" x14ac:dyDescent="0.25">
      <c r="A80" s="252"/>
      <c r="B80" s="254"/>
      <c r="C80" s="258"/>
      <c r="D80" s="257"/>
      <c r="E80" s="227"/>
      <c r="F80" s="227"/>
      <c r="G80" s="227"/>
      <c r="H80" s="229"/>
      <c r="I80" s="227"/>
      <c r="J80" s="231"/>
      <c r="K80" s="233"/>
      <c r="L80" s="236"/>
      <c r="M80" s="239"/>
      <c r="N80" s="138"/>
      <c r="O80" s="233"/>
      <c r="P80" s="236"/>
      <c r="Q80" s="224"/>
      <c r="R80" s="100">
        <v>2</v>
      </c>
      <c r="S80" s="101" t="s">
        <v>448</v>
      </c>
      <c r="T80" s="102" t="str">
        <f t="shared" ref="T80:T81" si="114">IF(OR(U80="Preventivo",U80="Detectivo"),"Probabilidad",IF(U80="Correctivo","Impacto",""))</f>
        <v>Probabilidad</v>
      </c>
      <c r="U80" s="103" t="s">
        <v>15</v>
      </c>
      <c r="V80" s="103" t="s">
        <v>9</v>
      </c>
      <c r="W80" s="104" t="str">
        <f t="shared" ref="W80:W81" si="115">IF(AND(U80="Preventivo",V80="Automático"),"50%",IF(AND(U80="Preventivo",V80="Manual"),"40%",IF(AND(U80="Detectivo",V80="Automático"),"40%",IF(AND(U80="Detectivo",V80="Manual"),"30%",IF(AND(U80="Correctivo",V80="Automático"),"35%",IF(AND(U80="Correctivo",V80="Manual"),"25%",""))))))</f>
        <v>30%</v>
      </c>
      <c r="X80" s="103" t="s">
        <v>20</v>
      </c>
      <c r="Y80" s="103" t="s">
        <v>23</v>
      </c>
      <c r="Z80" s="103" t="s">
        <v>110</v>
      </c>
      <c r="AA80" s="105">
        <f>IFERROR(IF(T80="Probabilidad",(AA79-(+AA79*W80)),IF(T80="Impacto",L80,"")),"")</f>
        <v>0.16799999999999998</v>
      </c>
      <c r="AB80" s="106" t="str">
        <f t="shared" ref="AB80:AB81" si="116">IFERROR(IF(AA80="","",IF(AA80&lt;=0.2,"Muy Baja",IF(AA80&lt;=0.4,"Baja",IF(AA80&lt;=0.6,"Media",IF(AA80&lt;=0.8,"Alta","Muy Alta"))))),"")</f>
        <v>Muy Baja</v>
      </c>
      <c r="AC80" s="107">
        <f t="shared" ref="AC80:AC81" si="117">+AA80</f>
        <v>0.16799999999999998</v>
      </c>
      <c r="AD80" s="106" t="str">
        <f t="shared" ref="AD80:AD81" si="118">IFERROR(IF(AE80="","",IF(AE80&lt;=0.2,"Leve",IF(AE80&lt;=0.4,"Menor",IF(AE80&lt;=0.6,"Moderado",IF(AE80&lt;=0.8,"Mayor","Catastrófico"))))),"")</f>
        <v>Moderado</v>
      </c>
      <c r="AE80" s="107">
        <v>0.6</v>
      </c>
      <c r="AF80" s="108" t="str">
        <f t="shared" ref="AF80:AF81" si="119">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09" t="s">
        <v>122</v>
      </c>
      <c r="AH80" s="154" t="s">
        <v>449</v>
      </c>
      <c r="AI80" s="148" t="s">
        <v>269</v>
      </c>
      <c r="AJ80" s="167" t="s">
        <v>300</v>
      </c>
      <c r="AK80" s="167" t="s">
        <v>301</v>
      </c>
      <c r="AL80" s="154" t="s">
        <v>306</v>
      </c>
      <c r="AM80" s="111"/>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row>
    <row r="81" spans="1:71" ht="151.5" customHeight="1" x14ac:dyDescent="0.25">
      <c r="A81" s="252"/>
      <c r="B81" s="255"/>
      <c r="C81" s="258"/>
      <c r="D81" s="257"/>
      <c r="E81" s="227"/>
      <c r="F81" s="227"/>
      <c r="G81" s="227"/>
      <c r="H81" s="229"/>
      <c r="I81" s="227"/>
      <c r="J81" s="231"/>
      <c r="K81" s="234"/>
      <c r="L81" s="237"/>
      <c r="M81" s="239"/>
      <c r="N81" s="138"/>
      <c r="O81" s="234"/>
      <c r="P81" s="237"/>
      <c r="Q81" s="225"/>
      <c r="R81" s="100">
        <v>3</v>
      </c>
      <c r="S81" s="101" t="s">
        <v>373</v>
      </c>
      <c r="T81" s="102" t="str">
        <f t="shared" si="114"/>
        <v>Probabilidad</v>
      </c>
      <c r="U81" s="103" t="s">
        <v>14</v>
      </c>
      <c r="V81" s="103" t="s">
        <v>9</v>
      </c>
      <c r="W81" s="104" t="str">
        <f t="shared" si="115"/>
        <v>40%</v>
      </c>
      <c r="X81" s="103" t="s">
        <v>19</v>
      </c>
      <c r="Y81" s="103" t="s">
        <v>22</v>
      </c>
      <c r="Z81" s="103" t="s">
        <v>110</v>
      </c>
      <c r="AA81" s="105">
        <f>IFERROR(IF(T81="Probabilidad",(AA80-(+AA80*W81)),IF(T81="Impacto",L81,"")),"")</f>
        <v>0.10079999999999999</v>
      </c>
      <c r="AB81" s="106" t="str">
        <f t="shared" si="116"/>
        <v>Muy Baja</v>
      </c>
      <c r="AC81" s="107">
        <f t="shared" si="117"/>
        <v>0.10079999999999999</v>
      </c>
      <c r="AD81" s="106" t="str">
        <f t="shared" si="118"/>
        <v>Moderado</v>
      </c>
      <c r="AE81" s="107">
        <v>0.6</v>
      </c>
      <c r="AF81" s="108" t="str">
        <f t="shared" si="119"/>
        <v>Moderado</v>
      </c>
      <c r="AG81" s="109" t="s">
        <v>122</v>
      </c>
      <c r="AH81" s="154" t="s">
        <v>450</v>
      </c>
      <c r="AI81" s="148" t="s">
        <v>269</v>
      </c>
      <c r="AJ81" s="167" t="s">
        <v>300</v>
      </c>
      <c r="AK81" s="167" t="s">
        <v>301</v>
      </c>
      <c r="AL81" s="154" t="s">
        <v>306</v>
      </c>
      <c r="AM81" s="111"/>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row>
    <row r="82" spans="1:71" ht="151.5" customHeight="1" x14ac:dyDescent="0.25">
      <c r="A82" s="252">
        <v>26</v>
      </c>
      <c r="B82" s="287" t="s">
        <v>307</v>
      </c>
      <c r="C82" s="256" t="s">
        <v>391</v>
      </c>
      <c r="D82" s="256" t="s">
        <v>452</v>
      </c>
      <c r="E82" s="226" t="s">
        <v>120</v>
      </c>
      <c r="F82" s="226" t="s">
        <v>308</v>
      </c>
      <c r="G82" s="226" t="s">
        <v>309</v>
      </c>
      <c r="H82" s="228" t="s">
        <v>310</v>
      </c>
      <c r="I82" s="226" t="s">
        <v>115</v>
      </c>
      <c r="J82" s="230">
        <v>2</v>
      </c>
      <c r="K82" s="232" t="str">
        <f>IF(J82&lt;=0,"",IF(J82&lt;=2,"Muy Baja",IF(J82&lt;=24,"Baja",IF(J82&lt;=500,"Media",IF(J82&lt;=5000,"Alta","Muy Alta")))))</f>
        <v>Muy Baja</v>
      </c>
      <c r="L82" s="235">
        <f>IF(K82="","",IF(K82="Muy Baja",0.2,IF(K82="Baja",0.4,IF(K82="Media",0.6,IF(K82="Alta",0.8,IF(K82="Muy Alta",1,))))))</f>
        <v>0.2</v>
      </c>
      <c r="M82" s="238" t="s">
        <v>567</v>
      </c>
      <c r="N82" s="137" t="str">
        <f>IF(NOT(ISERROR(MATCH(M82,'Tabla Impacto'!$B$221:$B$223,0))),'Tabla Impacto'!$F$223&amp;"Por favor no seleccionar los criterios de impacto(Afectación Económica o presupuestal y Pérdida Reputacional)",M82)</f>
        <v xml:space="preserve"> Entre 100 y 500 SMLMV </v>
      </c>
      <c r="O82" s="232" t="str">
        <f>IF(OR(N82='Tabla Impacto'!$C$11,N82='Tabla Impacto'!$D$11),"Leve",IF(OR(N82='Tabla Impacto'!$C$12,N82='Tabla Impacto'!$D$12),"Menor",IF(OR(N82='Tabla Impacto'!$C$13,N82='Tabla Impacto'!$D$13),"Moderado",IF(OR(N82='Tabla Impacto'!$C$14,N82='Tabla Impacto'!$D$14),"Mayor",IF(OR(N82='Tabla Impacto'!$C$15,N82='Tabla Impacto'!$D$15),"Catastrófico","")))))</f>
        <v>Mayor</v>
      </c>
      <c r="P82" s="235">
        <f>IF(O82="","",IF(O82="Leve",0.2,IF(O82="Menor",0.4,IF(O82="Moderado",0.6,IF(O82="Mayor",0.8,IF(O82="Catastrófico",1,))))))</f>
        <v>0.8</v>
      </c>
      <c r="Q82" s="223"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Alto</v>
      </c>
      <c r="R82" s="100">
        <v>1</v>
      </c>
      <c r="S82" s="101" t="s">
        <v>519</v>
      </c>
      <c r="T82" s="102" t="str">
        <f t="shared" si="25"/>
        <v>Probabilidad</v>
      </c>
      <c r="U82" s="103" t="s">
        <v>14</v>
      </c>
      <c r="V82" s="103" t="s">
        <v>9</v>
      </c>
      <c r="W82" s="104" t="str">
        <f t="shared" si="26"/>
        <v>40%</v>
      </c>
      <c r="X82" s="103" t="s">
        <v>20</v>
      </c>
      <c r="Y82" s="103" t="s">
        <v>22</v>
      </c>
      <c r="Z82" s="103" t="s">
        <v>110</v>
      </c>
      <c r="AA82" s="105">
        <f t="shared" si="27"/>
        <v>0.12</v>
      </c>
      <c r="AB82" s="106" t="str">
        <f t="shared" si="28"/>
        <v>Muy Baja</v>
      </c>
      <c r="AC82" s="107">
        <f t="shared" si="29"/>
        <v>0.12</v>
      </c>
      <c r="AD82" s="106" t="str">
        <f t="shared" si="30"/>
        <v>Mayor</v>
      </c>
      <c r="AE82" s="107">
        <f t="shared" si="31"/>
        <v>0.8</v>
      </c>
      <c r="AF82" s="108" t="str">
        <f t="shared" si="32"/>
        <v>Alto</v>
      </c>
      <c r="AG82" s="109" t="s">
        <v>122</v>
      </c>
      <c r="AH82" s="154" t="s">
        <v>521</v>
      </c>
      <c r="AI82" s="163" t="s">
        <v>453</v>
      </c>
      <c r="AJ82" s="164">
        <v>44562</v>
      </c>
      <c r="AK82" s="165" t="s">
        <v>412</v>
      </c>
      <c r="AL82" s="154" t="s">
        <v>522</v>
      </c>
      <c r="AM82" s="111"/>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row>
    <row r="83" spans="1:71" ht="151.5" customHeight="1" x14ac:dyDescent="0.25">
      <c r="A83" s="252"/>
      <c r="B83" s="288"/>
      <c r="C83" s="257"/>
      <c r="D83" s="257"/>
      <c r="E83" s="227"/>
      <c r="F83" s="227"/>
      <c r="G83" s="227"/>
      <c r="H83" s="229"/>
      <c r="I83" s="227"/>
      <c r="J83" s="231"/>
      <c r="K83" s="233"/>
      <c r="L83" s="236"/>
      <c r="M83" s="239"/>
      <c r="N83" s="138"/>
      <c r="O83" s="233"/>
      <c r="P83" s="236"/>
      <c r="Q83" s="224"/>
      <c r="R83" s="100">
        <v>2</v>
      </c>
      <c r="S83" s="101" t="s">
        <v>374</v>
      </c>
      <c r="T83" s="102" t="str">
        <f t="shared" ref="T83:T85" si="120">IF(OR(U83="Preventivo",U83="Detectivo"),"Probabilidad",IF(U83="Correctivo","Impacto",""))</f>
        <v>Probabilidad</v>
      </c>
      <c r="U83" s="103" t="s">
        <v>14</v>
      </c>
      <c r="V83" s="103" t="s">
        <v>9</v>
      </c>
      <c r="W83" s="104" t="str">
        <f t="shared" ref="W83:W85" si="121">IF(AND(U83="Preventivo",V83="Automático"),"50%",IF(AND(U83="Preventivo",V83="Manual"),"40%",IF(AND(U83="Detectivo",V83="Automático"),"40%",IF(AND(U83="Detectivo",V83="Manual"),"30%",IF(AND(U83="Correctivo",V83="Automático"),"35%",IF(AND(U83="Correctivo",V83="Manual"),"25%",""))))))</f>
        <v>40%</v>
      </c>
      <c r="X83" s="103" t="s">
        <v>19</v>
      </c>
      <c r="Y83" s="103" t="s">
        <v>22</v>
      </c>
      <c r="Z83" s="103" t="s">
        <v>110</v>
      </c>
      <c r="AA83" s="105">
        <f>IFERROR(IF(T83="Probabilidad",(AA82-(+AA82*W83)),IF(T83="Impacto",L83,"")),"")</f>
        <v>7.1999999999999995E-2</v>
      </c>
      <c r="AB83" s="106" t="str">
        <f t="shared" ref="AB83:AB85" si="122">IFERROR(IF(AA83="","",IF(AA83&lt;=0.2,"Muy Baja",IF(AA83&lt;=0.4,"Baja",IF(AA83&lt;=0.6,"Media",IF(AA83&lt;=0.8,"Alta","Muy Alta"))))),"")</f>
        <v>Muy Baja</v>
      </c>
      <c r="AC83" s="107">
        <f t="shared" ref="AC83:AC85" si="123">+AA83</f>
        <v>7.1999999999999995E-2</v>
      </c>
      <c r="AD83" s="106" t="str">
        <f t="shared" ref="AD83:AD85" si="124">IFERROR(IF(AE83="","",IF(AE83&lt;=0.2,"Leve",IF(AE83&lt;=0.4,"Menor",IF(AE83&lt;=0.6,"Moderado",IF(AE83&lt;=0.8,"Mayor","Catastrófico"))))),"")</f>
        <v>Mayor</v>
      </c>
      <c r="AE83" s="107">
        <f>+AE82</f>
        <v>0.8</v>
      </c>
      <c r="AF83" s="108" t="str">
        <f t="shared" ref="AF83:AF85" si="125">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Alto</v>
      </c>
      <c r="AG83" s="109"/>
      <c r="AH83" s="139" t="s">
        <v>579</v>
      </c>
      <c r="AI83" s="163" t="s">
        <v>453</v>
      </c>
      <c r="AJ83" s="164">
        <v>44562</v>
      </c>
      <c r="AK83" s="165" t="s">
        <v>412</v>
      </c>
      <c r="AL83" s="154" t="s">
        <v>522</v>
      </c>
      <c r="AM83" s="111"/>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row>
    <row r="84" spans="1:71" ht="151.5" customHeight="1" x14ac:dyDescent="0.25">
      <c r="A84" s="252"/>
      <c r="B84" s="289"/>
      <c r="C84" s="257"/>
      <c r="D84" s="257"/>
      <c r="E84" s="227"/>
      <c r="F84" s="227"/>
      <c r="G84" s="227"/>
      <c r="H84" s="229"/>
      <c r="I84" s="227"/>
      <c r="J84" s="231"/>
      <c r="K84" s="234"/>
      <c r="L84" s="237"/>
      <c r="M84" s="239"/>
      <c r="N84" s="138"/>
      <c r="O84" s="234"/>
      <c r="P84" s="237"/>
      <c r="Q84" s="225"/>
      <c r="R84" s="100">
        <v>3</v>
      </c>
      <c r="S84" s="101" t="s">
        <v>520</v>
      </c>
      <c r="T84" s="102" t="str">
        <f t="shared" si="120"/>
        <v>Probabilidad</v>
      </c>
      <c r="U84" s="103" t="s">
        <v>15</v>
      </c>
      <c r="V84" s="103" t="s">
        <v>9</v>
      </c>
      <c r="W84" s="104" t="str">
        <f t="shared" si="121"/>
        <v>30%</v>
      </c>
      <c r="X84" s="103" t="s">
        <v>20</v>
      </c>
      <c r="Y84" s="103" t="s">
        <v>23</v>
      </c>
      <c r="Z84" s="103" t="s">
        <v>111</v>
      </c>
      <c r="AA84" s="105">
        <f>IFERROR(IF(T84="Probabilidad",(AA83-(+AA83*W84)),IF(T84="Impacto",L84,"")),"")</f>
        <v>5.04E-2</v>
      </c>
      <c r="AB84" s="106" t="str">
        <f t="shared" si="122"/>
        <v>Muy Baja</v>
      </c>
      <c r="AC84" s="107">
        <f t="shared" si="123"/>
        <v>5.04E-2</v>
      </c>
      <c r="AD84" s="106" t="str">
        <f t="shared" si="124"/>
        <v>Mayor</v>
      </c>
      <c r="AE84" s="107">
        <f>+P82</f>
        <v>0.8</v>
      </c>
      <c r="AF84" s="108" t="str">
        <f t="shared" si="125"/>
        <v>Alto</v>
      </c>
      <c r="AG84" s="109"/>
      <c r="AH84" s="139" t="s">
        <v>580</v>
      </c>
      <c r="AI84" s="163" t="s">
        <v>453</v>
      </c>
      <c r="AJ84" s="164">
        <v>44562</v>
      </c>
      <c r="AK84" s="165" t="s">
        <v>412</v>
      </c>
      <c r="AL84" s="154" t="s">
        <v>522</v>
      </c>
      <c r="AM84" s="111"/>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row>
    <row r="85" spans="1:71" ht="151.5" customHeight="1" x14ac:dyDescent="0.25">
      <c r="A85" s="252">
        <v>27</v>
      </c>
      <c r="B85" s="287" t="s">
        <v>307</v>
      </c>
      <c r="C85" s="256" t="s">
        <v>391</v>
      </c>
      <c r="D85" s="256" t="s">
        <v>452</v>
      </c>
      <c r="E85" s="226" t="s">
        <v>118</v>
      </c>
      <c r="F85" s="226" t="s">
        <v>523</v>
      </c>
      <c r="G85" s="226" t="s">
        <v>524</v>
      </c>
      <c r="H85" s="228" t="s">
        <v>525</v>
      </c>
      <c r="I85" s="226" t="s">
        <v>349</v>
      </c>
      <c r="J85" s="230">
        <v>10</v>
      </c>
      <c r="K85" s="232" t="str">
        <f>IF(J85&lt;=0,"",IF(J85&lt;=2,"Muy Baja",IF(J85&lt;=24,"Baja",IF(J85&lt;=500,"Media",IF(J85&lt;=5000,"Alta","Muy Alta")))))</f>
        <v>Baja</v>
      </c>
      <c r="L85" s="235">
        <f>IF(K85="","",IF(K85="Muy Baja",0.2,IF(K85="Baja",0.4,IF(K85="Media",0.6,IF(K85="Alta",0.8,IF(K85="Muy Alta",1,))))))</f>
        <v>0.4</v>
      </c>
      <c r="M85" s="238" t="s">
        <v>567</v>
      </c>
      <c r="N85" s="143" t="str">
        <f>IF(NOT(ISERROR(MATCH(M85,'Tabla Impacto'!$B$221:$B$223,0))),'Tabla Impacto'!$F$223&amp;"Por favor no seleccionar los criterios de impacto(Afectación Económica o presupuestal y Pérdida Reputacional)",M85)</f>
        <v xml:space="preserve"> Entre 100 y 500 SMLMV </v>
      </c>
      <c r="O85" s="232" t="str">
        <f>IF(OR(N85='Tabla Impacto'!$C$11,N85='Tabla Impacto'!$D$11),"Leve",IF(OR(N85='Tabla Impacto'!$C$12,N85='Tabla Impacto'!$D$12),"Menor",IF(OR(N85='Tabla Impacto'!$C$13,N85='Tabla Impacto'!$D$13),"Moderado",IF(OR(N85='Tabla Impacto'!$C$14,N85='Tabla Impacto'!$D$14),"Mayor",IF(OR(N85='Tabla Impacto'!$C$15,N85='Tabla Impacto'!$D$15),"Catastrófico","")))))</f>
        <v>Mayor</v>
      </c>
      <c r="P85" s="235">
        <f>IF(O85="","",IF(O85="Leve",0.2,IF(O85="Menor",0.4,IF(O85="Moderado",0.6,IF(O85="Mayor",0.8,IF(O85="Catastrófico",1,))))))</f>
        <v>0.8</v>
      </c>
      <c r="Q85" s="223"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00">
        <v>1</v>
      </c>
      <c r="S85" s="139" t="s">
        <v>530</v>
      </c>
      <c r="T85" s="156" t="str">
        <f t="shared" si="120"/>
        <v>Probabilidad</v>
      </c>
      <c r="U85" s="157" t="s">
        <v>15</v>
      </c>
      <c r="V85" s="157" t="s">
        <v>9</v>
      </c>
      <c r="W85" s="158" t="str">
        <f t="shared" si="121"/>
        <v>30%</v>
      </c>
      <c r="X85" s="157" t="s">
        <v>20</v>
      </c>
      <c r="Y85" s="157" t="s">
        <v>23</v>
      </c>
      <c r="Z85" s="157" t="s">
        <v>111</v>
      </c>
      <c r="AA85" s="159">
        <f t="shared" ref="AA85" si="126">IFERROR(IF(T85="Probabilidad",(L85-(+L85*W85)),IF(T85="Impacto",L85,"")),"")</f>
        <v>0.28000000000000003</v>
      </c>
      <c r="AB85" s="106" t="str">
        <f t="shared" si="122"/>
        <v>Baja</v>
      </c>
      <c r="AC85" s="160">
        <f t="shared" si="123"/>
        <v>0.28000000000000003</v>
      </c>
      <c r="AD85" s="106" t="str">
        <f t="shared" si="124"/>
        <v>Mayor</v>
      </c>
      <c r="AE85" s="160">
        <f t="shared" ref="AE85" si="127">IFERROR(IF(T85="Impacto",(P85-(+P85*W85)),IF(T85="Probabilidad",P85,"")),"")</f>
        <v>0.8</v>
      </c>
      <c r="AF85" s="161" t="str">
        <f t="shared" si="125"/>
        <v>Alto</v>
      </c>
      <c r="AG85" s="162" t="s">
        <v>122</v>
      </c>
      <c r="AH85" s="154" t="s">
        <v>581</v>
      </c>
      <c r="AI85" s="163" t="s">
        <v>453</v>
      </c>
      <c r="AJ85" s="164">
        <v>44562</v>
      </c>
      <c r="AK85" s="165" t="s">
        <v>412</v>
      </c>
      <c r="AL85" s="154" t="s">
        <v>526</v>
      </c>
      <c r="AM85" s="111"/>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row>
    <row r="86" spans="1:71" ht="151.5" customHeight="1" x14ac:dyDescent="0.25">
      <c r="A86" s="252"/>
      <c r="B86" s="288"/>
      <c r="C86" s="257"/>
      <c r="D86" s="257"/>
      <c r="E86" s="227"/>
      <c r="F86" s="227"/>
      <c r="G86" s="227"/>
      <c r="H86" s="229"/>
      <c r="I86" s="227"/>
      <c r="J86" s="231"/>
      <c r="K86" s="233"/>
      <c r="L86" s="236"/>
      <c r="M86" s="239"/>
      <c r="N86" s="144"/>
      <c r="O86" s="233"/>
      <c r="P86" s="236"/>
      <c r="Q86" s="224"/>
      <c r="R86" s="155"/>
      <c r="S86" s="139"/>
      <c r="T86" s="156"/>
      <c r="U86" s="157"/>
      <c r="V86" s="157"/>
      <c r="W86" s="158"/>
      <c r="X86" s="157"/>
      <c r="Y86" s="157"/>
      <c r="Z86" s="157"/>
      <c r="AA86" s="159"/>
      <c r="AB86" s="106"/>
      <c r="AC86" s="160"/>
      <c r="AD86" s="106"/>
      <c r="AE86" s="160"/>
      <c r="AF86" s="161"/>
      <c r="AG86" s="162"/>
      <c r="AH86" s="139"/>
      <c r="AI86" s="163"/>
      <c r="AJ86" s="164"/>
      <c r="AK86" s="165"/>
      <c r="AL86" s="154"/>
      <c r="AM86" s="111"/>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row>
    <row r="87" spans="1:71" ht="151.5" customHeight="1" x14ac:dyDescent="0.25">
      <c r="A87" s="252"/>
      <c r="B87" s="289"/>
      <c r="C87" s="257"/>
      <c r="D87" s="257"/>
      <c r="E87" s="227"/>
      <c r="F87" s="227"/>
      <c r="G87" s="227"/>
      <c r="H87" s="229"/>
      <c r="I87" s="227"/>
      <c r="J87" s="231"/>
      <c r="K87" s="234"/>
      <c r="L87" s="237"/>
      <c r="M87" s="239"/>
      <c r="N87" s="144"/>
      <c r="O87" s="234"/>
      <c r="P87" s="237"/>
      <c r="Q87" s="225"/>
      <c r="R87" s="155"/>
      <c r="S87" s="139"/>
      <c r="T87" s="156"/>
      <c r="U87" s="157"/>
      <c r="V87" s="157"/>
      <c r="W87" s="158"/>
      <c r="X87" s="157"/>
      <c r="Y87" s="157"/>
      <c r="Z87" s="157"/>
      <c r="AA87" s="159"/>
      <c r="AB87" s="106"/>
      <c r="AC87" s="160"/>
      <c r="AD87" s="106"/>
      <c r="AE87" s="160"/>
      <c r="AF87" s="161"/>
      <c r="AG87" s="162"/>
      <c r="AH87" s="139"/>
      <c r="AI87" s="163"/>
      <c r="AJ87" s="164"/>
      <c r="AK87" s="165"/>
      <c r="AL87" s="154"/>
      <c r="AM87" s="111"/>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row>
    <row r="88" spans="1:71" ht="151.5" customHeight="1" x14ac:dyDescent="0.25">
      <c r="A88" s="252">
        <v>28</v>
      </c>
      <c r="B88" s="253" t="s">
        <v>312</v>
      </c>
      <c r="C88" s="256" t="s">
        <v>311</v>
      </c>
      <c r="D88" s="256" t="s">
        <v>313</v>
      </c>
      <c r="E88" s="226" t="s">
        <v>118</v>
      </c>
      <c r="F88" s="226" t="s">
        <v>314</v>
      </c>
      <c r="G88" s="226" t="s">
        <v>527</v>
      </c>
      <c r="H88" s="228" t="s">
        <v>315</v>
      </c>
      <c r="I88" s="226" t="s">
        <v>115</v>
      </c>
      <c r="J88" s="230">
        <v>355</v>
      </c>
      <c r="K88" s="232" t="str">
        <f>IF(J88&lt;=0,"",IF(J88&lt;=2,"Muy Baja",IF(J88&lt;=24,"Baja",IF(J88&lt;=500,"Media",IF(J88&lt;=5000,"Alta","Muy Alta")))))</f>
        <v>Media</v>
      </c>
      <c r="L88" s="235">
        <f>IF(K88="","",IF(K88="Muy Baja",0.2,IF(K88="Baja",0.4,IF(K88="Media",0.6,IF(K88="Alta",0.8,IF(K88="Muy Alta",1,))))))</f>
        <v>0.6</v>
      </c>
      <c r="M88" s="238" t="s">
        <v>573</v>
      </c>
      <c r="N88" s="137"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232" t="str">
        <f>IF(OR(N88='Tabla Impacto'!$C$11,N88='Tabla Impacto'!$D$11),"Leve",IF(OR(N88='Tabla Impacto'!$C$12,N88='Tabla Impacto'!$D$12),"Menor",IF(OR(N88='Tabla Impacto'!$C$13,N88='Tabla Impacto'!$D$13),"Moderado",IF(OR(N88='Tabla Impacto'!$C$14,N88='Tabla Impacto'!$D$14),"Mayor",IF(OR(N88='Tabla Impacto'!$C$15,N88='Tabla Impacto'!$D$15),"Catastrófico","")))))</f>
        <v>Mayor</v>
      </c>
      <c r="P88" s="235">
        <f>IF(O88="","",IF(O88="Leve",0.2,IF(O88="Menor",0.4,IF(O88="Moderado",0.6,IF(O88="Mayor",0.8,IF(O88="Catastrófico",1,))))))</f>
        <v>0.8</v>
      </c>
      <c r="Q88" s="223"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00">
        <v>1</v>
      </c>
      <c r="S88" s="101" t="s">
        <v>528</v>
      </c>
      <c r="T88" s="102" t="str">
        <f t="shared" si="25"/>
        <v>Probabilidad</v>
      </c>
      <c r="U88" s="103" t="s">
        <v>14</v>
      </c>
      <c r="V88" s="103" t="s">
        <v>9</v>
      </c>
      <c r="W88" s="104" t="str">
        <f t="shared" si="26"/>
        <v>40%</v>
      </c>
      <c r="X88" s="103" t="s">
        <v>20</v>
      </c>
      <c r="Y88" s="103" t="s">
        <v>22</v>
      </c>
      <c r="Z88" s="103" t="s">
        <v>110</v>
      </c>
      <c r="AA88" s="105">
        <f t="shared" si="27"/>
        <v>0.36</v>
      </c>
      <c r="AB88" s="106" t="str">
        <f t="shared" si="28"/>
        <v>Baja</v>
      </c>
      <c r="AC88" s="107">
        <f t="shared" si="29"/>
        <v>0.36</v>
      </c>
      <c r="AD88" s="106" t="str">
        <f t="shared" si="30"/>
        <v>Mayor</v>
      </c>
      <c r="AE88" s="107">
        <f t="shared" si="31"/>
        <v>0.8</v>
      </c>
      <c r="AF88" s="108" t="str">
        <f t="shared" si="32"/>
        <v>Alto</v>
      </c>
      <c r="AG88" s="109" t="s">
        <v>122</v>
      </c>
      <c r="AH88" s="154" t="s">
        <v>529</v>
      </c>
      <c r="AI88" s="163" t="s">
        <v>269</v>
      </c>
      <c r="AJ88" s="167" t="s">
        <v>202</v>
      </c>
      <c r="AK88" s="167" t="s">
        <v>202</v>
      </c>
      <c r="AL88" s="168" t="s">
        <v>316</v>
      </c>
      <c r="AM88" s="111"/>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row>
    <row r="89" spans="1:71" ht="151.5" customHeight="1" x14ac:dyDescent="0.25">
      <c r="A89" s="252"/>
      <c r="B89" s="254"/>
      <c r="C89" s="258"/>
      <c r="D89" s="258"/>
      <c r="E89" s="227"/>
      <c r="F89" s="227"/>
      <c r="G89" s="227"/>
      <c r="H89" s="229"/>
      <c r="I89" s="227"/>
      <c r="J89" s="231"/>
      <c r="K89" s="233"/>
      <c r="L89" s="236"/>
      <c r="M89" s="239"/>
      <c r="N89" s="138"/>
      <c r="O89" s="233"/>
      <c r="P89" s="236"/>
      <c r="Q89" s="224"/>
      <c r="R89" s="100">
        <v>2</v>
      </c>
      <c r="S89" s="101"/>
      <c r="T89" s="102" t="str">
        <f t="shared" ref="T89:T90" si="128">IF(OR(U89="Preventivo",U89="Detectivo"),"Probabilidad",IF(U89="Correctivo","Impacto",""))</f>
        <v/>
      </c>
      <c r="U89" s="103"/>
      <c r="V89" s="103"/>
      <c r="W89" s="104"/>
      <c r="X89" s="103"/>
      <c r="Y89" s="103"/>
      <c r="Z89" s="103"/>
      <c r="AA89" s="105" t="str">
        <f>IFERROR(IF(T89="Probabilidad",(AA88-(+AA88*W89)),IF(T89="Impacto",L89,"")),"")</f>
        <v/>
      </c>
      <c r="AB89" s="106" t="str">
        <f t="shared" ref="AB89:AB90" si="129">IFERROR(IF(AA89="","",IF(AA89&lt;=0.2,"Muy Baja",IF(AA89&lt;=0.4,"Baja",IF(AA89&lt;=0.6,"Media",IF(AA89&lt;=0.8,"Alta","Muy Alta"))))),"")</f>
        <v/>
      </c>
      <c r="AC89" s="107" t="str">
        <f t="shared" ref="AC89:AC90" si="130">+AA89</f>
        <v/>
      </c>
      <c r="AD89" s="106" t="str">
        <f t="shared" ref="AD89:AD90" si="131">IFERROR(IF(AE89="","",IF(AE89&lt;=0.2,"Leve",IF(AE89&lt;=0.4,"Menor",IF(AE89&lt;=0.6,"Moderado",IF(AE89&lt;=0.8,"Mayor","Catastrófico"))))),"")</f>
        <v/>
      </c>
      <c r="AE89" s="107" t="str">
        <f t="shared" ref="AE89:AE90" si="132">IFERROR(IF(T89="Impacto",(P89-(+P89*W89)),IF(T89="Probabilidad",P89,"")),"")</f>
        <v/>
      </c>
      <c r="AF89" s="108" t="str">
        <f t="shared" ref="AF89:AF90" si="133">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09"/>
      <c r="AH89" s="154"/>
      <c r="AI89" s="163"/>
      <c r="AJ89" s="167"/>
      <c r="AK89" s="167"/>
      <c r="AL89" s="154"/>
      <c r="AM89" s="111"/>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row>
    <row r="90" spans="1:71" ht="151.5" customHeight="1" x14ac:dyDescent="0.25">
      <c r="A90" s="252"/>
      <c r="B90" s="255"/>
      <c r="C90" s="286"/>
      <c r="D90" s="258"/>
      <c r="E90" s="227"/>
      <c r="F90" s="227"/>
      <c r="G90" s="227"/>
      <c r="H90" s="229"/>
      <c r="I90" s="227"/>
      <c r="J90" s="231"/>
      <c r="K90" s="234"/>
      <c r="L90" s="237"/>
      <c r="M90" s="239"/>
      <c r="N90" s="138"/>
      <c r="O90" s="234"/>
      <c r="P90" s="237"/>
      <c r="Q90" s="225"/>
      <c r="R90" s="100">
        <v>3</v>
      </c>
      <c r="S90" s="101"/>
      <c r="T90" s="102" t="str">
        <f t="shared" si="128"/>
        <v/>
      </c>
      <c r="U90" s="103"/>
      <c r="V90" s="103"/>
      <c r="W90" s="104"/>
      <c r="X90" s="103"/>
      <c r="Y90" s="103"/>
      <c r="Z90" s="103"/>
      <c r="AA90" s="105" t="str">
        <f>IFERROR(IF(T90="Probabilidad",(AA89-(+AA89*W90)),IF(T90="Impacto",L90,"")),"")</f>
        <v/>
      </c>
      <c r="AB90" s="106" t="str">
        <f t="shared" si="129"/>
        <v/>
      </c>
      <c r="AC90" s="107" t="str">
        <f t="shared" si="130"/>
        <v/>
      </c>
      <c r="AD90" s="106" t="str">
        <f t="shared" si="131"/>
        <v/>
      </c>
      <c r="AE90" s="107" t="str">
        <f t="shared" si="132"/>
        <v/>
      </c>
      <c r="AF90" s="108" t="str">
        <f t="shared" si="133"/>
        <v/>
      </c>
      <c r="AG90" s="109"/>
      <c r="AH90" s="154"/>
      <c r="AI90" s="163"/>
      <c r="AJ90" s="167"/>
      <c r="AK90" s="167"/>
      <c r="AL90" s="154"/>
      <c r="AM90" s="111"/>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row>
    <row r="91" spans="1:71" ht="176.45" customHeight="1" x14ac:dyDescent="0.25">
      <c r="A91" s="252">
        <v>29</v>
      </c>
      <c r="B91" s="253" t="s">
        <v>312</v>
      </c>
      <c r="C91" s="256" t="s">
        <v>311</v>
      </c>
      <c r="D91" s="256" t="s">
        <v>313</v>
      </c>
      <c r="E91" s="226" t="s">
        <v>118</v>
      </c>
      <c r="F91" s="226" t="s">
        <v>531</v>
      </c>
      <c r="G91" s="226" t="s">
        <v>532</v>
      </c>
      <c r="H91" s="228" t="s">
        <v>582</v>
      </c>
      <c r="I91" s="226" t="s">
        <v>349</v>
      </c>
      <c r="J91" s="230">
        <v>355</v>
      </c>
      <c r="K91" s="232" t="str">
        <f>IF(J91&lt;=0,"",IF(J91&lt;=2,"Muy Baja",IF(J91&lt;=24,"Baja",IF(J91&lt;=500,"Media",IF(J91&lt;=5000,"Alta","Muy Alta")))))</f>
        <v>Media</v>
      </c>
      <c r="L91" s="235">
        <f>IF(K91="","",IF(K91="Muy Baja",0.2,IF(K91="Baja",0.4,IF(K91="Media",0.6,IF(K91="Alta",0.8,IF(K91="Muy Alta",1,))))))</f>
        <v>0.6</v>
      </c>
      <c r="M91" s="238" t="s">
        <v>573</v>
      </c>
      <c r="N91" s="137"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232" t="str">
        <f>IF(OR(N91='Tabla Impacto'!$C$11,N91='Tabla Impacto'!$D$11),"Leve",IF(OR(N91='Tabla Impacto'!$C$12,N91='Tabla Impacto'!$D$12),"Menor",IF(OR(N91='Tabla Impacto'!$C$13,N91='Tabla Impacto'!$D$13),"Moderado",IF(OR(N91='Tabla Impacto'!$C$14,N91='Tabla Impacto'!$D$14),"Mayor",IF(OR(N91='Tabla Impacto'!$C$15,N91='Tabla Impacto'!$D$15),"Catastrófico","")))))</f>
        <v>Mayor</v>
      </c>
      <c r="P91" s="235">
        <f>IF(O91="","",IF(O91="Leve",0.2,IF(O91="Menor",0.4,IF(O91="Moderado",0.6,IF(O91="Mayor",0.8,IF(O91="Catastrófico",1,))))))</f>
        <v>0.8</v>
      </c>
      <c r="Q91" s="223"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00">
        <v>1</v>
      </c>
      <c r="S91" s="101" t="s">
        <v>533</v>
      </c>
      <c r="T91" s="102" t="str">
        <f t="shared" si="25"/>
        <v>Probabilidad</v>
      </c>
      <c r="U91" s="103" t="s">
        <v>14</v>
      </c>
      <c r="V91" s="103" t="s">
        <v>9</v>
      </c>
      <c r="W91" s="104" t="str">
        <f t="shared" si="26"/>
        <v>40%</v>
      </c>
      <c r="X91" s="103" t="s">
        <v>19</v>
      </c>
      <c r="Y91" s="103" t="s">
        <v>22</v>
      </c>
      <c r="Z91" s="103" t="s">
        <v>110</v>
      </c>
      <c r="AA91" s="135">
        <f t="shared" ref="AA91" si="134">IFERROR(IF(T91="Probabilidad",(L91-(+L91*W91)),IF(T91="Impacto",L91,"")),"")</f>
        <v>0.36</v>
      </c>
      <c r="AB91" s="106" t="str">
        <f t="shared" si="28"/>
        <v>Baja</v>
      </c>
      <c r="AC91" s="107">
        <f t="shared" si="29"/>
        <v>0.36</v>
      </c>
      <c r="AD91" s="106" t="str">
        <f t="shared" si="30"/>
        <v>Mayor</v>
      </c>
      <c r="AE91" s="107">
        <f t="shared" si="31"/>
        <v>0.8</v>
      </c>
      <c r="AF91" s="108" t="str">
        <f t="shared" si="32"/>
        <v>Alto</v>
      </c>
      <c r="AG91" s="109" t="s">
        <v>122</v>
      </c>
      <c r="AH91" s="154" t="s">
        <v>317</v>
      </c>
      <c r="AI91" s="174" t="s">
        <v>269</v>
      </c>
      <c r="AJ91" s="176" t="s">
        <v>202</v>
      </c>
      <c r="AK91" s="176" t="s">
        <v>202</v>
      </c>
      <c r="AL91" s="168" t="s">
        <v>454</v>
      </c>
      <c r="AM91" s="111"/>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row>
    <row r="92" spans="1:71" ht="151.5" customHeight="1" x14ac:dyDescent="0.25">
      <c r="A92" s="252"/>
      <c r="B92" s="254"/>
      <c r="C92" s="258"/>
      <c r="D92" s="258"/>
      <c r="E92" s="227"/>
      <c r="F92" s="227"/>
      <c r="G92" s="227"/>
      <c r="H92" s="229"/>
      <c r="I92" s="227"/>
      <c r="J92" s="231"/>
      <c r="K92" s="233"/>
      <c r="L92" s="236"/>
      <c r="M92" s="239"/>
      <c r="N92" s="138"/>
      <c r="O92" s="233"/>
      <c r="P92" s="236"/>
      <c r="Q92" s="224"/>
      <c r="R92" s="100">
        <v>2</v>
      </c>
      <c r="S92" s="139" t="s">
        <v>375</v>
      </c>
      <c r="T92" s="156" t="str">
        <f t="shared" ref="T92:T93" si="135">IF(OR(U92="Preventivo",U92="Detectivo"),"Probabilidad",IF(U92="Correctivo","Impacto",""))</f>
        <v/>
      </c>
      <c r="U92" s="157" t="s">
        <v>356</v>
      </c>
      <c r="V92" s="157" t="s">
        <v>9</v>
      </c>
      <c r="W92" s="158" t="str">
        <f t="shared" ref="W92" si="136">IF(AND(U92="Preventivo",V92="Automático"),"50%",IF(AND(U92="Preventivo",V92="Manual"),"40%",IF(AND(U92="Detectivo",V92="Automático"),"40%",IF(AND(U92="Detectivo",V92="Manual"),"30%",IF(AND(U92="Correctivo",V92="Automático"),"35%",IF(AND(U92="Correctivo",V92="Manual"),"25%",""))))))</f>
        <v/>
      </c>
      <c r="X92" s="157" t="s">
        <v>20</v>
      </c>
      <c r="Y92" s="157" t="s">
        <v>22</v>
      </c>
      <c r="Z92" s="157" t="s">
        <v>110</v>
      </c>
      <c r="AA92" s="166" t="str">
        <f>IFERROR(IF(T92="Probabilidad",(AA91-(+AA91*W92)),IF(T92="Impacto",L92,"")),"")</f>
        <v/>
      </c>
      <c r="AB92" s="106" t="str">
        <f t="shared" ref="AB92:AB93" si="137">IFERROR(IF(AA92="","",IF(AA92&lt;=0.2,"Muy Baja",IF(AA92&lt;=0.4,"Baja",IF(AA92&lt;=0.6,"Media",IF(AA92&lt;=0.8,"Alta","Muy Alta"))))),"")</f>
        <v/>
      </c>
      <c r="AC92" s="160" t="str">
        <f t="shared" ref="AC92:AC93" si="138">+AA92</f>
        <v/>
      </c>
      <c r="AD92" s="106" t="str">
        <f t="shared" ref="AD92:AD93" si="139">IFERROR(IF(AE92="","",IF(AE92&lt;=0.2,"Leve",IF(AE92&lt;=0.4,"Menor",IF(AE92&lt;=0.6,"Moderado",IF(AE92&lt;=0.8,"Mayor","Catastrófico"))))),"")</f>
        <v/>
      </c>
      <c r="AE92" s="160" t="str">
        <f t="shared" ref="AE92:AE93" si="140">IFERROR(IF(T92="Impacto",(P92-(+P92*W92)),IF(T92="Probabilidad",P92,"")),"")</f>
        <v/>
      </c>
      <c r="AF92" s="161" t="str">
        <f t="shared" ref="AF92:AF93" si="141">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62" t="s">
        <v>122</v>
      </c>
      <c r="AH92" s="154" t="s">
        <v>317</v>
      </c>
      <c r="AI92" s="174" t="s">
        <v>269</v>
      </c>
      <c r="AJ92" s="176" t="s">
        <v>202</v>
      </c>
      <c r="AK92" s="176" t="s">
        <v>202</v>
      </c>
      <c r="AL92" s="168" t="s">
        <v>454</v>
      </c>
      <c r="AM92" s="111"/>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row>
    <row r="93" spans="1:71" ht="151.5" customHeight="1" x14ac:dyDescent="0.25">
      <c r="A93" s="252"/>
      <c r="B93" s="255"/>
      <c r="C93" s="286"/>
      <c r="D93" s="258"/>
      <c r="E93" s="227"/>
      <c r="F93" s="227"/>
      <c r="G93" s="227"/>
      <c r="H93" s="229"/>
      <c r="I93" s="227"/>
      <c r="J93" s="231"/>
      <c r="K93" s="234"/>
      <c r="L93" s="237"/>
      <c r="M93" s="239"/>
      <c r="N93" s="138"/>
      <c r="O93" s="234"/>
      <c r="P93" s="237"/>
      <c r="Q93" s="225"/>
      <c r="R93" s="100">
        <v>3</v>
      </c>
      <c r="S93" s="101"/>
      <c r="T93" s="102" t="str">
        <f t="shared" si="135"/>
        <v/>
      </c>
      <c r="U93" s="103"/>
      <c r="V93" s="103"/>
      <c r="W93" s="104"/>
      <c r="X93" s="103"/>
      <c r="Y93" s="103"/>
      <c r="Z93" s="103"/>
      <c r="AA93" s="105" t="str">
        <f>IFERROR(IF(T93="Probabilidad",(AA92-(+AA92*W93)),IF(T93="Impacto",L93,"")),"")</f>
        <v/>
      </c>
      <c r="AB93" s="106" t="str">
        <f t="shared" si="137"/>
        <v/>
      </c>
      <c r="AC93" s="107" t="str">
        <f t="shared" si="138"/>
        <v/>
      </c>
      <c r="AD93" s="106" t="str">
        <f t="shared" si="139"/>
        <v/>
      </c>
      <c r="AE93" s="107" t="str">
        <f t="shared" si="140"/>
        <v/>
      </c>
      <c r="AF93" s="108" t="str">
        <f t="shared" si="141"/>
        <v/>
      </c>
      <c r="AG93" s="109"/>
      <c r="AH93" s="154"/>
      <c r="AI93" s="163"/>
      <c r="AJ93" s="167"/>
      <c r="AK93" s="167"/>
      <c r="AL93" s="154"/>
      <c r="AM93" s="111"/>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row>
    <row r="94" spans="1:71" ht="151.5" customHeight="1" x14ac:dyDescent="0.25">
      <c r="A94" s="252">
        <v>30</v>
      </c>
      <c r="B94" s="253" t="s">
        <v>318</v>
      </c>
      <c r="C94" s="256" t="s">
        <v>392</v>
      </c>
      <c r="D94" s="256" t="s">
        <v>455</v>
      </c>
      <c r="E94" s="226" t="s">
        <v>120</v>
      </c>
      <c r="F94" s="276" t="s">
        <v>535</v>
      </c>
      <c r="G94" s="276" t="s">
        <v>534</v>
      </c>
      <c r="H94" s="228" t="s">
        <v>319</v>
      </c>
      <c r="I94" s="226" t="s">
        <v>349</v>
      </c>
      <c r="J94" s="230">
        <v>850</v>
      </c>
      <c r="K94" s="232" t="str">
        <f>IF(J94&lt;=0,"",IF(J94&lt;=2,"Muy Baja",IF(J94&lt;=24,"Baja",IF(J94&lt;=500,"Media",IF(J94&lt;=5000,"Alta","Muy Alta")))))</f>
        <v>Alta</v>
      </c>
      <c r="L94" s="235">
        <f>IF(K94="","",IF(K94="Muy Baja",0.2,IF(K94="Baja",0.4,IF(K94="Media",0.6,IF(K94="Alta",0.8,IF(K94="Muy Alta",1,))))))</f>
        <v>0.8</v>
      </c>
      <c r="M94" s="238" t="s">
        <v>573</v>
      </c>
      <c r="N94" s="137" t="str">
        <f>IF(NOT(ISERROR(MATCH(M94,'Tabla Impacto'!$B$221:$B$223,0))),'Tabla Impacto'!$F$223&amp;"Por favor no seleccionar los criterios de impacto(Afectación Económica o presupuestal y Pérdida Reputacional)",M94)</f>
        <v xml:space="preserve"> El riesgo afecta la imagen de la entidad con efecto publicitario sostenido a nivel de sector administrativo, nivel departamental o municipal</v>
      </c>
      <c r="O94" s="232" t="str">
        <f>IF(OR(N94='Tabla Impacto'!$C$11,N94='Tabla Impacto'!$D$11),"Leve",IF(OR(N94='Tabla Impacto'!$C$12,N94='Tabla Impacto'!$D$12),"Menor",IF(OR(N94='Tabla Impacto'!$C$13,N94='Tabla Impacto'!$D$13),"Moderado",IF(OR(N94='Tabla Impacto'!$C$14,N94='Tabla Impacto'!$D$14),"Mayor",IF(OR(N94='Tabla Impacto'!$C$15,N94='Tabla Impacto'!$D$15),"Catastrófico","")))))</f>
        <v>Mayor</v>
      </c>
      <c r="P94" s="235">
        <f>IF(O94="","",IF(O94="Leve",0.2,IF(O94="Menor",0.4,IF(O94="Moderado",0.6,IF(O94="Mayor",0.8,IF(O94="Catastrófico",1,))))))</f>
        <v>0.8</v>
      </c>
      <c r="Q94" s="223"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00">
        <v>1</v>
      </c>
      <c r="S94" s="101" t="s">
        <v>320</v>
      </c>
      <c r="T94" s="102" t="str">
        <f t="shared" ref="T94:T96" si="142">IF(OR(U94="Preventivo",U94="Detectivo"),"Probabilidad",IF(U94="Correctivo","Impacto",""))</f>
        <v>Probabilidad</v>
      </c>
      <c r="U94" s="103" t="s">
        <v>14</v>
      </c>
      <c r="V94" s="103" t="s">
        <v>9</v>
      </c>
      <c r="W94" s="104" t="str">
        <f t="shared" ref="W94:W95" si="143">IF(AND(U94="Preventivo",V94="Automático"),"50%",IF(AND(U94="Preventivo",V94="Manual"),"40%",IF(AND(U94="Detectivo",V94="Automático"),"40%",IF(AND(U94="Detectivo",V94="Manual"),"30%",IF(AND(U94="Correctivo",V94="Automático"),"35%",IF(AND(U94="Correctivo",V94="Manual"),"25%",""))))))</f>
        <v>40%</v>
      </c>
      <c r="X94" s="103" t="s">
        <v>20</v>
      </c>
      <c r="Y94" s="103" t="s">
        <v>22</v>
      </c>
      <c r="Z94" s="103" t="s">
        <v>110</v>
      </c>
      <c r="AA94" s="105">
        <f t="shared" ref="AA94" si="144">IFERROR(IF(T94="Probabilidad",(L94-(+L94*W94)),IF(T94="Impacto",L94,"")),"")</f>
        <v>0.48</v>
      </c>
      <c r="AB94" s="106" t="str">
        <f t="shared" ref="AB94:AB96" si="145">IFERROR(IF(AA94="","",IF(AA94&lt;=0.2,"Muy Baja",IF(AA94&lt;=0.4,"Baja",IF(AA94&lt;=0.6,"Media",IF(AA94&lt;=0.8,"Alta","Muy Alta"))))),"")</f>
        <v>Media</v>
      </c>
      <c r="AC94" s="107">
        <f t="shared" ref="AC94:AC96" si="146">+AA94</f>
        <v>0.48</v>
      </c>
      <c r="AD94" s="106" t="str">
        <f t="shared" ref="AD94:AD96" si="147">IFERROR(IF(AE94="","",IF(AE94&lt;=0.2,"Leve",IF(AE94&lt;=0.4,"Menor",IF(AE94&lt;=0.6,"Moderado",IF(AE94&lt;=0.8,"Mayor","Catastrófico"))))),"")</f>
        <v>Mayor</v>
      </c>
      <c r="AE94" s="107">
        <f t="shared" ref="AE94:AE96" si="148">IFERROR(IF(T94="Impacto",(P94-(+P94*W94)),IF(T94="Probabilidad",P94,"")),"")</f>
        <v>0.8</v>
      </c>
      <c r="AF94" s="108" t="str">
        <f t="shared" ref="AF94:AF96" si="149">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Alto</v>
      </c>
      <c r="AG94" s="109" t="s">
        <v>122</v>
      </c>
      <c r="AH94" s="177" t="s">
        <v>322</v>
      </c>
      <c r="AI94" s="163" t="s">
        <v>201</v>
      </c>
      <c r="AJ94" s="172">
        <v>44562</v>
      </c>
      <c r="AK94" s="172" t="s">
        <v>412</v>
      </c>
      <c r="AL94" s="154" t="s">
        <v>323</v>
      </c>
      <c r="AM94" s="111"/>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row>
    <row r="95" spans="1:71" ht="151.5" customHeight="1" x14ac:dyDescent="0.25">
      <c r="A95" s="252"/>
      <c r="B95" s="254"/>
      <c r="C95" s="258"/>
      <c r="D95" s="258"/>
      <c r="E95" s="227"/>
      <c r="F95" s="227"/>
      <c r="G95" s="227"/>
      <c r="H95" s="229"/>
      <c r="I95" s="227"/>
      <c r="J95" s="231"/>
      <c r="K95" s="233"/>
      <c r="L95" s="236"/>
      <c r="M95" s="239"/>
      <c r="N95" s="138"/>
      <c r="O95" s="233"/>
      <c r="P95" s="236"/>
      <c r="Q95" s="224"/>
      <c r="R95" s="100">
        <v>2</v>
      </c>
      <c r="S95" s="101" t="s">
        <v>321</v>
      </c>
      <c r="T95" s="102" t="str">
        <f t="shared" si="142"/>
        <v>Probabilidad</v>
      </c>
      <c r="U95" s="103" t="s">
        <v>14</v>
      </c>
      <c r="V95" s="103" t="s">
        <v>9</v>
      </c>
      <c r="W95" s="104" t="str">
        <f t="shared" si="143"/>
        <v>40%</v>
      </c>
      <c r="X95" s="103" t="s">
        <v>20</v>
      </c>
      <c r="Y95" s="103" t="s">
        <v>22</v>
      </c>
      <c r="Z95" s="103" t="s">
        <v>110</v>
      </c>
      <c r="AA95" s="105">
        <f>IFERROR(IF(T95="Probabilidad",(AA94-(+AA94*W95)),IF(T95="Impacto",L95,"")),"")</f>
        <v>0.28799999999999998</v>
      </c>
      <c r="AB95" s="106" t="str">
        <f t="shared" si="145"/>
        <v>Baja</v>
      </c>
      <c r="AC95" s="107">
        <f t="shared" si="146"/>
        <v>0.28799999999999998</v>
      </c>
      <c r="AD95" s="106" t="str">
        <f t="shared" si="147"/>
        <v>Mayor</v>
      </c>
      <c r="AE95" s="107">
        <v>0.8</v>
      </c>
      <c r="AF95" s="108" t="str">
        <f t="shared" si="149"/>
        <v>Alto</v>
      </c>
      <c r="AG95" s="109" t="s">
        <v>122</v>
      </c>
      <c r="AH95" s="168" t="s">
        <v>324</v>
      </c>
      <c r="AI95" s="174" t="s">
        <v>201</v>
      </c>
      <c r="AJ95" s="172">
        <v>44562</v>
      </c>
      <c r="AK95" s="172" t="s">
        <v>412</v>
      </c>
      <c r="AL95" s="168" t="s">
        <v>323</v>
      </c>
      <c r="AM95" s="111"/>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row>
    <row r="96" spans="1:71" ht="151.5" customHeight="1" x14ac:dyDescent="0.25">
      <c r="A96" s="281"/>
      <c r="B96" s="255"/>
      <c r="C96" s="258"/>
      <c r="D96" s="258"/>
      <c r="E96" s="227"/>
      <c r="F96" s="227"/>
      <c r="G96" s="227"/>
      <c r="H96" s="229"/>
      <c r="I96" s="227"/>
      <c r="J96" s="231"/>
      <c r="K96" s="234"/>
      <c r="L96" s="237"/>
      <c r="M96" s="239"/>
      <c r="N96" s="138"/>
      <c r="O96" s="234"/>
      <c r="P96" s="237"/>
      <c r="Q96" s="225"/>
      <c r="R96" s="100">
        <v>3</v>
      </c>
      <c r="S96" s="101"/>
      <c r="T96" s="102" t="str">
        <f t="shared" si="142"/>
        <v/>
      </c>
      <c r="U96" s="103"/>
      <c r="V96" s="103"/>
      <c r="W96" s="104"/>
      <c r="X96" s="103"/>
      <c r="Y96" s="103"/>
      <c r="Z96" s="103"/>
      <c r="AA96" s="105" t="str">
        <f>IFERROR(IF(T96="Probabilidad",(AA95-(+AA95*W96)),IF(T96="Impacto",L96,"")),"")</f>
        <v/>
      </c>
      <c r="AB96" s="106" t="str">
        <f t="shared" si="145"/>
        <v/>
      </c>
      <c r="AC96" s="107" t="str">
        <f t="shared" si="146"/>
        <v/>
      </c>
      <c r="AD96" s="106" t="str">
        <f t="shared" si="147"/>
        <v/>
      </c>
      <c r="AE96" s="107" t="str">
        <f t="shared" si="148"/>
        <v/>
      </c>
      <c r="AF96" s="108" t="str">
        <f t="shared" si="149"/>
        <v/>
      </c>
      <c r="AG96" s="109"/>
      <c r="AH96" s="154"/>
      <c r="AI96" s="163"/>
      <c r="AJ96" s="167"/>
      <c r="AK96" s="167"/>
      <c r="AL96" s="154"/>
      <c r="AM96" s="111"/>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row>
    <row r="97" spans="1:71" ht="151.5" customHeight="1" x14ac:dyDescent="0.25">
      <c r="A97" s="251">
        <v>31</v>
      </c>
      <c r="B97" s="253" t="s">
        <v>325</v>
      </c>
      <c r="C97" s="256" t="s">
        <v>393</v>
      </c>
      <c r="D97" s="256" t="s">
        <v>456</v>
      </c>
      <c r="E97" s="226" t="s">
        <v>118</v>
      </c>
      <c r="F97" s="276" t="s">
        <v>536</v>
      </c>
      <c r="G97" s="276" t="s">
        <v>548</v>
      </c>
      <c r="H97" s="228" t="s">
        <v>547</v>
      </c>
      <c r="I97" s="226" t="s">
        <v>349</v>
      </c>
      <c r="J97" s="230">
        <v>12</v>
      </c>
      <c r="K97" s="232" t="str">
        <f>IF(J97&lt;=0,"",IF(J97&lt;=2,"Muy Baja",IF(J97&lt;=24,"Baja",IF(J97&lt;=500,"Media",IF(J97&lt;=5000,"Alta","Muy Alta")))))</f>
        <v>Baja</v>
      </c>
      <c r="L97" s="235">
        <f>IF(K97="","",IF(K97="Muy Baja",0.2,IF(K97="Baja",0.4,IF(K97="Media",0.6,IF(K97="Alta",0.8,IF(K97="Muy Alta",1,))))))</f>
        <v>0.4</v>
      </c>
      <c r="M97" s="238" t="s">
        <v>566</v>
      </c>
      <c r="N97" s="137"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232" t="str">
        <f>IF(OR(N97='Tabla Impacto'!$C$11,N97='Tabla Impacto'!$D$11),"Leve",IF(OR(N97='Tabla Impacto'!$C$12,N97='Tabla Impacto'!$D$12),"Menor",IF(OR(N97='Tabla Impacto'!$C$13,N97='Tabla Impacto'!$D$13),"Moderado",IF(OR(N97='Tabla Impacto'!$C$14,N97='Tabla Impacto'!$D$14),"Mayor",IF(OR(N97='Tabla Impacto'!$C$15,N97='Tabla Impacto'!$D$15),"Catastrófico","")))))</f>
        <v>Moderado</v>
      </c>
      <c r="P97" s="235">
        <f>IF(O97="","",IF(O97="Leve",0.2,IF(O97="Menor",0.4,IF(O97="Moderado",0.6,IF(O97="Mayor",0.8,IF(O97="Catastrófico",1,))))))</f>
        <v>0.6</v>
      </c>
      <c r="Q97" s="223"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00">
        <v>1</v>
      </c>
      <c r="S97" s="139" t="s">
        <v>457</v>
      </c>
      <c r="T97" s="156" t="str">
        <f t="shared" si="25"/>
        <v>Probabilidad</v>
      </c>
      <c r="U97" s="157" t="s">
        <v>14</v>
      </c>
      <c r="V97" s="157" t="s">
        <v>9</v>
      </c>
      <c r="W97" s="158" t="str">
        <f t="shared" si="26"/>
        <v>40%</v>
      </c>
      <c r="X97" s="157" t="s">
        <v>19</v>
      </c>
      <c r="Y97" s="157" t="s">
        <v>22</v>
      </c>
      <c r="Z97" s="157" t="s">
        <v>110</v>
      </c>
      <c r="AA97" s="159">
        <f t="shared" si="27"/>
        <v>0.24</v>
      </c>
      <c r="AB97" s="106" t="str">
        <f t="shared" si="28"/>
        <v>Baja</v>
      </c>
      <c r="AC97" s="160">
        <f t="shared" si="29"/>
        <v>0.24</v>
      </c>
      <c r="AD97" s="106" t="str">
        <f t="shared" si="30"/>
        <v>Moderado</v>
      </c>
      <c r="AE97" s="160">
        <f t="shared" si="31"/>
        <v>0.6</v>
      </c>
      <c r="AF97" s="161" t="str">
        <f t="shared" si="32"/>
        <v>Moderado</v>
      </c>
      <c r="AG97" s="162" t="s">
        <v>122</v>
      </c>
      <c r="AH97" s="168" t="s">
        <v>546</v>
      </c>
      <c r="AI97" s="163" t="s">
        <v>219</v>
      </c>
      <c r="AJ97" s="167" t="s">
        <v>202</v>
      </c>
      <c r="AK97" s="167" t="s">
        <v>202</v>
      </c>
      <c r="AL97" s="154" t="s">
        <v>549</v>
      </c>
      <c r="AM97" s="111"/>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row>
    <row r="98" spans="1:71" ht="151.5" customHeight="1" x14ac:dyDescent="0.25">
      <c r="A98" s="252"/>
      <c r="B98" s="254"/>
      <c r="C98" s="257"/>
      <c r="D98" s="257"/>
      <c r="E98" s="227"/>
      <c r="F98" s="227"/>
      <c r="G98" s="227"/>
      <c r="H98" s="229"/>
      <c r="I98" s="227"/>
      <c r="J98" s="231"/>
      <c r="K98" s="233"/>
      <c r="L98" s="236"/>
      <c r="M98" s="239"/>
      <c r="N98" s="138"/>
      <c r="O98" s="233"/>
      <c r="P98" s="236"/>
      <c r="Q98" s="224"/>
      <c r="R98" s="100">
        <v>2</v>
      </c>
      <c r="S98" s="139" t="s">
        <v>583</v>
      </c>
      <c r="T98" s="156" t="str">
        <f t="shared" ref="T98:T102" si="150">IF(OR(U98="Preventivo",U98="Detectivo"),"Probabilidad",IF(U98="Correctivo","Impacto",""))</f>
        <v>Probabilidad</v>
      </c>
      <c r="U98" s="157" t="s">
        <v>14</v>
      </c>
      <c r="V98" s="157" t="s">
        <v>9</v>
      </c>
      <c r="W98" s="158" t="str">
        <f t="shared" ref="W98:W101" si="151">IF(AND(U98="Preventivo",V98="Automático"),"50%",IF(AND(U98="Preventivo",V98="Manual"),"40%",IF(AND(U98="Detectivo",V98="Automático"),"40%",IF(AND(U98="Detectivo",V98="Manual"),"30%",IF(AND(U98="Correctivo",V98="Automático"),"35%",IF(AND(U98="Correctivo",V98="Manual"),"25%",""))))))</f>
        <v>40%</v>
      </c>
      <c r="X98" s="157" t="s">
        <v>19</v>
      </c>
      <c r="Y98" s="157" t="s">
        <v>22</v>
      </c>
      <c r="Z98" s="157" t="s">
        <v>110</v>
      </c>
      <c r="AA98" s="159">
        <f>IFERROR(IF(T98="Probabilidad",(AA97-(+AA97*W98)),IF(T98="Impacto",L98,"")),"")</f>
        <v>0.14399999999999999</v>
      </c>
      <c r="AB98" s="106" t="str">
        <f t="shared" ref="AB98:AB102" si="152">IFERROR(IF(AA98="","",IF(AA98&lt;=0.2,"Muy Baja",IF(AA98&lt;=0.4,"Baja",IF(AA98&lt;=0.6,"Media",IF(AA98&lt;=0.8,"Alta","Muy Alta"))))),"")</f>
        <v>Muy Baja</v>
      </c>
      <c r="AC98" s="160">
        <f t="shared" ref="AC98:AC102" si="153">+AA98</f>
        <v>0.14399999999999999</v>
      </c>
      <c r="AD98" s="106" t="str">
        <f t="shared" ref="AD98:AD102" si="154">IFERROR(IF(AE98="","",IF(AE98&lt;=0.2,"Leve",IF(AE98&lt;=0.4,"Menor",IF(AE98&lt;=0.6,"Moderado",IF(AE98&lt;=0.8,"Mayor","Catastrófico"))))),"")</f>
        <v>Moderado</v>
      </c>
      <c r="AE98" s="160">
        <v>0.6</v>
      </c>
      <c r="AF98" s="161" t="str">
        <f t="shared" ref="AF98:AF102" si="155">IFERROR(IF(OR(AND(AB98="Muy Baja",AD98="Leve"),AND(AB98="Muy Baja",AD98="Menor"),AND(AB98="Baja",AD98="Leve")),"Bajo",IF(OR(AND(AB98="Muy baja",AD98="Moderado"),AND(AB98="Baja",AD98="Menor"),AND(AB98="Baja",AD98="Moderado"),AND(AB98="Media",AD98="Leve"),AND(AB98="Media",AD98="Menor"),AND(AB98="Media",AD98="Moderado"),AND(AB98="Alta",AD98="Leve"),AND(AB98="Alta",AD98="Menor")),"Moderado",IF(OR(AND(AB98="Muy Baja",AD98="Mayor"),AND(AB98="Baja",AD98="Mayor"),AND(AB98="Media",AD98="Mayor"),AND(AB98="Alta",AD98="Moderado"),AND(AB98="Alta",AD98="Mayor"),AND(AB98="Muy Alta",AD98="Leve"),AND(AB98="Muy Alta",AD98="Menor"),AND(AB98="Muy Alta",AD98="Moderado"),AND(AB98="Muy Alta",AD98="Mayor")),"Alto",IF(OR(AND(AB98="Muy Baja",AD98="Catastrófico"),AND(AB98="Baja",AD98="Catastrófico"),AND(AB98="Media",AD98="Catastrófico"),AND(AB98="Alta",AD98="Catastrófico"),AND(AB98="Muy Alta",AD98="Catastrófico")),"Extremo","")))),"")</f>
        <v>Moderado</v>
      </c>
      <c r="AG98" s="162" t="s">
        <v>122</v>
      </c>
      <c r="AH98" s="168" t="s">
        <v>550</v>
      </c>
      <c r="AI98" s="178" t="s">
        <v>202</v>
      </c>
      <c r="AJ98" s="167" t="s">
        <v>202</v>
      </c>
      <c r="AK98" s="167" t="s">
        <v>202</v>
      </c>
      <c r="AL98" s="154" t="s">
        <v>551</v>
      </c>
      <c r="AM98" s="111"/>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row>
    <row r="99" spans="1:71" ht="151.5" customHeight="1" x14ac:dyDescent="0.25">
      <c r="A99" s="252"/>
      <c r="B99" s="255"/>
      <c r="C99" s="257"/>
      <c r="D99" s="257"/>
      <c r="E99" s="227"/>
      <c r="F99" s="227"/>
      <c r="G99" s="227"/>
      <c r="H99" s="229"/>
      <c r="I99" s="227"/>
      <c r="J99" s="231"/>
      <c r="K99" s="234"/>
      <c r="L99" s="237"/>
      <c r="M99" s="239"/>
      <c r="N99" s="138"/>
      <c r="O99" s="234"/>
      <c r="P99" s="237"/>
      <c r="Q99" s="225"/>
      <c r="R99" s="100">
        <v>3</v>
      </c>
      <c r="S99" s="139"/>
      <c r="T99" s="156" t="str">
        <f t="shared" si="150"/>
        <v/>
      </c>
      <c r="U99" s="157"/>
      <c r="V99" s="157"/>
      <c r="W99" s="158"/>
      <c r="X99" s="157"/>
      <c r="Y99" s="157"/>
      <c r="Z99" s="157"/>
      <c r="AA99" s="159" t="str">
        <f>IFERROR(IF(T99="Probabilidad",(AA98-(+AA98*W99)),IF(T99="Impacto",L99,"")),"")</f>
        <v/>
      </c>
      <c r="AB99" s="106" t="str">
        <f t="shared" si="152"/>
        <v/>
      </c>
      <c r="AC99" s="160" t="str">
        <f t="shared" si="153"/>
        <v/>
      </c>
      <c r="AD99" s="106" t="str">
        <f t="shared" si="154"/>
        <v/>
      </c>
      <c r="AE99" s="160" t="str">
        <f t="shared" ref="AE99:AE102" si="156">IFERROR(IF(T99="Impacto",(P99-(+P99*W99)),IF(T99="Probabilidad",P99,"")),"")</f>
        <v/>
      </c>
      <c r="AF99" s="161" t="str">
        <f t="shared" si="155"/>
        <v/>
      </c>
      <c r="AG99" s="162"/>
      <c r="AH99" s="154"/>
      <c r="AI99" s="163"/>
      <c r="AJ99" s="167"/>
      <c r="AK99" s="167"/>
      <c r="AL99" s="154"/>
      <c r="AM99" s="111"/>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row>
    <row r="100" spans="1:71" ht="151.5" customHeight="1" x14ac:dyDescent="0.25">
      <c r="A100" s="252">
        <v>32</v>
      </c>
      <c r="B100" s="253" t="s">
        <v>325</v>
      </c>
      <c r="C100" s="256" t="s">
        <v>386</v>
      </c>
      <c r="D100" s="256" t="s">
        <v>606</v>
      </c>
      <c r="E100" s="226" t="s">
        <v>118</v>
      </c>
      <c r="F100" s="226" t="s">
        <v>537</v>
      </c>
      <c r="G100" s="226" t="s">
        <v>538</v>
      </c>
      <c r="H100" s="283" t="s">
        <v>458</v>
      </c>
      <c r="I100" s="226" t="s">
        <v>349</v>
      </c>
      <c r="J100" s="230">
        <v>1096</v>
      </c>
      <c r="K100" s="232" t="str">
        <f>IF(J100&lt;=0,"",IF(J100&lt;=2,"Muy Baja",IF(J100&lt;=24,"Baja",IF(J100&lt;=500,"Media",IF(J100&lt;=5000,"Alta","Muy Alta")))))</f>
        <v>Alta</v>
      </c>
      <c r="L100" s="235">
        <f>IF(K100="","",IF(K100="Muy Baja",0.2,IF(K100="Baja",0.4,IF(K100="Media",0.6,IF(K100="Alta",0.8,IF(K100="Muy Alta",1,))))))</f>
        <v>0.8</v>
      </c>
      <c r="M100" s="238" t="s">
        <v>566</v>
      </c>
      <c r="N100" s="137"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232"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235">
        <f>IF(O100="","",IF(O100="Leve",0.2,IF(O100="Menor",0.4,IF(O100="Moderado",0.6,IF(O100="Mayor",0.8,IF(O100="Catastrófico",1,))))))</f>
        <v>0.6</v>
      </c>
      <c r="Q100" s="223"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100">
        <v>1</v>
      </c>
      <c r="S100" s="139" t="s">
        <v>382</v>
      </c>
      <c r="T100" s="156" t="str">
        <f t="shared" si="150"/>
        <v>Probabilidad</v>
      </c>
      <c r="U100" s="157" t="s">
        <v>14</v>
      </c>
      <c r="V100" s="157" t="s">
        <v>9</v>
      </c>
      <c r="W100" s="158" t="str">
        <f t="shared" si="151"/>
        <v>40%</v>
      </c>
      <c r="X100" s="157" t="s">
        <v>20</v>
      </c>
      <c r="Y100" s="157" t="s">
        <v>22</v>
      </c>
      <c r="Z100" s="157" t="s">
        <v>110</v>
      </c>
      <c r="AA100" s="159">
        <f t="shared" ref="AA100" si="157">IFERROR(IF(T100="Probabilidad",(L100-(+L100*W100)),IF(T100="Impacto",L100,"")),"")</f>
        <v>0.48</v>
      </c>
      <c r="AB100" s="106" t="str">
        <f t="shared" si="152"/>
        <v>Media</v>
      </c>
      <c r="AC100" s="160">
        <f t="shared" si="153"/>
        <v>0.48</v>
      </c>
      <c r="AD100" s="106" t="str">
        <f t="shared" si="154"/>
        <v>Moderado</v>
      </c>
      <c r="AE100" s="160">
        <f t="shared" si="156"/>
        <v>0.6</v>
      </c>
      <c r="AF100" s="161" t="str">
        <f t="shared" si="155"/>
        <v>Moderado</v>
      </c>
      <c r="AG100" s="162" t="s">
        <v>122</v>
      </c>
      <c r="AH100" s="154" t="s">
        <v>459</v>
      </c>
      <c r="AI100" s="163" t="s">
        <v>326</v>
      </c>
      <c r="AJ100" s="167">
        <v>44562</v>
      </c>
      <c r="AK100" s="167">
        <v>44926</v>
      </c>
      <c r="AL100" s="154" t="s">
        <v>552</v>
      </c>
      <c r="AM100" s="111"/>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row>
    <row r="101" spans="1:71" ht="151.5" customHeight="1" x14ac:dyDescent="0.25">
      <c r="A101" s="252"/>
      <c r="B101" s="254"/>
      <c r="C101" s="257"/>
      <c r="D101" s="257"/>
      <c r="E101" s="227"/>
      <c r="F101" s="227"/>
      <c r="G101" s="227"/>
      <c r="H101" s="284"/>
      <c r="I101" s="227"/>
      <c r="J101" s="231"/>
      <c r="K101" s="233"/>
      <c r="L101" s="236"/>
      <c r="M101" s="239"/>
      <c r="N101" s="138"/>
      <c r="O101" s="233"/>
      <c r="P101" s="236"/>
      <c r="Q101" s="224"/>
      <c r="R101" s="100">
        <v>2</v>
      </c>
      <c r="S101" s="139" t="s">
        <v>357</v>
      </c>
      <c r="T101" s="156" t="str">
        <f t="shared" si="150"/>
        <v>Probabilidad</v>
      </c>
      <c r="U101" s="157" t="s">
        <v>14</v>
      </c>
      <c r="V101" s="157" t="s">
        <v>9</v>
      </c>
      <c r="W101" s="158" t="str">
        <f t="shared" si="151"/>
        <v>40%</v>
      </c>
      <c r="X101" s="157" t="s">
        <v>19</v>
      </c>
      <c r="Y101" s="157" t="s">
        <v>22</v>
      </c>
      <c r="Z101" s="157" t="s">
        <v>110</v>
      </c>
      <c r="AA101" s="159">
        <f>IFERROR(IF(T101="Probabilidad",(AA100-(+AA100*W101)),IF(T101="Impacto",L101,"")),"")</f>
        <v>0.28799999999999998</v>
      </c>
      <c r="AB101" s="106" t="str">
        <f t="shared" si="152"/>
        <v>Baja</v>
      </c>
      <c r="AC101" s="160">
        <f t="shared" si="153"/>
        <v>0.28799999999999998</v>
      </c>
      <c r="AD101" s="106" t="str">
        <f t="shared" si="154"/>
        <v>Moderado</v>
      </c>
      <c r="AE101" s="160">
        <v>0.6</v>
      </c>
      <c r="AF101" s="161" t="str">
        <f t="shared" si="155"/>
        <v>Moderado</v>
      </c>
      <c r="AG101" s="162" t="s">
        <v>122</v>
      </c>
      <c r="AH101" s="154" t="s">
        <v>327</v>
      </c>
      <c r="AI101" s="163" t="s">
        <v>328</v>
      </c>
      <c r="AJ101" s="167" t="s">
        <v>202</v>
      </c>
      <c r="AK101" s="167" t="s">
        <v>202</v>
      </c>
      <c r="AL101" s="154" t="s">
        <v>553</v>
      </c>
      <c r="AM101" s="111"/>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row>
    <row r="102" spans="1:71" ht="151.5" customHeight="1" x14ac:dyDescent="0.25">
      <c r="A102" s="252"/>
      <c r="B102" s="255"/>
      <c r="C102" s="257"/>
      <c r="D102" s="257"/>
      <c r="E102" s="227"/>
      <c r="F102" s="227"/>
      <c r="G102" s="227"/>
      <c r="H102" s="284"/>
      <c r="I102" s="227"/>
      <c r="J102" s="231"/>
      <c r="K102" s="234"/>
      <c r="L102" s="237"/>
      <c r="M102" s="239"/>
      <c r="N102" s="138"/>
      <c r="O102" s="234"/>
      <c r="P102" s="237"/>
      <c r="Q102" s="225"/>
      <c r="R102" s="100">
        <v>3</v>
      </c>
      <c r="S102" s="139"/>
      <c r="T102" s="156" t="str">
        <f t="shared" si="150"/>
        <v/>
      </c>
      <c r="U102" s="157"/>
      <c r="V102" s="157"/>
      <c r="W102" s="158"/>
      <c r="X102" s="157"/>
      <c r="Y102" s="157"/>
      <c r="Z102" s="157"/>
      <c r="AA102" s="159" t="str">
        <f>IFERROR(IF(T102="Probabilidad",(AA101-(+AA101*W102)),IF(T102="Impacto",L102,"")),"")</f>
        <v/>
      </c>
      <c r="AB102" s="106" t="str">
        <f t="shared" si="152"/>
        <v/>
      </c>
      <c r="AC102" s="160" t="str">
        <f t="shared" si="153"/>
        <v/>
      </c>
      <c r="AD102" s="106" t="str">
        <f t="shared" si="154"/>
        <v/>
      </c>
      <c r="AE102" s="160" t="str">
        <f t="shared" si="156"/>
        <v/>
      </c>
      <c r="AF102" s="161" t="str">
        <f t="shared" si="155"/>
        <v/>
      </c>
      <c r="AG102" s="162"/>
      <c r="AH102" s="154"/>
      <c r="AI102" s="163"/>
      <c r="AJ102" s="167"/>
      <c r="AK102" s="167"/>
      <c r="AL102" s="154"/>
      <c r="AM102" s="111"/>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row>
    <row r="103" spans="1:71" ht="151.5" customHeight="1" x14ac:dyDescent="0.25">
      <c r="A103" s="252">
        <v>33</v>
      </c>
      <c r="B103" s="253" t="s">
        <v>329</v>
      </c>
      <c r="C103" s="256" t="s">
        <v>394</v>
      </c>
      <c r="D103" s="256" t="s">
        <v>460</v>
      </c>
      <c r="E103" s="226" t="s">
        <v>118</v>
      </c>
      <c r="F103" s="226" t="s">
        <v>330</v>
      </c>
      <c r="G103" s="226" t="s">
        <v>540</v>
      </c>
      <c r="H103" s="283" t="s">
        <v>539</v>
      </c>
      <c r="I103" s="226" t="s">
        <v>117</v>
      </c>
      <c r="J103" s="230">
        <v>365</v>
      </c>
      <c r="K103" s="232" t="str">
        <f>IF(J103&lt;=0,"",IF(J103&lt;=2,"Muy Baja",IF(J103&lt;=24,"Baja",IF(J103&lt;=500,"Media",IF(J103&lt;=5000,"Alta","Muy Alta")))))</f>
        <v>Media</v>
      </c>
      <c r="L103" s="235">
        <f>IF(K103="","",IF(K103="Muy Baja",0.2,IF(K103="Baja",0.4,IF(K103="Media",0.6,IF(K103="Alta",0.8,IF(K103="Muy Alta",1,))))))</f>
        <v>0.6</v>
      </c>
      <c r="M103" s="238" t="s">
        <v>566</v>
      </c>
      <c r="N103" s="137"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232"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235">
        <f>IF(O103="","",IF(O103="Leve",0.2,IF(O103="Menor",0.4,IF(O103="Moderado",0.6,IF(O103="Mayor",0.8,IF(O103="Catastrófico",1,))))))</f>
        <v>0.6</v>
      </c>
      <c r="Q103" s="223"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00">
        <v>1</v>
      </c>
      <c r="S103" s="139" t="s">
        <v>376</v>
      </c>
      <c r="T103" s="156" t="str">
        <f t="shared" ref="T103:T105" si="158">IF(OR(U103="Preventivo",U103="Detectivo"),"Probabilidad",IF(U103="Correctivo","Impacto",""))</f>
        <v>Probabilidad</v>
      </c>
      <c r="U103" s="157" t="s">
        <v>15</v>
      </c>
      <c r="V103" s="157" t="s">
        <v>9</v>
      </c>
      <c r="W103" s="158" t="str">
        <f t="shared" ref="W103:W104" si="159">IF(AND(U103="Preventivo",V103="Automático"),"50%",IF(AND(U103="Preventivo",V103="Manual"),"40%",IF(AND(U103="Detectivo",V103="Automático"),"40%",IF(AND(U103="Detectivo",V103="Manual"),"30%",IF(AND(U103="Correctivo",V103="Automático"),"35%",IF(AND(U103="Correctivo",V103="Manual"),"25%",""))))))</f>
        <v>30%</v>
      </c>
      <c r="X103" s="157" t="s">
        <v>19</v>
      </c>
      <c r="Y103" s="157" t="s">
        <v>22</v>
      </c>
      <c r="Z103" s="157" t="s">
        <v>110</v>
      </c>
      <c r="AA103" s="159">
        <f t="shared" ref="AA103" si="160">IFERROR(IF(T103="Probabilidad",(L103-(+L103*W103)),IF(T103="Impacto",L103,"")),"")</f>
        <v>0.42</v>
      </c>
      <c r="AB103" s="106" t="str">
        <f t="shared" ref="AB103:AB105" si="161">IFERROR(IF(AA103="","",IF(AA103&lt;=0.2,"Muy Baja",IF(AA103&lt;=0.4,"Baja",IF(AA103&lt;=0.6,"Media",IF(AA103&lt;=0.8,"Alta","Muy Alta"))))),"")</f>
        <v>Media</v>
      </c>
      <c r="AC103" s="160">
        <f t="shared" ref="AC103:AC105" si="162">+AA103</f>
        <v>0.42</v>
      </c>
      <c r="AD103" s="106" t="str">
        <f t="shared" ref="AD103:AD105" si="163">IFERROR(IF(AE103="","",IF(AE103&lt;=0.2,"Leve",IF(AE103&lt;=0.4,"Menor",IF(AE103&lt;=0.6,"Moderado",IF(AE103&lt;=0.8,"Mayor","Catastrófico"))))),"")</f>
        <v>Moderado</v>
      </c>
      <c r="AE103" s="160">
        <f t="shared" ref="AE103:AE105" si="164">IFERROR(IF(T103="Impacto",(P103-(+P103*W103)),IF(T103="Probabilidad",P103,"")),"")</f>
        <v>0.6</v>
      </c>
      <c r="AF103" s="161" t="str">
        <f t="shared" ref="AF103:AF105" si="165">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Moderado</v>
      </c>
      <c r="AG103" s="162" t="s">
        <v>122</v>
      </c>
      <c r="AH103" s="179" t="s">
        <v>461</v>
      </c>
      <c r="AI103" s="180" t="s">
        <v>206</v>
      </c>
      <c r="AJ103" s="181" t="s">
        <v>202</v>
      </c>
      <c r="AK103" s="181" t="s">
        <v>202</v>
      </c>
      <c r="AL103" s="179" t="s">
        <v>463</v>
      </c>
      <c r="AM103" s="111"/>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row>
    <row r="104" spans="1:71" ht="151.5" customHeight="1" x14ac:dyDescent="0.25">
      <c r="A104" s="252"/>
      <c r="B104" s="254"/>
      <c r="C104" s="257"/>
      <c r="D104" s="257"/>
      <c r="E104" s="227"/>
      <c r="F104" s="227"/>
      <c r="G104" s="227"/>
      <c r="H104" s="284"/>
      <c r="I104" s="227"/>
      <c r="J104" s="231"/>
      <c r="K104" s="233"/>
      <c r="L104" s="236"/>
      <c r="M104" s="239"/>
      <c r="N104" s="138"/>
      <c r="O104" s="233"/>
      <c r="P104" s="236"/>
      <c r="Q104" s="224"/>
      <c r="R104" s="100">
        <v>2</v>
      </c>
      <c r="S104" s="139" t="s">
        <v>383</v>
      </c>
      <c r="T104" s="156" t="str">
        <f t="shared" si="158"/>
        <v>Probabilidad</v>
      </c>
      <c r="U104" s="157" t="s">
        <v>14</v>
      </c>
      <c r="V104" s="157" t="s">
        <v>9</v>
      </c>
      <c r="W104" s="158" t="str">
        <f t="shared" si="159"/>
        <v>40%</v>
      </c>
      <c r="X104" s="157" t="s">
        <v>19</v>
      </c>
      <c r="Y104" s="157" t="s">
        <v>23</v>
      </c>
      <c r="Z104" s="157" t="s">
        <v>110</v>
      </c>
      <c r="AA104" s="159">
        <f>IFERROR(IF(T104="Probabilidad",(AA103-(+AA103*W104)),IF(T104="Impacto",L104,"")),"")</f>
        <v>0.252</v>
      </c>
      <c r="AB104" s="106" t="str">
        <f t="shared" si="161"/>
        <v>Baja</v>
      </c>
      <c r="AC104" s="160">
        <f t="shared" si="162"/>
        <v>0.252</v>
      </c>
      <c r="AD104" s="106" t="str">
        <f t="shared" si="163"/>
        <v>Moderado</v>
      </c>
      <c r="AE104" s="160">
        <v>0.6</v>
      </c>
      <c r="AF104" s="161" t="str">
        <f t="shared" si="165"/>
        <v>Moderado</v>
      </c>
      <c r="AG104" s="162" t="s">
        <v>122</v>
      </c>
      <c r="AH104" s="179" t="s">
        <v>331</v>
      </c>
      <c r="AI104" s="180" t="s">
        <v>219</v>
      </c>
      <c r="AJ104" s="181" t="s">
        <v>202</v>
      </c>
      <c r="AK104" s="181" t="s">
        <v>202</v>
      </c>
      <c r="AL104" s="179" t="s">
        <v>462</v>
      </c>
      <c r="AM104" s="111"/>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row>
    <row r="105" spans="1:71" ht="99.75" customHeight="1" x14ac:dyDescent="0.25">
      <c r="A105" s="252"/>
      <c r="B105" s="255"/>
      <c r="C105" s="257"/>
      <c r="D105" s="257"/>
      <c r="E105" s="227"/>
      <c r="F105" s="227"/>
      <c r="G105" s="227"/>
      <c r="H105" s="284"/>
      <c r="I105" s="227"/>
      <c r="J105" s="231"/>
      <c r="K105" s="234"/>
      <c r="L105" s="237"/>
      <c r="M105" s="239"/>
      <c r="N105" s="138"/>
      <c r="O105" s="234"/>
      <c r="P105" s="237"/>
      <c r="Q105" s="225"/>
      <c r="R105" s="100">
        <v>3</v>
      </c>
      <c r="S105" s="139"/>
      <c r="T105" s="156" t="str">
        <f t="shared" si="158"/>
        <v/>
      </c>
      <c r="U105" s="157"/>
      <c r="V105" s="157"/>
      <c r="W105" s="158"/>
      <c r="X105" s="157"/>
      <c r="Y105" s="157"/>
      <c r="Z105" s="157"/>
      <c r="AA105" s="159" t="str">
        <f>IFERROR(IF(T105="Probabilidad",(AA104-(+AA104*W105)),IF(T105="Impacto",L105,"")),"")</f>
        <v/>
      </c>
      <c r="AB105" s="106" t="str">
        <f t="shared" si="161"/>
        <v/>
      </c>
      <c r="AC105" s="160" t="str">
        <f t="shared" si="162"/>
        <v/>
      </c>
      <c r="AD105" s="106" t="str">
        <f t="shared" si="163"/>
        <v/>
      </c>
      <c r="AE105" s="160" t="str">
        <f t="shared" si="164"/>
        <v/>
      </c>
      <c r="AF105" s="161" t="str">
        <f t="shared" si="165"/>
        <v/>
      </c>
      <c r="AG105" s="162"/>
      <c r="AH105" s="154"/>
      <c r="AI105" s="163"/>
      <c r="AJ105" s="167"/>
      <c r="AK105" s="167"/>
      <c r="AL105" s="154"/>
      <c r="AM105" s="111"/>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row>
    <row r="106" spans="1:71" ht="151.5" customHeight="1" x14ac:dyDescent="0.25">
      <c r="A106" s="252">
        <v>34</v>
      </c>
      <c r="B106" s="253" t="s">
        <v>329</v>
      </c>
      <c r="C106" s="256" t="s">
        <v>394</v>
      </c>
      <c r="D106" s="256" t="s">
        <v>460</v>
      </c>
      <c r="E106" s="226" t="s">
        <v>118</v>
      </c>
      <c r="F106" s="226" t="s">
        <v>332</v>
      </c>
      <c r="G106" s="226" t="s">
        <v>358</v>
      </c>
      <c r="H106" s="228" t="s">
        <v>464</v>
      </c>
      <c r="I106" s="226" t="s">
        <v>349</v>
      </c>
      <c r="J106" s="230">
        <v>365</v>
      </c>
      <c r="K106" s="232" t="str">
        <f>IF(J106&lt;=0,"",IF(J106&lt;=2,"Muy Baja",IF(J106&lt;=24,"Baja",IF(J106&lt;=500,"Media",IF(J106&lt;=5000,"Alta","Muy Alta")))))</f>
        <v>Media</v>
      </c>
      <c r="L106" s="235">
        <f>IF(K106="","",IF(K106="Muy Baja",0.2,IF(K106="Baja",0.4,IF(K106="Media",0.6,IF(K106="Alta",0.8,IF(K106="Muy Alta",1,))))))</f>
        <v>0.6</v>
      </c>
      <c r="M106" s="238" t="s">
        <v>566</v>
      </c>
      <c r="N106" s="137"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232"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235">
        <f>IF(O106="","",IF(O106="Leve",0.2,IF(O106="Menor",0.4,IF(O106="Moderado",0.6,IF(O106="Mayor",0.8,IF(O106="Catastrófico",1,))))))</f>
        <v>0.6</v>
      </c>
      <c r="Q106" s="223"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00">
        <v>1</v>
      </c>
      <c r="S106" s="139" t="s">
        <v>359</v>
      </c>
      <c r="T106" s="156" t="str">
        <f t="shared" si="25"/>
        <v>Probabilidad</v>
      </c>
      <c r="U106" s="157" t="s">
        <v>14</v>
      </c>
      <c r="V106" s="157" t="s">
        <v>9</v>
      </c>
      <c r="W106" s="158" t="str">
        <f t="shared" si="26"/>
        <v>40%</v>
      </c>
      <c r="X106" s="157" t="s">
        <v>19</v>
      </c>
      <c r="Y106" s="157" t="s">
        <v>23</v>
      </c>
      <c r="Z106" s="157" t="s">
        <v>110</v>
      </c>
      <c r="AA106" s="159">
        <f t="shared" si="27"/>
        <v>0.36</v>
      </c>
      <c r="AB106" s="106" t="str">
        <f t="shared" si="28"/>
        <v>Baja</v>
      </c>
      <c r="AC106" s="160">
        <f t="shared" si="29"/>
        <v>0.36</v>
      </c>
      <c r="AD106" s="106" t="str">
        <f t="shared" si="30"/>
        <v>Moderado</v>
      </c>
      <c r="AE106" s="160">
        <f t="shared" si="31"/>
        <v>0.6</v>
      </c>
      <c r="AF106" s="161" t="str">
        <f t="shared" si="32"/>
        <v>Moderado</v>
      </c>
      <c r="AG106" s="162" t="s">
        <v>122</v>
      </c>
      <c r="AH106" s="179" t="s">
        <v>360</v>
      </c>
      <c r="AI106" s="180" t="s">
        <v>294</v>
      </c>
      <c r="AJ106" s="181" t="s">
        <v>202</v>
      </c>
      <c r="AK106" s="181" t="s">
        <v>202</v>
      </c>
      <c r="AL106" s="179" t="s">
        <v>465</v>
      </c>
      <c r="AM106" s="111"/>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row>
    <row r="107" spans="1:71" ht="151.5" customHeight="1" x14ac:dyDescent="0.25">
      <c r="A107" s="252"/>
      <c r="B107" s="254"/>
      <c r="C107" s="257"/>
      <c r="D107" s="257"/>
      <c r="E107" s="227"/>
      <c r="F107" s="227"/>
      <c r="G107" s="227"/>
      <c r="H107" s="229"/>
      <c r="I107" s="227"/>
      <c r="J107" s="231"/>
      <c r="K107" s="233"/>
      <c r="L107" s="236"/>
      <c r="M107" s="239"/>
      <c r="N107" s="138"/>
      <c r="O107" s="233"/>
      <c r="P107" s="236"/>
      <c r="Q107" s="224"/>
      <c r="R107" s="100">
        <v>2</v>
      </c>
      <c r="S107" s="139" t="s">
        <v>377</v>
      </c>
      <c r="T107" s="156" t="str">
        <f t="shared" ref="T107:T108" si="166">IF(OR(U107="Preventivo",U107="Detectivo"),"Probabilidad",IF(U107="Correctivo","Impacto",""))</f>
        <v>Probabilidad</v>
      </c>
      <c r="U107" s="157" t="s">
        <v>14</v>
      </c>
      <c r="V107" s="157" t="s">
        <v>9</v>
      </c>
      <c r="W107" s="158" t="str">
        <f t="shared" ref="W107" si="167">IF(AND(U107="Preventivo",V107="Automático"),"50%",IF(AND(U107="Preventivo",V107="Manual"),"40%",IF(AND(U107="Detectivo",V107="Automático"),"40%",IF(AND(U107="Detectivo",V107="Manual"),"30%",IF(AND(U107="Correctivo",V107="Automático"),"35%",IF(AND(U107="Correctivo",V107="Manual"),"25%",""))))))</f>
        <v>40%</v>
      </c>
      <c r="X107" s="157" t="s">
        <v>20</v>
      </c>
      <c r="Y107" s="157" t="s">
        <v>22</v>
      </c>
      <c r="Z107" s="157" t="s">
        <v>110</v>
      </c>
      <c r="AA107" s="159">
        <f>IFERROR(IF(T107="Probabilidad",(AA106-(+AA106*W107)),IF(T107="Impacto",L107,"")),"")</f>
        <v>0.216</v>
      </c>
      <c r="AB107" s="106" t="str">
        <f t="shared" ref="AB107:AB108" si="168">IFERROR(IF(AA107="","",IF(AA107&lt;=0.2,"Muy Baja",IF(AA107&lt;=0.4,"Baja",IF(AA107&lt;=0.6,"Media",IF(AA107&lt;=0.8,"Alta","Muy Alta"))))),"")</f>
        <v>Baja</v>
      </c>
      <c r="AC107" s="160">
        <f t="shared" ref="AC107:AC108" si="169">+AA107</f>
        <v>0.216</v>
      </c>
      <c r="AD107" s="106" t="str">
        <f t="shared" ref="AD107:AD108" si="170">IFERROR(IF(AE107="","",IF(AE107&lt;=0.2,"Leve",IF(AE107&lt;=0.4,"Menor",IF(AE107&lt;=0.6,"Moderado",IF(AE107&lt;=0.8,"Mayor","Catastrófico"))))),"")</f>
        <v>Moderado</v>
      </c>
      <c r="AE107" s="160">
        <v>0.6</v>
      </c>
      <c r="AF107" s="161" t="str">
        <f t="shared" ref="AF107:AF108" si="171">IFERROR(IF(OR(AND(AB107="Muy Baja",AD107="Leve"),AND(AB107="Muy Baja",AD107="Menor"),AND(AB107="Baja",AD107="Leve")),"Bajo",IF(OR(AND(AB107="Muy baja",AD107="Moderado"),AND(AB107="Baja",AD107="Menor"),AND(AB107="Baja",AD107="Moderado"),AND(AB107="Media",AD107="Leve"),AND(AB107="Media",AD107="Menor"),AND(AB107="Media",AD107="Moderado"),AND(AB107="Alta",AD107="Leve"),AND(AB107="Alta",AD107="Menor")),"Moderado",IF(OR(AND(AB107="Muy Baja",AD107="Mayor"),AND(AB107="Baja",AD107="Mayor"),AND(AB107="Media",AD107="Mayor"),AND(AB107="Alta",AD107="Moderado"),AND(AB107="Alta",AD107="Mayor"),AND(AB107="Muy Alta",AD107="Leve"),AND(AB107="Muy Alta",AD107="Menor"),AND(AB107="Muy Alta",AD107="Moderado"),AND(AB107="Muy Alta",AD107="Mayor")),"Alto",IF(OR(AND(AB107="Muy Baja",AD107="Catastrófico"),AND(AB107="Baja",AD107="Catastrófico"),AND(AB107="Media",AD107="Catastrófico"),AND(AB107="Alta",AD107="Catastrófico"),AND(AB107="Muy Alta",AD107="Catastrófico")),"Extremo","")))),"")</f>
        <v>Moderado</v>
      </c>
      <c r="AG107" s="162" t="s">
        <v>122</v>
      </c>
      <c r="AH107" s="179" t="s">
        <v>461</v>
      </c>
      <c r="AI107" s="180" t="s">
        <v>206</v>
      </c>
      <c r="AJ107" s="181" t="s">
        <v>202</v>
      </c>
      <c r="AK107" s="181" t="s">
        <v>202</v>
      </c>
      <c r="AL107" s="179" t="s">
        <v>463</v>
      </c>
      <c r="AM107" s="111"/>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row>
    <row r="108" spans="1:71" ht="151.5" customHeight="1" x14ac:dyDescent="0.25">
      <c r="A108" s="252"/>
      <c r="B108" s="255"/>
      <c r="C108" s="257"/>
      <c r="D108" s="257"/>
      <c r="E108" s="227"/>
      <c r="F108" s="227"/>
      <c r="G108" s="227"/>
      <c r="H108" s="229"/>
      <c r="I108" s="227"/>
      <c r="J108" s="231"/>
      <c r="K108" s="234"/>
      <c r="L108" s="237"/>
      <c r="M108" s="239"/>
      <c r="N108" s="138"/>
      <c r="O108" s="234"/>
      <c r="P108" s="237"/>
      <c r="Q108" s="225"/>
      <c r="R108" s="100">
        <v>3</v>
      </c>
      <c r="S108" s="139"/>
      <c r="T108" s="156" t="str">
        <f t="shared" si="166"/>
        <v/>
      </c>
      <c r="U108" s="157"/>
      <c r="V108" s="157"/>
      <c r="W108" s="158"/>
      <c r="X108" s="157"/>
      <c r="Y108" s="157"/>
      <c r="Z108" s="157"/>
      <c r="AA108" s="159" t="str">
        <f>IFERROR(IF(T108="Probabilidad",(AA107-(+AA107*W108)),IF(T108="Impacto",L108,"")),"")</f>
        <v/>
      </c>
      <c r="AB108" s="106" t="str">
        <f t="shared" si="168"/>
        <v/>
      </c>
      <c r="AC108" s="160" t="str">
        <f t="shared" si="169"/>
        <v/>
      </c>
      <c r="AD108" s="106" t="str">
        <f t="shared" si="170"/>
        <v/>
      </c>
      <c r="AE108" s="160" t="str">
        <f t="shared" ref="AE108" si="172">IFERROR(IF(T108="Impacto",(P108-(+P108*W108)),IF(T108="Probabilidad",P108,"")),"")</f>
        <v/>
      </c>
      <c r="AF108" s="161" t="str">
        <f t="shared" si="171"/>
        <v/>
      </c>
      <c r="AG108" s="162"/>
      <c r="AH108" s="154"/>
      <c r="AI108" s="163"/>
      <c r="AJ108" s="167"/>
      <c r="AK108" s="167"/>
      <c r="AL108" s="154"/>
      <c r="AM108" s="111"/>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row>
    <row r="109" spans="1:71" ht="151.5" customHeight="1" x14ac:dyDescent="0.25">
      <c r="A109" s="252">
        <v>35</v>
      </c>
      <c r="B109" s="253" t="s">
        <v>329</v>
      </c>
      <c r="C109" s="256" t="s">
        <v>394</v>
      </c>
      <c r="D109" s="256" t="s">
        <v>460</v>
      </c>
      <c r="E109" s="226" t="s">
        <v>120</v>
      </c>
      <c r="F109" s="226" t="s">
        <v>334</v>
      </c>
      <c r="G109" s="226" t="s">
        <v>335</v>
      </c>
      <c r="H109" s="228" t="s">
        <v>333</v>
      </c>
      <c r="I109" s="226" t="s">
        <v>361</v>
      </c>
      <c r="J109" s="230">
        <v>365</v>
      </c>
      <c r="K109" s="232" t="str">
        <f>IF(J109&lt;=0,"",IF(J109&lt;=2,"Muy Baja",IF(J109&lt;=24,"Baja",IF(J109&lt;=500,"Media",IF(J109&lt;=5000,"Alta","Muy Alta")))))</f>
        <v>Media</v>
      </c>
      <c r="L109" s="235">
        <f>IF(K109="","",IF(K109="Muy Baja",0.2,IF(K109="Baja",0.4,IF(K109="Media",0.6,IF(K109="Alta",0.8,IF(K109="Muy Alta",1,))))))</f>
        <v>0.6</v>
      </c>
      <c r="M109" s="238" t="s">
        <v>573</v>
      </c>
      <c r="N109" s="137" t="str">
        <f>IF(NOT(ISERROR(MATCH(M109,'Tabla Impacto'!$B$221:$B$223,0))),'Tabla Impacto'!$F$223&amp;"Por favor no seleccionar los criterios de impacto(Afectación Económica o presupuestal y Pérdida Reputacional)",M109)</f>
        <v xml:space="preserve"> El riesgo afecta la imagen de la entidad con efecto publicitario sostenido a nivel de sector administrativo, nivel departamental o municipal</v>
      </c>
      <c r="O109" s="232" t="str">
        <f>IF(OR(N109='Tabla Impacto'!$C$11,N109='Tabla Impacto'!$D$11),"Leve",IF(OR(N109='Tabla Impacto'!$C$12,N109='Tabla Impacto'!$D$12),"Menor",IF(OR(N109='Tabla Impacto'!$C$13,N109='Tabla Impacto'!$D$13),"Moderado",IF(OR(N109='Tabla Impacto'!$C$14,N109='Tabla Impacto'!$D$14),"Mayor",IF(OR(N109='Tabla Impacto'!$C$15,N109='Tabla Impacto'!$D$15),"Catastrófico","")))))</f>
        <v>Mayor</v>
      </c>
      <c r="P109" s="235">
        <f>IF(O109="","",IF(O109="Leve",0.2,IF(O109="Menor",0.4,IF(O109="Moderado",0.6,IF(O109="Mayor",0.8,IF(O109="Catastrófico",1,))))))</f>
        <v>0.8</v>
      </c>
      <c r="Q109" s="223"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Alto</v>
      </c>
      <c r="R109" s="100">
        <v>1</v>
      </c>
      <c r="S109" s="139" t="s">
        <v>384</v>
      </c>
      <c r="T109" s="156" t="str">
        <f t="shared" ref="T109:T111" si="173">IF(OR(U109="Preventivo",U109="Detectivo"),"Probabilidad",IF(U109="Correctivo","Impacto",""))</f>
        <v>Probabilidad</v>
      </c>
      <c r="U109" s="157" t="s">
        <v>14</v>
      </c>
      <c r="V109" s="157" t="s">
        <v>9</v>
      </c>
      <c r="W109" s="158" t="str">
        <f t="shared" ref="W109:W110" si="174">IF(AND(U109="Preventivo",V109="Automático"),"50%",IF(AND(U109="Preventivo",V109="Manual"),"40%",IF(AND(U109="Detectivo",V109="Automático"),"40%",IF(AND(U109="Detectivo",V109="Manual"),"30%",IF(AND(U109="Correctivo",V109="Automático"),"35%",IF(AND(U109="Correctivo",V109="Manual"),"25%",""))))))</f>
        <v>40%</v>
      </c>
      <c r="X109" s="157" t="s">
        <v>19</v>
      </c>
      <c r="Y109" s="157" t="s">
        <v>22</v>
      </c>
      <c r="Z109" s="157" t="s">
        <v>110</v>
      </c>
      <c r="AA109" s="159">
        <f t="shared" ref="AA109" si="175">IFERROR(IF(T109="Probabilidad",(L109-(+L109*W109)),IF(T109="Impacto",L109,"")),"")</f>
        <v>0.36</v>
      </c>
      <c r="AB109" s="106" t="str">
        <f t="shared" ref="AB109:AB111" si="176">IFERROR(IF(AA109="","",IF(AA109&lt;=0.2,"Muy Baja",IF(AA109&lt;=0.4,"Baja",IF(AA109&lt;=0.6,"Media",IF(AA109&lt;=0.8,"Alta","Muy Alta"))))),"")</f>
        <v>Baja</v>
      </c>
      <c r="AC109" s="160">
        <f t="shared" ref="AC109:AC111" si="177">+AA109</f>
        <v>0.36</v>
      </c>
      <c r="AD109" s="106" t="str">
        <f t="shared" ref="AD109:AD111" si="178">IFERROR(IF(AE109="","",IF(AE109&lt;=0.2,"Leve",IF(AE109&lt;=0.4,"Menor",IF(AE109&lt;=0.6,"Moderado",IF(AE109&lt;=0.8,"Mayor","Catastrófico"))))),"")</f>
        <v>Mayor</v>
      </c>
      <c r="AE109" s="160">
        <f t="shared" ref="AE109:AE111" si="179">IFERROR(IF(T109="Impacto",(P109-(+P109*W109)),IF(T109="Probabilidad",P109,"")),"")</f>
        <v>0.8</v>
      </c>
      <c r="AF109" s="161" t="str">
        <f t="shared" ref="AF109:AF111" si="180">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Alto</v>
      </c>
      <c r="AG109" s="162" t="s">
        <v>122</v>
      </c>
      <c r="AH109" s="179" t="s">
        <v>331</v>
      </c>
      <c r="AI109" s="180" t="s">
        <v>219</v>
      </c>
      <c r="AJ109" s="181" t="s">
        <v>202</v>
      </c>
      <c r="AK109" s="181" t="s">
        <v>202</v>
      </c>
      <c r="AL109" s="179" t="s">
        <v>462</v>
      </c>
      <c r="AM109" s="111"/>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row>
    <row r="110" spans="1:71" ht="151.5" customHeight="1" x14ac:dyDescent="0.25">
      <c r="A110" s="252"/>
      <c r="B110" s="254"/>
      <c r="C110" s="257"/>
      <c r="D110" s="257"/>
      <c r="E110" s="227"/>
      <c r="F110" s="227"/>
      <c r="G110" s="227"/>
      <c r="H110" s="229"/>
      <c r="I110" s="227"/>
      <c r="J110" s="231"/>
      <c r="K110" s="233"/>
      <c r="L110" s="236"/>
      <c r="M110" s="239"/>
      <c r="N110" s="138"/>
      <c r="O110" s="233"/>
      <c r="P110" s="236"/>
      <c r="Q110" s="224"/>
      <c r="R110" s="100">
        <v>2</v>
      </c>
      <c r="S110" s="139" t="s">
        <v>378</v>
      </c>
      <c r="T110" s="156" t="str">
        <f t="shared" si="173"/>
        <v>Probabilidad</v>
      </c>
      <c r="U110" s="157" t="s">
        <v>15</v>
      </c>
      <c r="V110" s="157" t="s">
        <v>10</v>
      </c>
      <c r="W110" s="158" t="str">
        <f t="shared" si="174"/>
        <v>40%</v>
      </c>
      <c r="X110" s="157" t="s">
        <v>19</v>
      </c>
      <c r="Y110" s="157" t="s">
        <v>22</v>
      </c>
      <c r="Z110" s="157" t="s">
        <v>110</v>
      </c>
      <c r="AA110" s="159">
        <f>IFERROR(IF(T110="Probabilidad",(AA109-(+AA109*W110)),IF(T110="Impacto",L110,"")),"")</f>
        <v>0.216</v>
      </c>
      <c r="AB110" s="106" t="str">
        <f t="shared" si="176"/>
        <v>Baja</v>
      </c>
      <c r="AC110" s="160">
        <f t="shared" si="177"/>
        <v>0.216</v>
      </c>
      <c r="AD110" s="106" t="str">
        <f t="shared" si="178"/>
        <v>Mayor</v>
      </c>
      <c r="AE110" s="160">
        <v>0.8</v>
      </c>
      <c r="AF110" s="161" t="str">
        <f t="shared" si="180"/>
        <v>Alto</v>
      </c>
      <c r="AG110" s="162" t="s">
        <v>122</v>
      </c>
      <c r="AH110" s="182" t="s">
        <v>466</v>
      </c>
      <c r="AI110" s="180" t="s">
        <v>206</v>
      </c>
      <c r="AJ110" s="181" t="s">
        <v>202</v>
      </c>
      <c r="AK110" s="181" t="s">
        <v>202</v>
      </c>
      <c r="AL110" s="179" t="s">
        <v>467</v>
      </c>
      <c r="AM110" s="111"/>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row>
    <row r="111" spans="1:71" ht="151.5" customHeight="1" x14ac:dyDescent="0.25">
      <c r="A111" s="252"/>
      <c r="B111" s="255"/>
      <c r="C111" s="257"/>
      <c r="D111" s="257"/>
      <c r="E111" s="227"/>
      <c r="F111" s="227"/>
      <c r="G111" s="227"/>
      <c r="H111" s="229"/>
      <c r="I111" s="227"/>
      <c r="J111" s="231"/>
      <c r="K111" s="234"/>
      <c r="L111" s="237"/>
      <c r="M111" s="239"/>
      <c r="N111" s="138"/>
      <c r="O111" s="234"/>
      <c r="P111" s="237"/>
      <c r="Q111" s="225"/>
      <c r="R111" s="100">
        <v>3</v>
      </c>
      <c r="S111" s="139"/>
      <c r="T111" s="156" t="str">
        <f t="shared" si="173"/>
        <v/>
      </c>
      <c r="U111" s="157"/>
      <c r="V111" s="157"/>
      <c r="W111" s="158"/>
      <c r="X111" s="157"/>
      <c r="Y111" s="157"/>
      <c r="Z111" s="157"/>
      <c r="AA111" s="159" t="str">
        <f>IFERROR(IF(T111="Probabilidad",(AA110-(+AA110*W111)),IF(T111="Impacto",L111,"")),"")</f>
        <v/>
      </c>
      <c r="AB111" s="106" t="str">
        <f t="shared" si="176"/>
        <v/>
      </c>
      <c r="AC111" s="160" t="str">
        <f t="shared" si="177"/>
        <v/>
      </c>
      <c r="AD111" s="106" t="str">
        <f t="shared" si="178"/>
        <v/>
      </c>
      <c r="AE111" s="160" t="str">
        <f t="shared" si="179"/>
        <v/>
      </c>
      <c r="AF111" s="161" t="str">
        <f t="shared" si="180"/>
        <v/>
      </c>
      <c r="AG111" s="162"/>
      <c r="AH111" s="154"/>
      <c r="AI111" s="163"/>
      <c r="AJ111" s="167"/>
      <c r="AK111" s="167"/>
      <c r="AL111" s="154"/>
      <c r="AM111" s="111"/>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row>
    <row r="112" spans="1:71" ht="151.5" customHeight="1" x14ac:dyDescent="0.25">
      <c r="A112" s="252">
        <v>36</v>
      </c>
      <c r="B112" s="253" t="s">
        <v>336</v>
      </c>
      <c r="C112" s="256" t="s">
        <v>385</v>
      </c>
      <c r="D112" s="256" t="s">
        <v>468</v>
      </c>
      <c r="E112" s="226" t="s">
        <v>120</v>
      </c>
      <c r="F112" s="226" t="s">
        <v>541</v>
      </c>
      <c r="G112" s="226" t="s">
        <v>542</v>
      </c>
      <c r="H112" s="228" t="s">
        <v>469</v>
      </c>
      <c r="I112" s="226" t="s">
        <v>349</v>
      </c>
      <c r="J112" s="230">
        <v>35</v>
      </c>
      <c r="K112" s="232" t="str">
        <f>IF(J112&lt;=0,"",IF(J112&lt;=2,"Muy Baja",IF(J112&lt;=24,"Baja",IF(J112&lt;=500,"Media",IF(J112&lt;=5000,"Alta","Muy Alta")))))</f>
        <v>Media</v>
      </c>
      <c r="L112" s="235">
        <f>IF(K112="","",IF(K112="Muy Baja",0.2,IF(K112="Baja",0.4,IF(K112="Media",0.6,IF(K112="Alta",0.8,IF(K112="Muy Alta",1,))))))</f>
        <v>0.6</v>
      </c>
      <c r="M112" s="238" t="s">
        <v>571</v>
      </c>
      <c r="N112" s="137"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232"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235">
        <f>IF(O112="","",IF(O112="Leve",0.2,IF(O112="Menor",0.4,IF(O112="Moderado",0.6,IF(O112="Mayor",0.8,IF(O112="Catastrófico",1,))))))</f>
        <v>0.4</v>
      </c>
      <c r="Q112" s="223"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00">
        <v>1</v>
      </c>
      <c r="S112" s="139" t="s">
        <v>362</v>
      </c>
      <c r="T112" s="156" t="str">
        <f t="shared" ref="T112:T123" si="181">IF(OR(U112="Preventivo",U112="Detectivo"),"Probabilidad",IF(U112="Correctivo","Impacto",""))</f>
        <v>Probabilidad</v>
      </c>
      <c r="U112" s="157" t="s">
        <v>14</v>
      </c>
      <c r="V112" s="157" t="s">
        <v>9</v>
      </c>
      <c r="W112" s="158" t="str">
        <f t="shared" ref="W112:W122" si="182">IF(AND(U112="Preventivo",V112="Automático"),"50%",IF(AND(U112="Preventivo",V112="Manual"),"40%",IF(AND(U112="Detectivo",V112="Automático"),"40%",IF(AND(U112="Detectivo",V112="Manual"),"30%",IF(AND(U112="Correctivo",V112="Automático"),"35%",IF(AND(U112="Correctivo",V112="Manual"),"25%",""))))))</f>
        <v>40%</v>
      </c>
      <c r="X112" s="157" t="s">
        <v>19</v>
      </c>
      <c r="Y112" s="157" t="s">
        <v>22</v>
      </c>
      <c r="Z112" s="157" t="s">
        <v>110</v>
      </c>
      <c r="AA112" s="159">
        <f t="shared" ref="AA112:AA121" si="183">IFERROR(IF(T112="Probabilidad",(L112-(+L112*W112)),IF(T112="Impacto",L112,"")),"")</f>
        <v>0.36</v>
      </c>
      <c r="AB112" s="106" t="str">
        <f t="shared" ref="AB112:AB122" si="184">IFERROR(IF(AA112="","",IF(AA112&lt;=0.2,"Muy Baja",IF(AA112&lt;=0.4,"Baja",IF(AA112&lt;=0.6,"Media",IF(AA112&lt;=0.8,"Alta","Muy Alta"))))),"")</f>
        <v>Baja</v>
      </c>
      <c r="AC112" s="160">
        <f t="shared" ref="AC112:AC122" si="185">+AA112</f>
        <v>0.36</v>
      </c>
      <c r="AD112" s="106" t="str">
        <f t="shared" ref="AD112:AD122" si="186">IFERROR(IF(AE112="","",IF(AE112&lt;=0.2,"Leve",IF(AE112&lt;=0.4,"Menor",IF(AE112&lt;=0.6,"Moderado",IF(AE112&lt;=0.8,"Mayor","Catastrófico"))))),"")</f>
        <v>Menor</v>
      </c>
      <c r="AE112" s="160">
        <f t="shared" ref="AE112:AE122" si="187">IFERROR(IF(T112="Impacto",(P112-(+P112*W112)),IF(T112="Probabilidad",P112,"")),"")</f>
        <v>0.4</v>
      </c>
      <c r="AF112" s="161" t="str">
        <f t="shared" ref="AF112:AF122" si="188">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Moderado</v>
      </c>
      <c r="AG112" s="162" t="s">
        <v>122</v>
      </c>
      <c r="AH112" s="154" t="s">
        <v>601</v>
      </c>
      <c r="AI112" s="163" t="s">
        <v>269</v>
      </c>
      <c r="AJ112" s="167">
        <v>44563</v>
      </c>
      <c r="AK112" s="167" t="s">
        <v>412</v>
      </c>
      <c r="AL112" s="154" t="s">
        <v>470</v>
      </c>
      <c r="AM112" s="111"/>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row>
    <row r="113" spans="1:71" ht="151.5" customHeight="1" x14ac:dyDescent="0.25">
      <c r="A113" s="252"/>
      <c r="B113" s="254"/>
      <c r="C113" s="258"/>
      <c r="D113" s="257"/>
      <c r="E113" s="227"/>
      <c r="F113" s="227"/>
      <c r="G113" s="227"/>
      <c r="H113" s="229"/>
      <c r="I113" s="227"/>
      <c r="J113" s="231"/>
      <c r="K113" s="233"/>
      <c r="L113" s="236"/>
      <c r="M113" s="239"/>
      <c r="N113" s="138"/>
      <c r="O113" s="233"/>
      <c r="P113" s="236"/>
      <c r="Q113" s="224"/>
      <c r="R113" s="100">
        <v>2</v>
      </c>
      <c r="S113" s="139" t="s">
        <v>379</v>
      </c>
      <c r="T113" s="156" t="str">
        <f t="shared" si="181"/>
        <v>Probabilidad</v>
      </c>
      <c r="U113" s="157" t="s">
        <v>15</v>
      </c>
      <c r="V113" s="157" t="s">
        <v>9</v>
      </c>
      <c r="W113" s="158" t="str">
        <f t="shared" si="182"/>
        <v>30%</v>
      </c>
      <c r="X113" s="157" t="s">
        <v>19</v>
      </c>
      <c r="Y113" s="157" t="s">
        <v>22</v>
      </c>
      <c r="Z113" s="157" t="s">
        <v>110</v>
      </c>
      <c r="AA113" s="159">
        <f>IFERROR(IF(T113="Probabilidad",(AA112-(+AA112*W113)),IF(T113="Impacto",L113,"")),"")</f>
        <v>0.252</v>
      </c>
      <c r="AB113" s="106" t="str">
        <f t="shared" si="184"/>
        <v>Baja</v>
      </c>
      <c r="AC113" s="160">
        <f t="shared" si="185"/>
        <v>0.252</v>
      </c>
      <c r="AD113" s="106" t="str">
        <f t="shared" si="186"/>
        <v>Menor</v>
      </c>
      <c r="AE113" s="160">
        <v>0.4</v>
      </c>
      <c r="AF113" s="161" t="str">
        <f t="shared" si="188"/>
        <v>Moderado</v>
      </c>
      <c r="AG113" s="162" t="s">
        <v>122</v>
      </c>
      <c r="AH113" s="154" t="s">
        <v>601</v>
      </c>
      <c r="AI113" s="163" t="s">
        <v>269</v>
      </c>
      <c r="AJ113" s="167">
        <v>44563</v>
      </c>
      <c r="AK113" s="167" t="s">
        <v>412</v>
      </c>
      <c r="AL113" s="154" t="s">
        <v>470</v>
      </c>
      <c r="AM113" s="111"/>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row>
    <row r="114" spans="1:71" ht="151.5" customHeight="1" x14ac:dyDescent="0.25">
      <c r="A114" s="252"/>
      <c r="B114" s="255"/>
      <c r="C114" s="258"/>
      <c r="D114" s="257"/>
      <c r="E114" s="227"/>
      <c r="F114" s="227"/>
      <c r="G114" s="227"/>
      <c r="H114" s="229"/>
      <c r="I114" s="227"/>
      <c r="J114" s="231"/>
      <c r="K114" s="234"/>
      <c r="L114" s="237"/>
      <c r="M114" s="239"/>
      <c r="N114" s="138"/>
      <c r="O114" s="234"/>
      <c r="P114" s="237"/>
      <c r="Q114" s="225"/>
      <c r="R114" s="100">
        <v>3</v>
      </c>
      <c r="S114" s="139"/>
      <c r="T114" s="156" t="str">
        <f t="shared" si="181"/>
        <v/>
      </c>
      <c r="U114" s="157"/>
      <c r="V114" s="157"/>
      <c r="W114" s="158"/>
      <c r="X114" s="157"/>
      <c r="Y114" s="157"/>
      <c r="Z114" s="157"/>
      <c r="AA114" s="159" t="str">
        <f>IFERROR(IF(T114="Probabilidad",(AA113-(+AA113*W114)),IF(T114="Impacto",L114,"")),"")</f>
        <v/>
      </c>
      <c r="AB114" s="106" t="str">
        <f t="shared" si="184"/>
        <v/>
      </c>
      <c r="AC114" s="160" t="str">
        <f t="shared" si="185"/>
        <v/>
      </c>
      <c r="AD114" s="106" t="str">
        <f t="shared" si="186"/>
        <v/>
      </c>
      <c r="AE114" s="160" t="str">
        <f t="shared" si="187"/>
        <v/>
      </c>
      <c r="AF114" s="161" t="str">
        <f t="shared" si="188"/>
        <v/>
      </c>
      <c r="AG114" s="162"/>
      <c r="AH114" s="154"/>
      <c r="AI114" s="163"/>
      <c r="AJ114" s="167"/>
      <c r="AK114" s="167"/>
      <c r="AL114" s="154"/>
      <c r="AM114" s="111"/>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row>
    <row r="115" spans="1:71" ht="151.5" customHeight="1" x14ac:dyDescent="0.25">
      <c r="A115" s="252">
        <v>37</v>
      </c>
      <c r="B115" s="253" t="s">
        <v>336</v>
      </c>
      <c r="C115" s="256" t="s">
        <v>385</v>
      </c>
      <c r="D115" s="256" t="s">
        <v>468</v>
      </c>
      <c r="E115" s="226" t="s">
        <v>120</v>
      </c>
      <c r="F115" s="226" t="s">
        <v>543</v>
      </c>
      <c r="G115" s="226" t="s">
        <v>544</v>
      </c>
      <c r="H115" s="283" t="s">
        <v>363</v>
      </c>
      <c r="I115" s="226" t="s">
        <v>349</v>
      </c>
      <c r="J115" s="230">
        <v>12</v>
      </c>
      <c r="K115" s="232" t="str">
        <f>IF(J115&lt;=0,"",IF(J115&lt;=2,"Muy Baja",IF(J115&lt;=24,"Baja",IF(J115&lt;=500,"Media",IF(J115&lt;=5000,"Alta","Muy Alta")))))</f>
        <v>Baja</v>
      </c>
      <c r="L115" s="235">
        <f>IF(K115="","",IF(K115="Muy Baja",0.2,IF(K115="Baja",0.4,IF(K115="Media",0.6,IF(K115="Alta",0.8,IF(K115="Muy Alta",1,))))))</f>
        <v>0.4</v>
      </c>
      <c r="M115" s="238" t="s">
        <v>571</v>
      </c>
      <c r="N115" s="137" t="str">
        <f>IF(NOT(ISERROR(MATCH(M115,'Tabla Impacto'!$B$221:$B$223,0))),'Tabla Impacto'!$F$223&amp;"Por favor no seleccionar los criterios de impacto(Afectación Económica o presupuestal y Pérdida Reputacional)",M115)</f>
        <v xml:space="preserve"> El riesgo afecta la imagen de la entidad internamente, de conocimiento general, nivel interno, de junta directiva y accionistas y/o de proveedores</v>
      </c>
      <c r="O115" s="232" t="str">
        <f>IF(OR(N115='Tabla Impacto'!$C$11,N115='Tabla Impacto'!$D$11),"Leve",IF(OR(N115='Tabla Impacto'!$C$12,N115='Tabla Impacto'!$D$12),"Menor",IF(OR(N115='Tabla Impacto'!$C$13,N115='Tabla Impacto'!$D$13),"Moderado",IF(OR(N115='Tabla Impacto'!$C$14,N115='Tabla Impacto'!$D$14),"Mayor",IF(OR(N115='Tabla Impacto'!$C$15,N115='Tabla Impacto'!$D$15),"Catastrófico","")))))</f>
        <v>Menor</v>
      </c>
      <c r="P115" s="235">
        <f>IF(O115="","",IF(O115="Leve",0.2,IF(O115="Menor",0.4,IF(O115="Moderado",0.6,IF(O115="Mayor",0.8,IF(O115="Catastrófico",1,))))))</f>
        <v>0.4</v>
      </c>
      <c r="Q115" s="223"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00">
        <v>1</v>
      </c>
      <c r="S115" s="139" t="s">
        <v>602</v>
      </c>
      <c r="T115" s="156" t="str">
        <f t="shared" si="181"/>
        <v>Probabilidad</v>
      </c>
      <c r="U115" s="157" t="s">
        <v>14</v>
      </c>
      <c r="V115" s="157" t="s">
        <v>9</v>
      </c>
      <c r="W115" s="158" t="str">
        <f t="shared" si="182"/>
        <v>40%</v>
      </c>
      <c r="X115" s="157" t="s">
        <v>19</v>
      </c>
      <c r="Y115" s="157" t="s">
        <v>22</v>
      </c>
      <c r="Z115" s="157" t="s">
        <v>110</v>
      </c>
      <c r="AA115" s="159">
        <f t="shared" si="183"/>
        <v>0.24</v>
      </c>
      <c r="AB115" s="106" t="str">
        <f t="shared" si="184"/>
        <v>Baja</v>
      </c>
      <c r="AC115" s="160">
        <f t="shared" si="185"/>
        <v>0.24</v>
      </c>
      <c r="AD115" s="106" t="str">
        <f t="shared" si="186"/>
        <v>Menor</v>
      </c>
      <c r="AE115" s="160">
        <f t="shared" si="187"/>
        <v>0.4</v>
      </c>
      <c r="AF115" s="161" t="str">
        <f t="shared" si="188"/>
        <v>Moderado</v>
      </c>
      <c r="AG115" s="162" t="s">
        <v>122</v>
      </c>
      <c r="AH115" s="154" t="s">
        <v>603</v>
      </c>
      <c r="AI115" s="163" t="s">
        <v>206</v>
      </c>
      <c r="AJ115" s="167">
        <v>44568</v>
      </c>
      <c r="AK115" s="167" t="s">
        <v>412</v>
      </c>
      <c r="AL115" s="154" t="s">
        <v>471</v>
      </c>
      <c r="AM115" s="111"/>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row>
    <row r="116" spans="1:71" ht="151.5" customHeight="1" x14ac:dyDescent="0.25">
      <c r="A116" s="252"/>
      <c r="B116" s="254"/>
      <c r="C116" s="258"/>
      <c r="D116" s="257"/>
      <c r="E116" s="227"/>
      <c r="F116" s="227"/>
      <c r="G116" s="227"/>
      <c r="H116" s="284"/>
      <c r="I116" s="227"/>
      <c r="J116" s="231"/>
      <c r="K116" s="233"/>
      <c r="L116" s="236"/>
      <c r="M116" s="239"/>
      <c r="N116" s="138"/>
      <c r="O116" s="233"/>
      <c r="P116" s="236"/>
      <c r="Q116" s="224"/>
      <c r="R116" s="100">
        <v>2</v>
      </c>
      <c r="S116" s="139" t="s">
        <v>395</v>
      </c>
      <c r="T116" s="156" t="str">
        <f t="shared" si="181"/>
        <v>Probabilidad</v>
      </c>
      <c r="U116" s="157" t="s">
        <v>15</v>
      </c>
      <c r="V116" s="157" t="s">
        <v>9</v>
      </c>
      <c r="W116" s="158" t="str">
        <f t="shared" si="182"/>
        <v>30%</v>
      </c>
      <c r="X116" s="157" t="s">
        <v>19</v>
      </c>
      <c r="Y116" s="157" t="s">
        <v>22</v>
      </c>
      <c r="Z116" s="157" t="s">
        <v>110</v>
      </c>
      <c r="AA116" s="159">
        <f>IFERROR(IF(T116="Probabilidad",(AA115-(+AA115*W116)),IF(T116="Impacto",L116,"")),"")</f>
        <v>0.16799999999999998</v>
      </c>
      <c r="AB116" s="106" t="str">
        <f t="shared" si="184"/>
        <v>Muy Baja</v>
      </c>
      <c r="AC116" s="160">
        <f t="shared" si="185"/>
        <v>0.16799999999999998</v>
      </c>
      <c r="AD116" s="106" t="str">
        <f t="shared" si="186"/>
        <v>Menor</v>
      </c>
      <c r="AE116" s="160">
        <v>0.4</v>
      </c>
      <c r="AF116" s="161" t="str">
        <f t="shared" si="188"/>
        <v>Bajo</v>
      </c>
      <c r="AG116" s="162" t="s">
        <v>122</v>
      </c>
      <c r="AH116" s="154" t="s">
        <v>604</v>
      </c>
      <c r="AI116" s="163" t="s">
        <v>206</v>
      </c>
      <c r="AJ116" s="167">
        <v>44564</v>
      </c>
      <c r="AK116" s="167" t="s">
        <v>412</v>
      </c>
      <c r="AL116" s="154" t="s">
        <v>471</v>
      </c>
      <c r="AM116" s="111"/>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row>
    <row r="117" spans="1:71" ht="151.5" customHeight="1" x14ac:dyDescent="0.25">
      <c r="A117" s="252"/>
      <c r="B117" s="255"/>
      <c r="C117" s="258"/>
      <c r="D117" s="257"/>
      <c r="E117" s="227"/>
      <c r="F117" s="227"/>
      <c r="G117" s="227"/>
      <c r="H117" s="284"/>
      <c r="I117" s="227"/>
      <c r="J117" s="231"/>
      <c r="K117" s="234"/>
      <c r="L117" s="237"/>
      <c r="M117" s="239"/>
      <c r="N117" s="138"/>
      <c r="O117" s="234"/>
      <c r="P117" s="237"/>
      <c r="Q117" s="225"/>
      <c r="R117" s="100">
        <v>3</v>
      </c>
      <c r="S117" s="139"/>
      <c r="T117" s="156" t="str">
        <f t="shared" si="181"/>
        <v/>
      </c>
      <c r="U117" s="157"/>
      <c r="V117" s="157"/>
      <c r="W117" s="158"/>
      <c r="X117" s="157"/>
      <c r="Y117" s="157"/>
      <c r="Z117" s="157"/>
      <c r="AA117" s="159" t="str">
        <f>IFERROR(IF(T117="Probabilidad",(AA116-(+AA116*W117)),IF(T117="Impacto",L117,"")),"")</f>
        <v/>
      </c>
      <c r="AB117" s="106" t="str">
        <f t="shared" si="184"/>
        <v/>
      </c>
      <c r="AC117" s="160" t="str">
        <f t="shared" si="185"/>
        <v/>
      </c>
      <c r="AD117" s="106" t="str">
        <f t="shared" si="186"/>
        <v/>
      </c>
      <c r="AE117" s="160" t="str">
        <f t="shared" si="187"/>
        <v/>
      </c>
      <c r="AF117" s="161" t="str">
        <f t="shared" si="188"/>
        <v/>
      </c>
      <c r="AG117" s="162"/>
      <c r="AH117" s="154"/>
      <c r="AI117" s="163"/>
      <c r="AJ117" s="167"/>
      <c r="AK117" s="167"/>
      <c r="AL117" s="154"/>
      <c r="AM117" s="111"/>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row>
    <row r="118" spans="1:71" ht="151.5" customHeight="1" x14ac:dyDescent="0.25">
      <c r="A118" s="252">
        <v>38</v>
      </c>
      <c r="B118" s="253" t="s">
        <v>336</v>
      </c>
      <c r="C118" s="256" t="s">
        <v>385</v>
      </c>
      <c r="D118" s="256" t="s">
        <v>472</v>
      </c>
      <c r="E118" s="226" t="s">
        <v>120</v>
      </c>
      <c r="F118" s="226" t="s">
        <v>545</v>
      </c>
      <c r="G118" s="226" t="s">
        <v>364</v>
      </c>
      <c r="H118" s="228" t="s">
        <v>473</v>
      </c>
      <c r="I118" s="226" t="s">
        <v>115</v>
      </c>
      <c r="J118" s="230">
        <v>3000</v>
      </c>
      <c r="K118" s="232" t="str">
        <f>IF(J118&lt;=0,"",IF(J118&lt;=2,"Muy Baja",IF(J118&lt;=24,"Baja",IF(J118&lt;=500,"Media",IF(J118&lt;=5000,"Alta","Muy Alta")))))</f>
        <v>Alta</v>
      </c>
      <c r="L118" s="235">
        <f>IF(K118="","",IF(K118="Muy Baja",0.2,IF(K118="Baja",0.4,IF(K118="Media",0.6,IF(K118="Alta",0.8,IF(K118="Muy Alta",1,))))))</f>
        <v>0.8</v>
      </c>
      <c r="M118" s="238" t="s">
        <v>564</v>
      </c>
      <c r="N118" s="137" t="str">
        <f>IF(NOT(ISERROR(MATCH(M118,'Tabla Impacto'!$B$221:$B$223,0))),'Tabla Impacto'!$F$223&amp;"Por favor no seleccionar los criterios de impacto(Afectación Económica o presupuestal y Pérdida Reputacional)",M118)</f>
        <v xml:space="preserve"> Entre 10 y 50 SMLMV </v>
      </c>
      <c r="O118" s="232" t="str">
        <f>IF(OR(N118='Tabla Impacto'!$C$11,N118='Tabla Impacto'!$D$11),"Leve",IF(OR(N118='Tabla Impacto'!$C$12,N118='Tabla Impacto'!$D$12),"Menor",IF(OR(N118='Tabla Impacto'!$C$13,N118='Tabla Impacto'!$D$13),"Moderado",IF(OR(N118='Tabla Impacto'!$C$14,N118='Tabla Impacto'!$D$14),"Mayor",IF(OR(N118='Tabla Impacto'!$C$15,N118='Tabla Impacto'!$D$15),"Catastrófico","")))))</f>
        <v>Menor</v>
      </c>
      <c r="P118" s="235">
        <f>IF(O118="","",IF(O118="Leve",0.2,IF(O118="Menor",0.4,IF(O118="Moderado",0.6,IF(O118="Mayor",0.8,IF(O118="Catastrófico",1,))))))</f>
        <v>0.4</v>
      </c>
      <c r="Q118" s="223"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00">
        <v>1</v>
      </c>
      <c r="S118" s="139" t="s">
        <v>396</v>
      </c>
      <c r="T118" s="156" t="str">
        <f t="shared" si="181"/>
        <v>Probabilidad</v>
      </c>
      <c r="U118" s="157" t="s">
        <v>14</v>
      </c>
      <c r="V118" s="157" t="s">
        <v>9</v>
      </c>
      <c r="W118" s="158" t="str">
        <f t="shared" si="182"/>
        <v>40%</v>
      </c>
      <c r="X118" s="157" t="s">
        <v>19</v>
      </c>
      <c r="Y118" s="157" t="s">
        <v>22</v>
      </c>
      <c r="Z118" s="157" t="s">
        <v>110</v>
      </c>
      <c r="AA118" s="159">
        <f t="shared" si="183"/>
        <v>0.48</v>
      </c>
      <c r="AB118" s="106" t="str">
        <f t="shared" si="184"/>
        <v>Media</v>
      </c>
      <c r="AC118" s="160">
        <f t="shared" si="185"/>
        <v>0.48</v>
      </c>
      <c r="AD118" s="106" t="str">
        <f t="shared" si="186"/>
        <v>Menor</v>
      </c>
      <c r="AE118" s="160">
        <f t="shared" si="187"/>
        <v>0.4</v>
      </c>
      <c r="AF118" s="161" t="str">
        <f t="shared" si="188"/>
        <v>Moderado</v>
      </c>
      <c r="AG118" s="162" t="s">
        <v>122</v>
      </c>
      <c r="AH118" s="154" t="s">
        <v>605</v>
      </c>
      <c r="AI118" s="163" t="s">
        <v>206</v>
      </c>
      <c r="AJ118" s="167">
        <v>44564</v>
      </c>
      <c r="AK118" s="167" t="s">
        <v>412</v>
      </c>
      <c r="AL118" s="154" t="s">
        <v>470</v>
      </c>
      <c r="AM118" s="111"/>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row>
    <row r="119" spans="1:71" ht="151.5" customHeight="1" x14ac:dyDescent="0.25">
      <c r="A119" s="252"/>
      <c r="B119" s="254"/>
      <c r="C119" s="258"/>
      <c r="D119" s="257"/>
      <c r="E119" s="227"/>
      <c r="F119" s="227"/>
      <c r="G119" s="227"/>
      <c r="H119" s="229"/>
      <c r="I119" s="227"/>
      <c r="J119" s="231"/>
      <c r="K119" s="233"/>
      <c r="L119" s="236"/>
      <c r="M119" s="239"/>
      <c r="N119" s="138"/>
      <c r="O119" s="233"/>
      <c r="P119" s="236"/>
      <c r="Q119" s="224"/>
      <c r="R119" s="100">
        <v>2</v>
      </c>
      <c r="S119" s="139" t="s">
        <v>474</v>
      </c>
      <c r="T119" s="156" t="str">
        <f t="shared" si="181"/>
        <v>Probabilidad</v>
      </c>
      <c r="U119" s="157" t="s">
        <v>14</v>
      </c>
      <c r="V119" s="157" t="s">
        <v>9</v>
      </c>
      <c r="W119" s="158" t="str">
        <f t="shared" si="182"/>
        <v>40%</v>
      </c>
      <c r="X119" s="157" t="s">
        <v>19</v>
      </c>
      <c r="Y119" s="157" t="s">
        <v>22</v>
      </c>
      <c r="Z119" s="157" t="s">
        <v>110</v>
      </c>
      <c r="AA119" s="159">
        <f>IFERROR(IF(T119="Probabilidad",(AA118-(+AA118*W119)),IF(T119="Impacto",L119,"")),"")</f>
        <v>0.28799999999999998</v>
      </c>
      <c r="AB119" s="106" t="str">
        <f t="shared" si="184"/>
        <v>Baja</v>
      </c>
      <c r="AC119" s="160">
        <f t="shared" si="185"/>
        <v>0.28799999999999998</v>
      </c>
      <c r="AD119" s="106" t="str">
        <f t="shared" si="186"/>
        <v>Menor</v>
      </c>
      <c r="AE119" s="160">
        <v>0.4</v>
      </c>
      <c r="AF119" s="161" t="str">
        <f t="shared" si="188"/>
        <v>Moderado</v>
      </c>
      <c r="AG119" s="162" t="s">
        <v>122</v>
      </c>
      <c r="AH119" s="154" t="s">
        <v>605</v>
      </c>
      <c r="AI119" s="163" t="s">
        <v>206</v>
      </c>
      <c r="AJ119" s="167">
        <v>44564</v>
      </c>
      <c r="AK119" s="167" t="s">
        <v>412</v>
      </c>
      <c r="AL119" s="154" t="s">
        <v>470</v>
      </c>
      <c r="AM119" s="111"/>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row>
    <row r="120" spans="1:71" ht="151.5" customHeight="1" x14ac:dyDescent="0.25">
      <c r="A120" s="252"/>
      <c r="B120" s="255"/>
      <c r="C120" s="258"/>
      <c r="D120" s="257"/>
      <c r="E120" s="227"/>
      <c r="F120" s="227"/>
      <c r="G120" s="227"/>
      <c r="H120" s="229"/>
      <c r="I120" s="227"/>
      <c r="J120" s="231"/>
      <c r="K120" s="234"/>
      <c r="L120" s="237"/>
      <c r="M120" s="239"/>
      <c r="N120" s="138"/>
      <c r="O120" s="234"/>
      <c r="P120" s="237"/>
      <c r="Q120" s="225"/>
      <c r="R120" s="100">
        <v>3</v>
      </c>
      <c r="S120" s="139" t="s">
        <v>397</v>
      </c>
      <c r="T120" s="156" t="str">
        <f t="shared" si="181"/>
        <v>Probabilidad</v>
      </c>
      <c r="U120" s="157" t="s">
        <v>14</v>
      </c>
      <c r="V120" s="157" t="s">
        <v>9</v>
      </c>
      <c r="W120" s="158" t="str">
        <f t="shared" si="182"/>
        <v>40%</v>
      </c>
      <c r="X120" s="157" t="s">
        <v>19</v>
      </c>
      <c r="Y120" s="157" t="s">
        <v>22</v>
      </c>
      <c r="Z120" s="157" t="s">
        <v>110</v>
      </c>
      <c r="AA120" s="159">
        <f>IFERROR(IF(T120="Probabilidad",(AA119-(+A119*W120)),IF(T120="Impacto",L120,"")),"")</f>
        <v>0.28799999999999998</v>
      </c>
      <c r="AB120" s="106" t="str">
        <f t="shared" si="184"/>
        <v>Baja</v>
      </c>
      <c r="AC120" s="160">
        <f t="shared" si="185"/>
        <v>0.28799999999999998</v>
      </c>
      <c r="AD120" s="106" t="str">
        <f t="shared" si="186"/>
        <v>Menor</v>
      </c>
      <c r="AE120" s="160">
        <v>0.4</v>
      </c>
      <c r="AF120" s="161" t="str">
        <f t="shared" si="188"/>
        <v>Moderado</v>
      </c>
      <c r="AG120" s="162" t="s">
        <v>122</v>
      </c>
      <c r="AH120" s="154" t="s">
        <v>605</v>
      </c>
      <c r="AI120" s="163" t="s">
        <v>206</v>
      </c>
      <c r="AJ120" s="167">
        <v>44564</v>
      </c>
      <c r="AK120" s="167" t="s">
        <v>412</v>
      </c>
      <c r="AL120" s="154" t="s">
        <v>470</v>
      </c>
      <c r="AM120" s="111"/>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row>
    <row r="121" spans="1:71" ht="151.5" customHeight="1" x14ac:dyDescent="0.25">
      <c r="A121" s="252">
        <v>39</v>
      </c>
      <c r="B121" s="253" t="s">
        <v>475</v>
      </c>
      <c r="C121" s="285" t="s">
        <v>476</v>
      </c>
      <c r="D121" s="256" t="s">
        <v>477</v>
      </c>
      <c r="E121" s="226" t="s">
        <v>120</v>
      </c>
      <c r="F121" s="276" t="s">
        <v>584</v>
      </c>
      <c r="G121" s="276" t="s">
        <v>478</v>
      </c>
      <c r="H121" s="228" t="s">
        <v>585</v>
      </c>
      <c r="I121" s="226" t="s">
        <v>349</v>
      </c>
      <c r="J121" s="230">
        <v>49</v>
      </c>
      <c r="K121" s="232" t="str">
        <f>IF(J121&lt;=0,"",IF(J121&lt;=2,"Muy Baja",IF(J121&lt;=24,"Baja",IF(J121&lt;=500,"Media",IF(J121&lt;=5000,"Alta","Muy Alta")))))</f>
        <v>Media</v>
      </c>
      <c r="L121" s="235">
        <f>IF(K121="","",IF(K121="Muy Baja",0.2,IF(K121="Baja",0.4,IF(K121="Media",0.6,IF(K121="Alta",0.8,IF(K121="Muy Alta",1,))))))</f>
        <v>0.6</v>
      </c>
      <c r="M121" s="238" t="s">
        <v>566</v>
      </c>
      <c r="N121" s="137"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232"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235">
        <f>IF(O121="","",IF(O121="Leve",0.2,IF(O121="Menor",0.4,IF(O121="Moderado",0.6,IF(O121="Mayor",0.8,IF(O121="Catastrófico",1,))))))</f>
        <v>0.6</v>
      </c>
      <c r="Q121" s="223"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00">
        <v>1</v>
      </c>
      <c r="S121" s="146" t="s">
        <v>586</v>
      </c>
      <c r="T121" s="156" t="str">
        <f t="shared" si="181"/>
        <v>Probabilidad</v>
      </c>
      <c r="U121" s="157" t="s">
        <v>14</v>
      </c>
      <c r="V121" s="157" t="s">
        <v>9</v>
      </c>
      <c r="W121" s="158" t="str">
        <f t="shared" si="182"/>
        <v>40%</v>
      </c>
      <c r="X121" s="157" t="s">
        <v>19</v>
      </c>
      <c r="Y121" s="157" t="s">
        <v>22</v>
      </c>
      <c r="Z121" s="157" t="s">
        <v>110</v>
      </c>
      <c r="AA121" s="159">
        <f t="shared" si="183"/>
        <v>0.36</v>
      </c>
      <c r="AB121" s="106" t="str">
        <f t="shared" si="184"/>
        <v>Baja</v>
      </c>
      <c r="AC121" s="160">
        <f t="shared" si="185"/>
        <v>0.36</v>
      </c>
      <c r="AD121" s="106" t="str">
        <f t="shared" si="186"/>
        <v>Moderado</v>
      </c>
      <c r="AE121" s="160">
        <f t="shared" si="187"/>
        <v>0.6</v>
      </c>
      <c r="AF121" s="161" t="str">
        <f t="shared" si="188"/>
        <v>Moderado</v>
      </c>
      <c r="AG121" s="162" t="s">
        <v>122</v>
      </c>
      <c r="AH121" s="145" t="s">
        <v>480</v>
      </c>
      <c r="AI121" s="148" t="s">
        <v>479</v>
      </c>
      <c r="AJ121" s="167" t="s">
        <v>199</v>
      </c>
      <c r="AK121" s="167" t="s">
        <v>481</v>
      </c>
      <c r="AL121" s="148" t="s">
        <v>587</v>
      </c>
      <c r="AM121" s="111"/>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row>
    <row r="122" spans="1:71" ht="151.5" customHeight="1" x14ac:dyDescent="0.25">
      <c r="A122" s="252"/>
      <c r="B122" s="254"/>
      <c r="C122" s="257"/>
      <c r="D122" s="257"/>
      <c r="E122" s="227"/>
      <c r="F122" s="227"/>
      <c r="G122" s="227"/>
      <c r="H122" s="229"/>
      <c r="I122" s="227"/>
      <c r="J122" s="231"/>
      <c r="K122" s="233"/>
      <c r="L122" s="236"/>
      <c r="M122" s="239"/>
      <c r="N122" s="138"/>
      <c r="O122" s="233"/>
      <c r="P122" s="236"/>
      <c r="Q122" s="224"/>
      <c r="R122" s="100">
        <v>2</v>
      </c>
      <c r="S122" s="147" t="s">
        <v>576</v>
      </c>
      <c r="T122" s="156" t="str">
        <f t="shared" si="181"/>
        <v>Probabilidad</v>
      </c>
      <c r="U122" s="157" t="s">
        <v>15</v>
      </c>
      <c r="V122" s="157" t="s">
        <v>9</v>
      </c>
      <c r="W122" s="158" t="str">
        <f t="shared" si="182"/>
        <v>30%</v>
      </c>
      <c r="X122" s="157" t="s">
        <v>19</v>
      </c>
      <c r="Y122" s="157" t="s">
        <v>23</v>
      </c>
      <c r="Z122" s="157" t="s">
        <v>110</v>
      </c>
      <c r="AA122" s="159">
        <f>IFERROR(IF(T122="Probabilidad",(AA121-(+AA121*W122)),IF(T122="Impacto",L122,"")),"")</f>
        <v>0.252</v>
      </c>
      <c r="AB122" s="106" t="str">
        <f t="shared" si="184"/>
        <v>Baja</v>
      </c>
      <c r="AC122" s="160">
        <f t="shared" si="185"/>
        <v>0.252</v>
      </c>
      <c r="AD122" s="106" t="str">
        <f t="shared" si="186"/>
        <v>Leve</v>
      </c>
      <c r="AE122" s="160">
        <f t="shared" si="187"/>
        <v>0</v>
      </c>
      <c r="AF122" s="161" t="str">
        <f t="shared" si="188"/>
        <v>Bajo</v>
      </c>
      <c r="AG122" s="162" t="s">
        <v>122</v>
      </c>
      <c r="AH122" s="145" t="s">
        <v>588</v>
      </c>
      <c r="AI122" s="183" t="s">
        <v>206</v>
      </c>
      <c r="AJ122" s="167" t="s">
        <v>199</v>
      </c>
      <c r="AK122" s="167" t="s">
        <v>199</v>
      </c>
      <c r="AL122" s="145" t="s">
        <v>482</v>
      </c>
      <c r="AM122" s="111"/>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row>
    <row r="123" spans="1:71" ht="151.5" customHeight="1" x14ac:dyDescent="0.25">
      <c r="A123" s="252"/>
      <c r="B123" s="255"/>
      <c r="C123" s="257"/>
      <c r="D123" s="257"/>
      <c r="E123" s="227"/>
      <c r="F123" s="227"/>
      <c r="G123" s="227"/>
      <c r="H123" s="229"/>
      <c r="I123" s="227"/>
      <c r="J123" s="231"/>
      <c r="K123" s="234"/>
      <c r="L123" s="237"/>
      <c r="M123" s="239"/>
      <c r="N123" s="138"/>
      <c r="O123" s="234"/>
      <c r="P123" s="237"/>
      <c r="Q123" s="225"/>
      <c r="R123" s="100">
        <v>3</v>
      </c>
      <c r="S123" s="139"/>
      <c r="T123" s="156" t="str">
        <f t="shared" si="181"/>
        <v/>
      </c>
      <c r="U123" s="157"/>
      <c r="V123" s="157"/>
      <c r="W123" s="158"/>
      <c r="X123" s="157"/>
      <c r="Y123" s="157"/>
      <c r="Z123" s="157"/>
      <c r="AA123" s="159"/>
      <c r="AB123" s="106"/>
      <c r="AC123" s="160"/>
      <c r="AD123" s="106"/>
      <c r="AE123" s="160"/>
      <c r="AF123" s="161"/>
      <c r="AG123" s="162"/>
      <c r="AH123" s="154"/>
      <c r="AI123" s="163"/>
      <c r="AJ123" s="167"/>
      <c r="AK123" s="167"/>
      <c r="AL123" s="154"/>
      <c r="AM123" s="111"/>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row>
    <row r="124" spans="1:71" ht="151.5" customHeight="1" x14ac:dyDescent="0.25">
      <c r="A124" s="252">
        <v>40</v>
      </c>
      <c r="B124" s="253" t="s">
        <v>475</v>
      </c>
      <c r="C124" s="285" t="s">
        <v>476</v>
      </c>
      <c r="D124" s="256" t="s">
        <v>477</v>
      </c>
      <c r="E124" s="226" t="s">
        <v>120</v>
      </c>
      <c r="F124" s="276" t="s">
        <v>589</v>
      </c>
      <c r="G124" s="276" t="s">
        <v>590</v>
      </c>
      <c r="H124" s="228" t="s">
        <v>591</v>
      </c>
      <c r="I124" s="226" t="s">
        <v>349</v>
      </c>
      <c r="J124" s="230">
        <v>60</v>
      </c>
      <c r="K124" s="232" t="str">
        <f>IF(J124&lt;=0,"",IF(J124&lt;=2,"Muy Baja",IF(J124&lt;=24,"Baja",IF(J124&lt;=500,"Media",IF(J124&lt;=5000,"Alta","Muy Alta")))))</f>
        <v>Media</v>
      </c>
      <c r="L124" s="235">
        <f>IF(K124="","",IF(K124="Muy Baja",0.2,IF(K124="Baja",0.4,IF(K124="Media",0.6,IF(K124="Alta",0.8,IF(K124="Muy Alta",1,))))))</f>
        <v>0.6</v>
      </c>
      <c r="M124" s="238" t="s">
        <v>566</v>
      </c>
      <c r="N124" s="137"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232"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235">
        <f>IF(O124="","",IF(O124="Leve",0.2,IF(O124="Menor",0.4,IF(O124="Moderado",0.6,IF(O124="Mayor",0.8,IF(O124="Catastrófico",1,))))))</f>
        <v>0.6</v>
      </c>
      <c r="Q124" s="223"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00">
        <v>1</v>
      </c>
      <c r="S124" s="139" t="s">
        <v>599</v>
      </c>
      <c r="T124" s="156" t="str">
        <f t="shared" ref="T124:T156" si="189">IF(OR(U124="Preventivo",U124="Detectivo"),"Probabilidad",IF(U124="Correctivo","Impacto",""))</f>
        <v>Probabilidad</v>
      </c>
      <c r="U124" s="157" t="s">
        <v>15</v>
      </c>
      <c r="V124" s="157" t="s">
        <v>9</v>
      </c>
      <c r="W124" s="158" t="str">
        <f t="shared" ref="W124:W156" si="190">IF(AND(U124="Preventivo",V124="Automático"),"50%",IF(AND(U124="Preventivo",V124="Manual"),"40%",IF(AND(U124="Detectivo",V124="Automático"),"40%",IF(AND(U124="Detectivo",V124="Manual"),"30%",IF(AND(U124="Correctivo",V124="Automático"),"35%",IF(AND(U124="Correctivo",V124="Manual"),"25%",""))))))</f>
        <v>30%</v>
      </c>
      <c r="X124" s="157" t="s">
        <v>20</v>
      </c>
      <c r="Y124" s="157" t="s">
        <v>23</v>
      </c>
      <c r="Z124" s="157" t="s">
        <v>111</v>
      </c>
      <c r="AA124" s="159">
        <f t="shared" ref="AA124:AA156" si="191">IFERROR(IF(T124="Probabilidad",(L124-(+L124*W124)),IF(T124="Impacto",L124,"")),"")</f>
        <v>0.42</v>
      </c>
      <c r="AB124" s="106" t="str">
        <f t="shared" ref="AB124:AB156" si="192">IFERROR(IF(AA124="","",IF(AA124&lt;=0.2,"Muy Baja",IF(AA124&lt;=0.4,"Baja",IF(AA124&lt;=0.6,"Media",IF(AA124&lt;=0.8,"Alta","Muy Alta"))))),"")</f>
        <v>Media</v>
      </c>
      <c r="AC124" s="160">
        <f t="shared" ref="AC124:AC156" si="193">+AA124</f>
        <v>0.42</v>
      </c>
      <c r="AD124" s="106" t="str">
        <f t="shared" ref="AD124:AD156" si="194">IFERROR(IF(AE124="","",IF(AE124&lt;=0.2,"Leve",IF(AE124&lt;=0.4,"Menor",IF(AE124&lt;=0.6,"Moderado",IF(AE124&lt;=0.8,"Mayor","Catastrófico"))))),"")</f>
        <v>Moderado</v>
      </c>
      <c r="AE124" s="160">
        <f t="shared" ref="AE124:AE156" si="195">IFERROR(IF(T124="Impacto",(P124-(+P124*W124)),IF(T124="Probabilidad",P124,"")),"")</f>
        <v>0.6</v>
      </c>
      <c r="AF124" s="161" t="str">
        <f t="shared" ref="AF124:AF156" si="196">IFERROR(IF(OR(AND(AB124="Muy Baja",AD124="Leve"),AND(AB124="Muy Baja",AD124="Menor"),AND(AB124="Baja",AD124="Leve")),"Bajo",IF(OR(AND(AB124="Muy baja",AD124="Moderado"),AND(AB124="Baja",AD124="Menor"),AND(AB124="Baja",AD124="Moderado"),AND(AB124="Media",AD124="Leve"),AND(AB124="Media",AD124="Menor"),AND(AB124="Media",AD124="Moderado"),AND(AB124="Alta",AD124="Leve"),AND(AB124="Alta",AD124="Menor")),"Moderado",IF(OR(AND(AB124="Muy Baja",AD124="Mayor"),AND(AB124="Baja",AD124="Mayor"),AND(AB124="Media",AD124="Mayor"),AND(AB124="Alta",AD124="Moderado"),AND(AB124="Alta",AD124="Mayor"),AND(AB124="Muy Alta",AD124="Leve"),AND(AB124="Muy Alta",AD124="Menor"),AND(AB124="Muy Alta",AD124="Moderado"),AND(AB124="Muy Alta",AD124="Mayor")),"Alto",IF(OR(AND(AB124="Muy Baja",AD124="Catastrófico"),AND(AB124="Baja",AD124="Catastrófico"),AND(AB124="Media",AD124="Catastrófico"),AND(AB124="Alta",AD124="Catastrófico"),AND(AB124="Muy Alta",AD124="Catastrófico")),"Extremo","")))),"")</f>
        <v>Moderado</v>
      </c>
      <c r="AG124" s="162" t="s">
        <v>122</v>
      </c>
      <c r="AH124" s="154" t="s">
        <v>592</v>
      </c>
      <c r="AI124" s="163" t="s">
        <v>479</v>
      </c>
      <c r="AJ124" s="167" t="s">
        <v>199</v>
      </c>
      <c r="AK124" s="167" t="s">
        <v>199</v>
      </c>
      <c r="AL124" s="154" t="s">
        <v>483</v>
      </c>
      <c r="AM124" s="111"/>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row>
    <row r="125" spans="1:71" ht="151.5" customHeight="1" x14ac:dyDescent="0.25">
      <c r="A125" s="252"/>
      <c r="B125" s="254"/>
      <c r="C125" s="257"/>
      <c r="D125" s="257"/>
      <c r="E125" s="227"/>
      <c r="F125" s="227"/>
      <c r="G125" s="227"/>
      <c r="H125" s="229"/>
      <c r="I125" s="227"/>
      <c r="J125" s="231"/>
      <c r="K125" s="233"/>
      <c r="L125" s="236"/>
      <c r="M125" s="239"/>
      <c r="N125" s="138"/>
      <c r="O125" s="233"/>
      <c r="P125" s="236"/>
      <c r="Q125" s="224"/>
      <c r="R125" s="100">
        <v>2</v>
      </c>
      <c r="S125" s="139"/>
      <c r="T125" s="156" t="str">
        <f t="shared" si="189"/>
        <v/>
      </c>
      <c r="U125" s="157"/>
      <c r="V125" s="157"/>
      <c r="W125" s="158"/>
      <c r="X125" s="157"/>
      <c r="Y125" s="157"/>
      <c r="Z125" s="157"/>
      <c r="AA125" s="159" t="str">
        <f>IFERROR(IF(T125="Probabilidad",(AA124-(+AA124*W125)),IF(T125="Impacto",L125,"")),"")</f>
        <v/>
      </c>
      <c r="AB125" s="106" t="str">
        <f t="shared" si="192"/>
        <v/>
      </c>
      <c r="AC125" s="160" t="str">
        <f t="shared" si="193"/>
        <v/>
      </c>
      <c r="AD125" s="106" t="str">
        <f t="shared" si="194"/>
        <v/>
      </c>
      <c r="AE125" s="160" t="str">
        <f t="shared" si="195"/>
        <v/>
      </c>
      <c r="AF125" s="161" t="str">
        <f t="shared" si="196"/>
        <v/>
      </c>
      <c r="AG125" s="162"/>
      <c r="AH125" s="154"/>
      <c r="AI125" s="163"/>
      <c r="AJ125" s="167"/>
      <c r="AK125" s="167"/>
      <c r="AL125" s="154"/>
      <c r="AM125" s="111"/>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row>
    <row r="126" spans="1:71" ht="151.5" customHeight="1" x14ac:dyDescent="0.25">
      <c r="A126" s="252"/>
      <c r="B126" s="255"/>
      <c r="C126" s="257"/>
      <c r="D126" s="257"/>
      <c r="E126" s="227"/>
      <c r="F126" s="227"/>
      <c r="G126" s="227"/>
      <c r="H126" s="229"/>
      <c r="I126" s="227"/>
      <c r="J126" s="231"/>
      <c r="K126" s="234"/>
      <c r="L126" s="237"/>
      <c r="M126" s="239"/>
      <c r="N126" s="138"/>
      <c r="O126" s="234"/>
      <c r="P126" s="237"/>
      <c r="Q126" s="225"/>
      <c r="R126" s="100">
        <v>3</v>
      </c>
      <c r="S126" s="139"/>
      <c r="T126" s="156" t="str">
        <f t="shared" si="189"/>
        <v/>
      </c>
      <c r="U126" s="157"/>
      <c r="V126" s="157"/>
      <c r="W126" s="158"/>
      <c r="X126" s="157"/>
      <c r="Y126" s="157"/>
      <c r="Z126" s="157"/>
      <c r="AA126" s="159" t="str">
        <f>IFERROR(IF(T126="Probabilidad",(AA125-(+AA125*W126)),IF(T126="Impacto",L126,"")),"")</f>
        <v/>
      </c>
      <c r="AB126" s="106" t="str">
        <f t="shared" si="192"/>
        <v/>
      </c>
      <c r="AC126" s="160" t="str">
        <f t="shared" si="193"/>
        <v/>
      </c>
      <c r="AD126" s="106" t="str">
        <f t="shared" si="194"/>
        <v/>
      </c>
      <c r="AE126" s="160" t="str">
        <f t="shared" si="195"/>
        <v/>
      </c>
      <c r="AF126" s="161" t="str">
        <f t="shared" si="196"/>
        <v/>
      </c>
      <c r="AG126" s="162"/>
      <c r="AH126" s="154"/>
      <c r="AI126" s="163"/>
      <c r="AJ126" s="167"/>
      <c r="AK126" s="167"/>
      <c r="AL126" s="154"/>
      <c r="AM126" s="111"/>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row>
    <row r="127" spans="1:71" ht="151.5" customHeight="1" x14ac:dyDescent="0.25">
      <c r="A127" s="252">
        <v>41</v>
      </c>
      <c r="B127" s="253" t="s">
        <v>475</v>
      </c>
      <c r="C127" s="285" t="s">
        <v>476</v>
      </c>
      <c r="D127" s="256" t="s">
        <v>477</v>
      </c>
      <c r="E127" s="226" t="s">
        <v>120</v>
      </c>
      <c r="F127" s="276" t="s">
        <v>484</v>
      </c>
      <c r="G127" s="226" t="s">
        <v>577</v>
      </c>
      <c r="H127" s="290" t="s">
        <v>578</v>
      </c>
      <c r="I127" s="226" t="s">
        <v>116</v>
      </c>
      <c r="J127" s="230">
        <v>13</v>
      </c>
      <c r="K127" s="232" t="str">
        <f>IF(J127&lt;=0,"",IF(J127&lt;=2,"Muy Baja",IF(J127&lt;=24,"Baja",IF(J127&lt;=500,"Media",IF(J127&lt;=5000,"Alta","Muy Alta")))))</f>
        <v>Baja</v>
      </c>
      <c r="L127" s="235">
        <f>IF(K127="","",IF(K127="Muy Baja",0.2,IF(K127="Baja",0.4,IF(K127="Media",0.6,IF(K127="Alta",0.8,IF(K127="Muy Alta",1,))))))</f>
        <v>0.4</v>
      </c>
      <c r="M127" s="238" t="s">
        <v>566</v>
      </c>
      <c r="N127" s="137"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232"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235">
        <f>IF(O127="","",IF(O127="Leve",0.2,IF(O127="Menor",0.4,IF(O127="Moderado",0.6,IF(O127="Mayor",0.8,IF(O127="Catastrófico",1,))))))</f>
        <v>0.6</v>
      </c>
      <c r="Q127" s="223"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00">
        <v>1</v>
      </c>
      <c r="S127" s="153" t="s">
        <v>593</v>
      </c>
      <c r="T127" s="156" t="str">
        <f t="shared" si="189"/>
        <v>Probabilidad</v>
      </c>
      <c r="U127" s="157" t="s">
        <v>15</v>
      </c>
      <c r="V127" s="157" t="s">
        <v>9</v>
      </c>
      <c r="W127" s="158" t="str">
        <f t="shared" si="190"/>
        <v>30%</v>
      </c>
      <c r="X127" s="157" t="s">
        <v>20</v>
      </c>
      <c r="Y127" s="157" t="s">
        <v>22</v>
      </c>
      <c r="Z127" s="157" t="s">
        <v>110</v>
      </c>
      <c r="AA127" s="159">
        <f t="shared" si="191"/>
        <v>0.28000000000000003</v>
      </c>
      <c r="AB127" s="106" t="str">
        <f t="shared" si="192"/>
        <v>Baja</v>
      </c>
      <c r="AC127" s="160">
        <f t="shared" si="193"/>
        <v>0.28000000000000003</v>
      </c>
      <c r="AD127" s="106" t="str">
        <f t="shared" si="194"/>
        <v>Moderado</v>
      </c>
      <c r="AE127" s="160">
        <f t="shared" si="195"/>
        <v>0.6</v>
      </c>
      <c r="AF127" s="161" t="str">
        <f t="shared" si="196"/>
        <v>Moderado</v>
      </c>
      <c r="AG127" s="162" t="s">
        <v>122</v>
      </c>
      <c r="AH127" s="154" t="s">
        <v>594</v>
      </c>
      <c r="AI127" s="163" t="s">
        <v>219</v>
      </c>
      <c r="AJ127" s="167" t="s">
        <v>199</v>
      </c>
      <c r="AK127" s="167" t="s">
        <v>199</v>
      </c>
      <c r="AL127" s="154" t="s">
        <v>485</v>
      </c>
      <c r="AM127" s="111"/>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row>
    <row r="128" spans="1:71" ht="151.5" customHeight="1" x14ac:dyDescent="0.25">
      <c r="A128" s="252"/>
      <c r="B128" s="254"/>
      <c r="C128" s="257"/>
      <c r="D128" s="257"/>
      <c r="E128" s="227"/>
      <c r="F128" s="227"/>
      <c r="G128" s="227"/>
      <c r="H128" s="229"/>
      <c r="I128" s="227"/>
      <c r="J128" s="231"/>
      <c r="K128" s="233"/>
      <c r="L128" s="236"/>
      <c r="M128" s="239"/>
      <c r="N128" s="138"/>
      <c r="O128" s="233"/>
      <c r="P128" s="236"/>
      <c r="Q128" s="224"/>
      <c r="R128" s="100">
        <v>2</v>
      </c>
      <c r="S128" s="139"/>
      <c r="T128" s="156" t="str">
        <f t="shared" si="189"/>
        <v/>
      </c>
      <c r="U128" s="157"/>
      <c r="V128" s="157"/>
      <c r="W128" s="158"/>
      <c r="X128" s="157"/>
      <c r="Y128" s="157"/>
      <c r="Z128" s="157"/>
      <c r="AA128" s="159" t="str">
        <f>IFERROR(IF(T128="Probabilidad",(AA127-(+AA127*W128)),IF(T128="Impacto",L128,"")),"")</f>
        <v/>
      </c>
      <c r="AB128" s="106" t="str">
        <f t="shared" si="192"/>
        <v/>
      </c>
      <c r="AC128" s="160" t="str">
        <f t="shared" si="193"/>
        <v/>
      </c>
      <c r="AD128" s="106" t="str">
        <f t="shared" si="194"/>
        <v/>
      </c>
      <c r="AE128" s="160" t="str">
        <f t="shared" si="195"/>
        <v/>
      </c>
      <c r="AF128" s="161" t="str">
        <f t="shared" si="196"/>
        <v/>
      </c>
      <c r="AG128" s="162"/>
      <c r="AH128" s="154"/>
      <c r="AI128" s="163"/>
      <c r="AJ128" s="167"/>
      <c r="AK128" s="167"/>
      <c r="AL128" s="154"/>
      <c r="AM128" s="111"/>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row>
    <row r="129" spans="1:71" ht="151.5" customHeight="1" x14ac:dyDescent="0.25">
      <c r="A129" s="252"/>
      <c r="B129" s="255"/>
      <c r="C129" s="257"/>
      <c r="D129" s="257"/>
      <c r="E129" s="227"/>
      <c r="F129" s="227"/>
      <c r="G129" s="227"/>
      <c r="H129" s="229"/>
      <c r="I129" s="227"/>
      <c r="J129" s="231"/>
      <c r="K129" s="234"/>
      <c r="L129" s="237"/>
      <c r="M129" s="239"/>
      <c r="N129" s="138"/>
      <c r="O129" s="234"/>
      <c r="P129" s="237"/>
      <c r="Q129" s="225"/>
      <c r="R129" s="100">
        <v>3</v>
      </c>
      <c r="S129" s="139"/>
      <c r="T129" s="156" t="str">
        <f t="shared" si="189"/>
        <v/>
      </c>
      <c r="U129" s="157"/>
      <c r="V129" s="157"/>
      <c r="W129" s="158"/>
      <c r="X129" s="157"/>
      <c r="Y129" s="157"/>
      <c r="Z129" s="157"/>
      <c r="AA129" s="159" t="str">
        <f>IFERROR(IF(T129="Probabilidad",(AA128-(+AA128*W129)),IF(T129="Impacto",L129,"")),"")</f>
        <v/>
      </c>
      <c r="AB129" s="106" t="str">
        <f t="shared" si="192"/>
        <v/>
      </c>
      <c r="AC129" s="160" t="str">
        <f t="shared" si="193"/>
        <v/>
      </c>
      <c r="AD129" s="106" t="str">
        <f t="shared" si="194"/>
        <v/>
      </c>
      <c r="AE129" s="160" t="str">
        <f t="shared" si="195"/>
        <v/>
      </c>
      <c r="AF129" s="161" t="str">
        <f t="shared" si="196"/>
        <v/>
      </c>
      <c r="AG129" s="162"/>
      <c r="AH129" s="154"/>
      <c r="AI129" s="163"/>
      <c r="AJ129" s="167"/>
      <c r="AK129" s="167"/>
      <c r="AL129" s="154"/>
      <c r="AM129" s="111"/>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row>
    <row r="130" spans="1:71" ht="151.5" customHeight="1" x14ac:dyDescent="0.25">
      <c r="A130" s="252">
        <v>42</v>
      </c>
      <c r="B130" s="253" t="s">
        <v>337</v>
      </c>
      <c r="C130" s="256" t="s">
        <v>338</v>
      </c>
      <c r="D130" s="256" t="s">
        <v>339</v>
      </c>
      <c r="E130" s="226" t="s">
        <v>120</v>
      </c>
      <c r="F130" s="276" t="s">
        <v>554</v>
      </c>
      <c r="G130" s="226" t="s">
        <v>486</v>
      </c>
      <c r="H130" s="228" t="s">
        <v>487</v>
      </c>
      <c r="I130" s="226" t="s">
        <v>115</v>
      </c>
      <c r="J130" s="230">
        <v>53</v>
      </c>
      <c r="K130" s="232" t="str">
        <f>IF(J130&lt;=0,"",IF(J130&lt;=2,"Muy Baja",IF(J130&lt;=24,"Baja",IF(J130&lt;=500,"Media",IF(J130&lt;=5000,"Alta","Muy Alta")))))</f>
        <v>Media</v>
      </c>
      <c r="L130" s="235">
        <f>IF(K130="","",IF(K130="Muy Baja",0.2,IF(K130="Baja",0.4,IF(K130="Media",0.6,IF(K130="Alta",0.8,IF(K130="Muy Alta",1,))))))</f>
        <v>0.6</v>
      </c>
      <c r="M130" s="238" t="s">
        <v>573</v>
      </c>
      <c r="N130" s="137"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232"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235">
        <f>IF(O130="","",IF(O130="Leve",0.2,IF(O130="Menor",0.4,IF(O130="Moderado",0.6,IF(O130="Mayor",0.8,IF(O130="Catastrófico",1,))))))</f>
        <v>0.8</v>
      </c>
      <c r="Q130" s="223"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00">
        <v>1</v>
      </c>
      <c r="S130" s="139" t="s">
        <v>555</v>
      </c>
      <c r="T130" s="156" t="str">
        <f t="shared" si="189"/>
        <v>Probabilidad</v>
      </c>
      <c r="U130" s="157" t="s">
        <v>15</v>
      </c>
      <c r="V130" s="157" t="s">
        <v>9</v>
      </c>
      <c r="W130" s="158" t="str">
        <f t="shared" si="190"/>
        <v>30%</v>
      </c>
      <c r="X130" s="157" t="s">
        <v>19</v>
      </c>
      <c r="Y130" s="157" t="s">
        <v>22</v>
      </c>
      <c r="Z130" s="157" t="s">
        <v>110</v>
      </c>
      <c r="AA130" s="159">
        <f t="shared" si="191"/>
        <v>0.42</v>
      </c>
      <c r="AB130" s="106" t="str">
        <f t="shared" si="192"/>
        <v>Media</v>
      </c>
      <c r="AC130" s="160">
        <f t="shared" si="193"/>
        <v>0.42</v>
      </c>
      <c r="AD130" s="106" t="str">
        <f t="shared" si="194"/>
        <v>Mayor</v>
      </c>
      <c r="AE130" s="160">
        <f t="shared" si="195"/>
        <v>0.8</v>
      </c>
      <c r="AF130" s="161" t="str">
        <f t="shared" si="196"/>
        <v>Alto</v>
      </c>
      <c r="AG130" s="162" t="s">
        <v>122</v>
      </c>
      <c r="AH130" s="154" t="s">
        <v>557</v>
      </c>
      <c r="AI130" s="148" t="s">
        <v>269</v>
      </c>
      <c r="AJ130" s="167">
        <v>44562</v>
      </c>
      <c r="AK130" s="167" t="s">
        <v>412</v>
      </c>
      <c r="AL130" s="154" t="s">
        <v>556</v>
      </c>
      <c r="AM130" s="111"/>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row>
    <row r="131" spans="1:71" ht="151.5" customHeight="1" x14ac:dyDescent="0.25">
      <c r="A131" s="252"/>
      <c r="B131" s="254"/>
      <c r="C131" s="258"/>
      <c r="D131" s="258"/>
      <c r="E131" s="227"/>
      <c r="F131" s="227"/>
      <c r="G131" s="227"/>
      <c r="H131" s="229"/>
      <c r="I131" s="227"/>
      <c r="J131" s="231"/>
      <c r="K131" s="233"/>
      <c r="L131" s="236"/>
      <c r="M131" s="239"/>
      <c r="N131" s="138"/>
      <c r="O131" s="233"/>
      <c r="P131" s="236"/>
      <c r="Q131" s="224"/>
      <c r="R131" s="100">
        <v>2</v>
      </c>
      <c r="S131" s="139" t="s">
        <v>595</v>
      </c>
      <c r="T131" s="156" t="str">
        <f t="shared" si="189"/>
        <v>Probabilidad</v>
      </c>
      <c r="U131" s="157" t="s">
        <v>14</v>
      </c>
      <c r="V131" s="157" t="s">
        <v>9</v>
      </c>
      <c r="W131" s="158" t="str">
        <f t="shared" si="190"/>
        <v>40%</v>
      </c>
      <c r="X131" s="157" t="s">
        <v>19</v>
      </c>
      <c r="Y131" s="157" t="s">
        <v>22</v>
      </c>
      <c r="Z131" s="157" t="s">
        <v>110</v>
      </c>
      <c r="AA131" s="159">
        <f>IFERROR(IF(T131="Probabilidad",(AA130-(+AA130*W131)),IF(T131="Impacto",L131,"")),"")</f>
        <v>0.252</v>
      </c>
      <c r="AB131" s="106" t="str">
        <f t="shared" si="192"/>
        <v>Baja</v>
      </c>
      <c r="AC131" s="160">
        <f t="shared" si="193"/>
        <v>0.252</v>
      </c>
      <c r="AD131" s="106" t="str">
        <f t="shared" si="194"/>
        <v>Mayor</v>
      </c>
      <c r="AE131" s="160">
        <v>0.8</v>
      </c>
      <c r="AF131" s="161" t="str">
        <f t="shared" si="196"/>
        <v>Alto</v>
      </c>
      <c r="AG131" s="162" t="s">
        <v>122</v>
      </c>
      <c r="AH131" s="154" t="s">
        <v>596</v>
      </c>
      <c r="AI131" s="163" t="s">
        <v>206</v>
      </c>
      <c r="AJ131" s="167">
        <v>44562</v>
      </c>
      <c r="AK131" s="167" t="s">
        <v>412</v>
      </c>
      <c r="AL131" s="154" t="s">
        <v>556</v>
      </c>
      <c r="AM131" s="111"/>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row>
    <row r="132" spans="1:71" ht="151.5" customHeight="1" x14ac:dyDescent="0.25">
      <c r="A132" s="252"/>
      <c r="B132" s="255"/>
      <c r="C132" s="258"/>
      <c r="D132" s="258"/>
      <c r="E132" s="227"/>
      <c r="F132" s="227"/>
      <c r="G132" s="227"/>
      <c r="H132" s="229"/>
      <c r="I132" s="227"/>
      <c r="J132" s="231"/>
      <c r="K132" s="234"/>
      <c r="L132" s="237"/>
      <c r="M132" s="239"/>
      <c r="N132" s="138"/>
      <c r="O132" s="234"/>
      <c r="P132" s="237"/>
      <c r="Q132" s="225"/>
      <c r="R132" s="100">
        <v>3</v>
      </c>
      <c r="S132" s="139" t="s">
        <v>342</v>
      </c>
      <c r="T132" s="156" t="str">
        <f t="shared" si="189"/>
        <v>Probabilidad</v>
      </c>
      <c r="U132" s="157" t="s">
        <v>14</v>
      </c>
      <c r="V132" s="157" t="s">
        <v>9</v>
      </c>
      <c r="W132" s="158" t="str">
        <f t="shared" si="190"/>
        <v>40%</v>
      </c>
      <c r="X132" s="157" t="s">
        <v>19</v>
      </c>
      <c r="Y132" s="157" t="s">
        <v>22</v>
      </c>
      <c r="Z132" s="157" t="s">
        <v>110</v>
      </c>
      <c r="AA132" s="159">
        <f>IFERROR(IF(T132="Probabilidad",(AA131-(+AA131*W132)),IF(T132="Impacto",L132,"")),"")</f>
        <v>0.1512</v>
      </c>
      <c r="AB132" s="106" t="str">
        <f t="shared" si="192"/>
        <v>Muy Baja</v>
      </c>
      <c r="AC132" s="160">
        <f t="shared" si="193"/>
        <v>0.1512</v>
      </c>
      <c r="AD132" s="106" t="str">
        <f t="shared" si="194"/>
        <v>Mayor</v>
      </c>
      <c r="AE132" s="160">
        <v>0.8</v>
      </c>
      <c r="AF132" s="161" t="str">
        <f t="shared" si="196"/>
        <v>Alto</v>
      </c>
      <c r="AG132" s="162" t="s">
        <v>122</v>
      </c>
      <c r="AH132" s="154" t="s">
        <v>596</v>
      </c>
      <c r="AI132" s="163" t="s">
        <v>206</v>
      </c>
      <c r="AJ132" s="167">
        <v>44562</v>
      </c>
      <c r="AK132" s="167" t="s">
        <v>412</v>
      </c>
      <c r="AL132" s="154" t="s">
        <v>556</v>
      </c>
      <c r="AM132" s="111"/>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row>
    <row r="133" spans="1:71" ht="151.5" customHeight="1" x14ac:dyDescent="0.25">
      <c r="A133" s="252">
        <v>43</v>
      </c>
      <c r="B133" s="253" t="s">
        <v>337</v>
      </c>
      <c r="C133" s="256" t="s">
        <v>338</v>
      </c>
      <c r="D133" s="256" t="s">
        <v>339</v>
      </c>
      <c r="E133" s="226" t="s">
        <v>120</v>
      </c>
      <c r="F133" s="276" t="s">
        <v>343</v>
      </c>
      <c r="G133" s="276" t="s">
        <v>489</v>
      </c>
      <c r="H133" s="228" t="s">
        <v>380</v>
      </c>
      <c r="I133" s="226" t="s">
        <v>349</v>
      </c>
      <c r="J133" s="230">
        <v>56</v>
      </c>
      <c r="K133" s="232" t="str">
        <f>IF(J133&lt;=0,"",IF(J133&lt;=2,"Muy Baja",IF(J133&lt;=24,"Baja",IF(J133&lt;=500,"Media",IF(J133&lt;=5000,"Alta","Muy Alta")))))</f>
        <v>Media</v>
      </c>
      <c r="L133" s="235">
        <f>IF(K133="","",IF(K133="Muy Baja",0.2,IF(K133="Baja",0.4,IF(K133="Media",0.6,IF(K133="Alta",0.8,IF(K133="Muy Alta",1,))))))</f>
        <v>0.6</v>
      </c>
      <c r="M133" s="238" t="s">
        <v>566</v>
      </c>
      <c r="N133" s="137"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232"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235">
        <f>IF(O133="","",IF(O133="Leve",0.2,IF(O133="Menor",0.4,IF(O133="Moderado",0.6,IF(O133="Mayor",0.8,IF(O133="Catastrófico",1,))))))</f>
        <v>0.6</v>
      </c>
      <c r="Q133" s="223"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00">
        <v>1</v>
      </c>
      <c r="S133" s="139" t="s">
        <v>340</v>
      </c>
      <c r="T133" s="156" t="str">
        <f t="shared" si="189"/>
        <v>Probabilidad</v>
      </c>
      <c r="U133" s="157" t="s">
        <v>15</v>
      </c>
      <c r="V133" s="157" t="s">
        <v>9</v>
      </c>
      <c r="W133" s="158" t="str">
        <f t="shared" si="190"/>
        <v>30%</v>
      </c>
      <c r="X133" s="157" t="s">
        <v>20</v>
      </c>
      <c r="Y133" s="157" t="s">
        <v>23</v>
      </c>
      <c r="Z133" s="157" t="s">
        <v>111</v>
      </c>
      <c r="AA133" s="159">
        <f t="shared" si="191"/>
        <v>0.42</v>
      </c>
      <c r="AB133" s="106" t="str">
        <f t="shared" si="192"/>
        <v>Media</v>
      </c>
      <c r="AC133" s="160">
        <f t="shared" si="193"/>
        <v>0.42</v>
      </c>
      <c r="AD133" s="106" t="str">
        <f t="shared" si="194"/>
        <v>Moderado</v>
      </c>
      <c r="AE133" s="160">
        <f t="shared" si="195"/>
        <v>0.6</v>
      </c>
      <c r="AF133" s="161" t="str">
        <f t="shared" si="196"/>
        <v>Moderado</v>
      </c>
      <c r="AG133" s="162" t="s">
        <v>122</v>
      </c>
      <c r="AH133" s="154" t="s">
        <v>344</v>
      </c>
      <c r="AI133" s="148" t="s">
        <v>219</v>
      </c>
      <c r="AJ133" s="167">
        <v>44562</v>
      </c>
      <c r="AK133" s="167" t="s">
        <v>412</v>
      </c>
      <c r="AL133" s="154" t="s">
        <v>558</v>
      </c>
      <c r="AM133" s="111"/>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row>
    <row r="134" spans="1:71" ht="151.5" customHeight="1" x14ac:dyDescent="0.25">
      <c r="A134" s="252"/>
      <c r="B134" s="254"/>
      <c r="C134" s="258"/>
      <c r="D134" s="258"/>
      <c r="E134" s="227"/>
      <c r="F134" s="227"/>
      <c r="G134" s="227"/>
      <c r="H134" s="229"/>
      <c r="I134" s="227"/>
      <c r="J134" s="231"/>
      <c r="K134" s="233"/>
      <c r="L134" s="236"/>
      <c r="M134" s="239"/>
      <c r="N134" s="138"/>
      <c r="O134" s="233"/>
      <c r="P134" s="236"/>
      <c r="Q134" s="224"/>
      <c r="R134" s="100">
        <v>2</v>
      </c>
      <c r="S134" s="139" t="s">
        <v>341</v>
      </c>
      <c r="T134" s="156" t="str">
        <f t="shared" si="189"/>
        <v>Probabilidad</v>
      </c>
      <c r="U134" s="157" t="s">
        <v>15</v>
      </c>
      <c r="V134" s="157" t="s">
        <v>9</v>
      </c>
      <c r="W134" s="158" t="str">
        <f t="shared" si="190"/>
        <v>30%</v>
      </c>
      <c r="X134" s="157" t="s">
        <v>20</v>
      </c>
      <c r="Y134" s="157" t="s">
        <v>23</v>
      </c>
      <c r="Z134" s="157" t="s">
        <v>111</v>
      </c>
      <c r="AA134" s="159">
        <f>IFERROR(IF(T134="Probabilidad",(AA133-(+AA133*W134)),IF(T134="Impacto",L134,"")),"")</f>
        <v>0.29399999999999998</v>
      </c>
      <c r="AB134" s="106" t="str">
        <f t="shared" si="192"/>
        <v>Baja</v>
      </c>
      <c r="AC134" s="160">
        <f t="shared" si="193"/>
        <v>0.29399999999999998</v>
      </c>
      <c r="AD134" s="106" t="str">
        <f t="shared" si="194"/>
        <v>Moderado</v>
      </c>
      <c r="AE134" s="160">
        <v>0.6</v>
      </c>
      <c r="AF134" s="161" t="str">
        <f t="shared" si="196"/>
        <v>Moderado</v>
      </c>
      <c r="AG134" s="162" t="s">
        <v>122</v>
      </c>
      <c r="AH134" s="154" t="s">
        <v>596</v>
      </c>
      <c r="AI134" s="163" t="s">
        <v>206</v>
      </c>
      <c r="AJ134" s="167">
        <v>44562</v>
      </c>
      <c r="AK134" s="167" t="s">
        <v>412</v>
      </c>
      <c r="AL134" s="154" t="s">
        <v>558</v>
      </c>
      <c r="AM134" s="111"/>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row>
    <row r="135" spans="1:71" ht="151.5" customHeight="1" x14ac:dyDescent="0.25">
      <c r="A135" s="252"/>
      <c r="B135" s="255"/>
      <c r="C135" s="258"/>
      <c r="D135" s="258"/>
      <c r="E135" s="227"/>
      <c r="F135" s="227"/>
      <c r="G135" s="227"/>
      <c r="H135" s="229"/>
      <c r="I135" s="227"/>
      <c r="J135" s="231"/>
      <c r="K135" s="234"/>
      <c r="L135" s="237"/>
      <c r="M135" s="239"/>
      <c r="N135" s="138"/>
      <c r="O135" s="234"/>
      <c r="P135" s="237"/>
      <c r="Q135" s="225"/>
      <c r="R135" s="100">
        <v>3</v>
      </c>
      <c r="S135" s="139" t="s">
        <v>342</v>
      </c>
      <c r="T135" s="156" t="str">
        <f t="shared" si="189"/>
        <v>Probabilidad</v>
      </c>
      <c r="U135" s="157" t="s">
        <v>15</v>
      </c>
      <c r="V135" s="157" t="s">
        <v>9</v>
      </c>
      <c r="W135" s="158" t="str">
        <f t="shared" si="190"/>
        <v>30%</v>
      </c>
      <c r="X135" s="157" t="s">
        <v>20</v>
      </c>
      <c r="Y135" s="157" t="s">
        <v>23</v>
      </c>
      <c r="Z135" s="157" t="s">
        <v>111</v>
      </c>
      <c r="AA135" s="159">
        <f>IFERROR(IF(T135="Probabilidad",(AA134-(+AA134*W135)),IF(T135="Impacto",L135,"")),"")</f>
        <v>0.20579999999999998</v>
      </c>
      <c r="AB135" s="106" t="str">
        <f t="shared" si="192"/>
        <v>Baja</v>
      </c>
      <c r="AC135" s="160">
        <f t="shared" si="193"/>
        <v>0.20579999999999998</v>
      </c>
      <c r="AD135" s="106" t="str">
        <f t="shared" si="194"/>
        <v>Moderado</v>
      </c>
      <c r="AE135" s="160">
        <v>0.6</v>
      </c>
      <c r="AF135" s="161" t="str">
        <f t="shared" si="196"/>
        <v>Moderado</v>
      </c>
      <c r="AG135" s="162" t="s">
        <v>122</v>
      </c>
      <c r="AH135" s="154" t="s">
        <v>559</v>
      </c>
      <c r="AI135" s="163" t="s">
        <v>219</v>
      </c>
      <c r="AJ135" s="167">
        <v>44562</v>
      </c>
      <c r="AK135" s="167" t="s">
        <v>412</v>
      </c>
      <c r="AL135" s="154" t="s">
        <v>558</v>
      </c>
      <c r="AM135" s="111"/>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row>
    <row r="136" spans="1:71" ht="151.5" customHeight="1" x14ac:dyDescent="0.25">
      <c r="A136" s="252">
        <v>44</v>
      </c>
      <c r="B136" s="253" t="s">
        <v>337</v>
      </c>
      <c r="C136" s="256" t="s">
        <v>338</v>
      </c>
      <c r="D136" s="256" t="s">
        <v>339</v>
      </c>
      <c r="E136" s="226" t="s">
        <v>120</v>
      </c>
      <c r="F136" s="226" t="s">
        <v>488</v>
      </c>
      <c r="G136" s="226" t="s">
        <v>490</v>
      </c>
      <c r="H136" s="228" t="s">
        <v>345</v>
      </c>
      <c r="I136" s="226" t="s">
        <v>115</v>
      </c>
      <c r="J136" s="230">
        <v>56</v>
      </c>
      <c r="K136" s="232" t="str">
        <f>IF(J136&lt;=0,"",IF(J136&lt;=2,"Muy Baja",IF(J136&lt;=24,"Baja",IF(J136&lt;=500,"Media",IF(J136&lt;=5000,"Alta","Muy Alta")))))</f>
        <v>Media</v>
      </c>
      <c r="L136" s="235">
        <f>IF(K136="","",IF(K136="Muy Baja",0.2,IF(K136="Baja",0.4,IF(K136="Media",0.6,IF(K136="Alta",0.8,IF(K136="Muy Alta",1,))))))</f>
        <v>0.6</v>
      </c>
      <c r="M136" s="238" t="s">
        <v>563</v>
      </c>
      <c r="N136" s="137" t="str">
        <f>IF(NOT(ISERROR(MATCH(M136,'Tabla Impacto'!$B$221:$B$223,0))),'Tabla Impacto'!$F$223&amp;"Por favor no seleccionar los criterios de impacto(Afectación Económica o presupuestal y Pérdida Reputacional)",M136)</f>
        <v xml:space="preserve"> El riesgo afecta la imagen de alguna área de la organización</v>
      </c>
      <c r="O136" s="232" t="str">
        <f>IF(OR(N136='Tabla Impacto'!$C$11,N136='Tabla Impacto'!$D$11),"Leve",IF(OR(N136='Tabla Impacto'!$C$12,N136='Tabla Impacto'!$D$12),"Menor",IF(OR(N136='Tabla Impacto'!$C$13,N136='Tabla Impacto'!$D$13),"Moderado",IF(OR(N136='Tabla Impacto'!$C$14,N136='Tabla Impacto'!$D$14),"Mayor",IF(OR(N136='Tabla Impacto'!$C$15,N136='Tabla Impacto'!$D$15),"Catastrófico","")))))</f>
        <v>Leve</v>
      </c>
      <c r="P136" s="235">
        <f>IF(O136="","",IF(O136="Leve",0.2,IF(O136="Menor",0.4,IF(O136="Moderado",0.6,IF(O136="Mayor",0.8,IF(O136="Catastrófico",1,))))))</f>
        <v>0.2</v>
      </c>
      <c r="Q136" s="223"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Moderado</v>
      </c>
      <c r="R136" s="100">
        <v>1</v>
      </c>
      <c r="S136" s="139" t="s">
        <v>346</v>
      </c>
      <c r="T136" s="156" t="str">
        <f t="shared" si="189"/>
        <v>Probabilidad</v>
      </c>
      <c r="U136" s="157" t="s">
        <v>15</v>
      </c>
      <c r="V136" s="157" t="s">
        <v>9</v>
      </c>
      <c r="W136" s="158" t="str">
        <f t="shared" si="190"/>
        <v>30%</v>
      </c>
      <c r="X136" s="157" t="s">
        <v>20</v>
      </c>
      <c r="Y136" s="157" t="s">
        <v>23</v>
      </c>
      <c r="Z136" s="157" t="s">
        <v>111</v>
      </c>
      <c r="AA136" s="159">
        <f t="shared" si="191"/>
        <v>0.42</v>
      </c>
      <c r="AB136" s="106" t="str">
        <f t="shared" si="192"/>
        <v>Media</v>
      </c>
      <c r="AC136" s="160">
        <f t="shared" si="193"/>
        <v>0.42</v>
      </c>
      <c r="AD136" s="106" t="str">
        <f t="shared" si="194"/>
        <v>Leve</v>
      </c>
      <c r="AE136" s="160">
        <f t="shared" si="195"/>
        <v>0.2</v>
      </c>
      <c r="AF136" s="161" t="str">
        <f t="shared" si="196"/>
        <v>Moderado</v>
      </c>
      <c r="AG136" s="162" t="s">
        <v>122</v>
      </c>
      <c r="AH136" s="168" t="s">
        <v>560</v>
      </c>
      <c r="AI136" s="163" t="s">
        <v>201</v>
      </c>
      <c r="AJ136" s="167">
        <v>44562</v>
      </c>
      <c r="AK136" s="167" t="s">
        <v>412</v>
      </c>
      <c r="AL136" s="168" t="s">
        <v>561</v>
      </c>
      <c r="AM136" s="111"/>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row>
    <row r="137" spans="1:71" ht="151.5" customHeight="1" x14ac:dyDescent="0.25">
      <c r="A137" s="252"/>
      <c r="B137" s="254"/>
      <c r="C137" s="258"/>
      <c r="D137" s="258"/>
      <c r="E137" s="227"/>
      <c r="F137" s="227"/>
      <c r="G137" s="227"/>
      <c r="H137" s="229"/>
      <c r="I137" s="227"/>
      <c r="J137" s="231"/>
      <c r="K137" s="233"/>
      <c r="L137" s="236"/>
      <c r="M137" s="239"/>
      <c r="N137" s="138"/>
      <c r="O137" s="233"/>
      <c r="P137" s="236"/>
      <c r="Q137" s="224"/>
      <c r="R137" s="100">
        <v>2</v>
      </c>
      <c r="S137" s="139"/>
      <c r="T137" s="156" t="str">
        <f t="shared" si="189"/>
        <v>Probabilidad</v>
      </c>
      <c r="U137" s="157" t="s">
        <v>15</v>
      </c>
      <c r="V137" s="157" t="s">
        <v>9</v>
      </c>
      <c r="W137" s="158" t="str">
        <f t="shared" si="190"/>
        <v>30%</v>
      </c>
      <c r="X137" s="157" t="s">
        <v>20</v>
      </c>
      <c r="Y137" s="157" t="s">
        <v>23</v>
      </c>
      <c r="Z137" s="157" t="s">
        <v>111</v>
      </c>
      <c r="AA137" s="159">
        <f>IFERROR(IF(T137="Probabilidad",(AA136-(+AA136*W137)),IF(T137="Impacto",L137,"")),"")</f>
        <v>0.29399999999999998</v>
      </c>
      <c r="AB137" s="106" t="str">
        <f t="shared" si="192"/>
        <v>Baja</v>
      </c>
      <c r="AC137" s="160">
        <f t="shared" si="193"/>
        <v>0.29399999999999998</v>
      </c>
      <c r="AD137" s="106" t="str">
        <f t="shared" si="194"/>
        <v>Leve</v>
      </c>
      <c r="AE137" s="160">
        <f t="shared" si="195"/>
        <v>0</v>
      </c>
      <c r="AF137" s="161" t="str">
        <f t="shared" si="196"/>
        <v>Bajo</v>
      </c>
      <c r="AG137" s="162" t="s">
        <v>122</v>
      </c>
      <c r="AH137" s="154" t="s">
        <v>347</v>
      </c>
      <c r="AI137" s="163" t="s">
        <v>206</v>
      </c>
      <c r="AJ137" s="167">
        <v>44562</v>
      </c>
      <c r="AK137" s="167" t="s">
        <v>412</v>
      </c>
      <c r="AL137" s="168" t="s">
        <v>561</v>
      </c>
      <c r="AM137" s="111"/>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row>
    <row r="138" spans="1:71" ht="151.5" customHeight="1" x14ac:dyDescent="0.25">
      <c r="A138" s="252"/>
      <c r="B138" s="255"/>
      <c r="C138" s="258"/>
      <c r="D138" s="258"/>
      <c r="E138" s="227"/>
      <c r="F138" s="227"/>
      <c r="G138" s="227"/>
      <c r="H138" s="229"/>
      <c r="I138" s="227"/>
      <c r="J138" s="231"/>
      <c r="K138" s="234"/>
      <c r="L138" s="237"/>
      <c r="M138" s="239"/>
      <c r="N138" s="138"/>
      <c r="O138" s="234"/>
      <c r="P138" s="237"/>
      <c r="Q138" s="225"/>
      <c r="R138" s="100">
        <v>3</v>
      </c>
      <c r="S138" s="139"/>
      <c r="T138" s="156" t="str">
        <f t="shared" si="189"/>
        <v>Probabilidad</v>
      </c>
      <c r="U138" s="157" t="s">
        <v>15</v>
      </c>
      <c r="V138" s="157" t="s">
        <v>9</v>
      </c>
      <c r="W138" s="158" t="str">
        <f t="shared" si="190"/>
        <v>30%</v>
      </c>
      <c r="X138" s="157" t="s">
        <v>20</v>
      </c>
      <c r="Y138" s="157" t="s">
        <v>23</v>
      </c>
      <c r="Z138" s="157" t="s">
        <v>111</v>
      </c>
      <c r="AA138" s="159">
        <f>IFERROR(IF(T138="Probabilidad",(AA137-(+AA137*W138)),IF(T138="Impacto",L138,"")),"")</f>
        <v>0.20579999999999998</v>
      </c>
      <c r="AB138" s="106" t="str">
        <f t="shared" si="192"/>
        <v>Baja</v>
      </c>
      <c r="AC138" s="160">
        <f t="shared" si="193"/>
        <v>0.20579999999999998</v>
      </c>
      <c r="AD138" s="106" t="str">
        <f t="shared" si="194"/>
        <v>Leve</v>
      </c>
      <c r="AE138" s="160">
        <f t="shared" si="195"/>
        <v>0</v>
      </c>
      <c r="AF138" s="161" t="str">
        <f t="shared" si="196"/>
        <v>Bajo</v>
      </c>
      <c r="AG138" s="162" t="s">
        <v>122</v>
      </c>
      <c r="AH138" s="168" t="s">
        <v>597</v>
      </c>
      <c r="AI138" s="163" t="s">
        <v>206</v>
      </c>
      <c r="AJ138" s="167">
        <v>44562</v>
      </c>
      <c r="AK138" s="167" t="s">
        <v>412</v>
      </c>
      <c r="AL138" s="168" t="s">
        <v>561</v>
      </c>
      <c r="AM138" s="111"/>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row>
    <row r="139" spans="1:71" ht="151.5" customHeight="1" x14ac:dyDescent="0.25">
      <c r="A139" s="252">
        <v>45</v>
      </c>
      <c r="B139" s="253"/>
      <c r="C139" s="253"/>
      <c r="D139" s="253"/>
      <c r="E139" s="226"/>
      <c r="F139" s="226"/>
      <c r="G139" s="226"/>
      <c r="H139" s="228"/>
      <c r="I139" s="226"/>
      <c r="J139" s="230"/>
      <c r="K139" s="232" t="str">
        <f>IF(J139&lt;=0,"",IF(J139&lt;=2,"Muy Baja",IF(J139&lt;=24,"Baja",IF(J139&lt;=500,"Media",IF(J139&lt;=5000,"Alta","Muy Alta")))))</f>
        <v/>
      </c>
      <c r="L139" s="235" t="str">
        <f>IF(K139="","",IF(K139="Muy Baja",0.2,IF(K139="Baja",0.4,IF(K139="Media",0.6,IF(K139="Alta",0.8,IF(K139="Muy Alta",1,))))))</f>
        <v/>
      </c>
      <c r="M139" s="238"/>
      <c r="N139" s="137">
        <f>IF(NOT(ISERROR(MATCH(M139,'Tabla Impacto'!$B$221:$B$223,0))),'Tabla Impacto'!$F$223&amp;"Por favor no seleccionar los criterios de impacto(Afectación Económica o presupuestal y Pérdida Reputacional)",M139)</f>
        <v>0</v>
      </c>
      <c r="O139" s="232" t="str">
        <f>IF(OR(N139='Tabla Impacto'!$C$11,N139='Tabla Impacto'!$D$11),"Leve",IF(OR(N139='Tabla Impacto'!$C$12,N139='Tabla Impacto'!$D$12),"Menor",IF(OR(N139='Tabla Impacto'!$C$13,N139='Tabla Impacto'!$D$13),"Moderado",IF(OR(N139='Tabla Impacto'!$C$14,N139='Tabla Impacto'!$D$14),"Mayor",IF(OR(N139='Tabla Impacto'!$C$15,N139='Tabla Impacto'!$D$15),"Catastrófico","")))))</f>
        <v/>
      </c>
      <c r="P139" s="235" t="str">
        <f>IF(O139="","",IF(O139="Leve",0.2,IF(O139="Menor",0.4,IF(O139="Moderado",0.6,IF(O139="Mayor",0.8,IF(O139="Catastrófico",1,))))))</f>
        <v/>
      </c>
      <c r="Q139" s="223"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
      </c>
      <c r="R139" s="100">
        <v>1</v>
      </c>
      <c r="S139" s="139"/>
      <c r="T139" s="156" t="str">
        <f t="shared" si="189"/>
        <v/>
      </c>
      <c r="U139" s="157"/>
      <c r="V139" s="157"/>
      <c r="W139" s="158" t="str">
        <f t="shared" si="190"/>
        <v/>
      </c>
      <c r="X139" s="157"/>
      <c r="Y139" s="157"/>
      <c r="Z139" s="157"/>
      <c r="AA139" s="159" t="str">
        <f t="shared" si="191"/>
        <v/>
      </c>
      <c r="AB139" s="106" t="str">
        <f t="shared" si="192"/>
        <v/>
      </c>
      <c r="AC139" s="160" t="str">
        <f t="shared" si="193"/>
        <v/>
      </c>
      <c r="AD139" s="106" t="str">
        <f t="shared" si="194"/>
        <v/>
      </c>
      <c r="AE139" s="160" t="str">
        <f t="shared" si="195"/>
        <v/>
      </c>
      <c r="AF139" s="161" t="str">
        <f t="shared" si="196"/>
        <v/>
      </c>
      <c r="AG139" s="162"/>
      <c r="AH139" s="148"/>
      <c r="AI139" s="163"/>
      <c r="AJ139" s="167"/>
      <c r="AK139" s="167"/>
      <c r="AL139" s="148"/>
      <c r="AM139" s="111"/>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row>
    <row r="140" spans="1:71" ht="151.5" customHeight="1" x14ac:dyDescent="0.25">
      <c r="A140" s="252"/>
      <c r="B140" s="254"/>
      <c r="C140" s="254"/>
      <c r="D140" s="254"/>
      <c r="E140" s="227"/>
      <c r="F140" s="227"/>
      <c r="G140" s="227"/>
      <c r="H140" s="229"/>
      <c r="I140" s="227"/>
      <c r="J140" s="231"/>
      <c r="K140" s="233"/>
      <c r="L140" s="236"/>
      <c r="M140" s="239"/>
      <c r="N140" s="138"/>
      <c r="O140" s="233"/>
      <c r="P140" s="236"/>
      <c r="Q140" s="224"/>
      <c r="R140" s="100">
        <v>2</v>
      </c>
      <c r="S140" s="139"/>
      <c r="T140" s="156" t="str">
        <f t="shared" si="189"/>
        <v/>
      </c>
      <c r="U140" s="157"/>
      <c r="V140" s="157"/>
      <c r="W140" s="158" t="str">
        <f t="shared" si="190"/>
        <v/>
      </c>
      <c r="X140" s="157"/>
      <c r="Y140" s="157"/>
      <c r="Z140" s="157"/>
      <c r="AA140" s="159" t="str">
        <f t="shared" si="191"/>
        <v/>
      </c>
      <c r="AB140" s="106" t="str">
        <f t="shared" si="192"/>
        <v/>
      </c>
      <c r="AC140" s="160" t="str">
        <f t="shared" si="193"/>
        <v/>
      </c>
      <c r="AD140" s="106" t="str">
        <f t="shared" si="194"/>
        <v/>
      </c>
      <c r="AE140" s="160" t="str">
        <f t="shared" si="195"/>
        <v/>
      </c>
      <c r="AF140" s="161" t="str">
        <f t="shared" si="196"/>
        <v/>
      </c>
      <c r="AG140" s="162"/>
      <c r="AH140" s="148"/>
      <c r="AI140" s="163"/>
      <c r="AJ140" s="167"/>
      <c r="AK140" s="167"/>
      <c r="AL140" s="148"/>
      <c r="AM140" s="111"/>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row>
    <row r="141" spans="1:71" ht="151.5" customHeight="1" x14ac:dyDescent="0.25">
      <c r="A141" s="252"/>
      <c r="B141" s="255"/>
      <c r="C141" s="254"/>
      <c r="D141" s="254"/>
      <c r="E141" s="227"/>
      <c r="F141" s="227"/>
      <c r="G141" s="227"/>
      <c r="H141" s="229"/>
      <c r="I141" s="227"/>
      <c r="J141" s="231"/>
      <c r="K141" s="234"/>
      <c r="L141" s="237"/>
      <c r="M141" s="239"/>
      <c r="N141" s="138"/>
      <c r="O141" s="234"/>
      <c r="P141" s="237"/>
      <c r="Q141" s="225"/>
      <c r="R141" s="100">
        <v>3</v>
      </c>
      <c r="S141" s="139"/>
      <c r="T141" s="156" t="str">
        <f t="shared" si="189"/>
        <v/>
      </c>
      <c r="U141" s="157"/>
      <c r="V141" s="157"/>
      <c r="W141" s="158" t="str">
        <f t="shared" si="190"/>
        <v/>
      </c>
      <c r="X141" s="157"/>
      <c r="Y141" s="157"/>
      <c r="Z141" s="157"/>
      <c r="AA141" s="159" t="str">
        <f t="shared" si="191"/>
        <v/>
      </c>
      <c r="AB141" s="106" t="str">
        <f t="shared" si="192"/>
        <v/>
      </c>
      <c r="AC141" s="160" t="str">
        <f t="shared" si="193"/>
        <v/>
      </c>
      <c r="AD141" s="106" t="str">
        <f t="shared" si="194"/>
        <v/>
      </c>
      <c r="AE141" s="160" t="str">
        <f t="shared" si="195"/>
        <v/>
      </c>
      <c r="AF141" s="161" t="str">
        <f t="shared" si="196"/>
        <v/>
      </c>
      <c r="AG141" s="162"/>
      <c r="AH141" s="148"/>
      <c r="AI141" s="163"/>
      <c r="AJ141" s="167"/>
      <c r="AK141" s="167"/>
      <c r="AL141" s="148"/>
      <c r="AM141" s="111"/>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row>
    <row r="142" spans="1:71" ht="151.5" customHeight="1" x14ac:dyDescent="0.25">
      <c r="A142" s="252">
        <v>46</v>
      </c>
      <c r="B142" s="253"/>
      <c r="C142" s="251"/>
      <c r="D142" s="251"/>
      <c r="E142" s="226"/>
      <c r="F142" s="226"/>
      <c r="G142" s="226"/>
      <c r="H142" s="228"/>
      <c r="I142" s="226"/>
      <c r="J142" s="230"/>
      <c r="K142" s="232" t="str">
        <f>IF(J142&lt;=0,"",IF(J142&lt;=2,"Muy Baja",IF(J142&lt;=24,"Baja",IF(J142&lt;=500,"Media",IF(J142&lt;=5000,"Alta","Muy Alta")))))</f>
        <v/>
      </c>
      <c r="L142" s="235" t="str">
        <f>IF(K142="","",IF(K142="Muy Baja",0.2,IF(K142="Baja",0.4,IF(K142="Media",0.6,IF(K142="Alta",0.8,IF(K142="Muy Alta",1,))))))</f>
        <v/>
      </c>
      <c r="M142" s="238"/>
      <c r="N142" s="137">
        <f>IF(NOT(ISERROR(MATCH(M142,'Tabla Impacto'!$B$221:$B$223,0))),'Tabla Impacto'!$F$223&amp;"Por favor no seleccionar los criterios de impacto(Afectación Económica o presupuestal y Pérdida Reputacional)",M142)</f>
        <v>0</v>
      </c>
      <c r="O142" s="232" t="str">
        <f>IF(OR(N142='Tabla Impacto'!$C$11,N142='Tabla Impacto'!$D$11),"Leve",IF(OR(N142='Tabla Impacto'!$C$12,N142='Tabla Impacto'!$D$12),"Menor",IF(OR(N142='Tabla Impacto'!$C$13,N142='Tabla Impacto'!$D$13),"Moderado",IF(OR(N142='Tabla Impacto'!$C$14,N142='Tabla Impacto'!$D$14),"Mayor",IF(OR(N142='Tabla Impacto'!$C$15,N142='Tabla Impacto'!$D$15),"Catastrófico","")))))</f>
        <v/>
      </c>
      <c r="P142" s="235" t="str">
        <f>IF(O142="","",IF(O142="Leve",0.2,IF(O142="Menor",0.4,IF(O142="Moderado",0.6,IF(O142="Mayor",0.8,IF(O142="Catastrófico",1,))))))</f>
        <v/>
      </c>
      <c r="Q142" s="223"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
      </c>
      <c r="R142" s="100">
        <v>1</v>
      </c>
      <c r="S142" s="139"/>
      <c r="T142" s="156" t="str">
        <f t="shared" si="189"/>
        <v/>
      </c>
      <c r="U142" s="157"/>
      <c r="V142" s="157"/>
      <c r="W142" s="158" t="str">
        <f t="shared" si="190"/>
        <v/>
      </c>
      <c r="X142" s="157"/>
      <c r="Y142" s="157"/>
      <c r="Z142" s="157"/>
      <c r="AA142" s="159" t="str">
        <f t="shared" si="191"/>
        <v/>
      </c>
      <c r="AB142" s="106" t="str">
        <f t="shared" si="192"/>
        <v/>
      </c>
      <c r="AC142" s="160" t="str">
        <f t="shared" si="193"/>
        <v/>
      </c>
      <c r="AD142" s="106" t="str">
        <f t="shared" si="194"/>
        <v/>
      </c>
      <c r="AE142" s="160" t="str">
        <f t="shared" si="195"/>
        <v/>
      </c>
      <c r="AF142" s="161" t="str">
        <f t="shared" si="196"/>
        <v/>
      </c>
      <c r="AG142" s="162"/>
      <c r="AH142" s="148"/>
      <c r="AI142" s="163"/>
      <c r="AJ142" s="167"/>
      <c r="AK142" s="167"/>
      <c r="AL142" s="148"/>
      <c r="AM142" s="111"/>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row>
    <row r="143" spans="1:71" ht="151.5" customHeight="1" x14ac:dyDescent="0.25">
      <c r="A143" s="252"/>
      <c r="B143" s="254"/>
      <c r="C143" s="252"/>
      <c r="D143" s="252"/>
      <c r="E143" s="227"/>
      <c r="F143" s="227"/>
      <c r="G143" s="227"/>
      <c r="H143" s="229"/>
      <c r="I143" s="227"/>
      <c r="J143" s="231"/>
      <c r="K143" s="233"/>
      <c r="L143" s="236"/>
      <c r="M143" s="239"/>
      <c r="N143" s="138"/>
      <c r="O143" s="233"/>
      <c r="P143" s="236"/>
      <c r="Q143" s="224"/>
      <c r="R143" s="100">
        <v>2</v>
      </c>
      <c r="S143" s="139"/>
      <c r="T143" s="156" t="str">
        <f t="shared" si="189"/>
        <v/>
      </c>
      <c r="U143" s="157"/>
      <c r="V143" s="157"/>
      <c r="W143" s="158" t="str">
        <f t="shared" si="190"/>
        <v/>
      </c>
      <c r="X143" s="157"/>
      <c r="Y143" s="157"/>
      <c r="Z143" s="157"/>
      <c r="AA143" s="159" t="str">
        <f t="shared" si="191"/>
        <v/>
      </c>
      <c r="AB143" s="106" t="str">
        <f t="shared" si="192"/>
        <v/>
      </c>
      <c r="AC143" s="160" t="str">
        <f t="shared" si="193"/>
        <v/>
      </c>
      <c r="AD143" s="106" t="str">
        <f t="shared" si="194"/>
        <v/>
      </c>
      <c r="AE143" s="160" t="str">
        <f t="shared" si="195"/>
        <v/>
      </c>
      <c r="AF143" s="161" t="str">
        <f t="shared" si="196"/>
        <v/>
      </c>
      <c r="AG143" s="162"/>
      <c r="AH143" s="148"/>
      <c r="AI143" s="163"/>
      <c r="AJ143" s="167"/>
      <c r="AK143" s="167"/>
      <c r="AL143" s="148"/>
      <c r="AM143" s="111"/>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row>
    <row r="144" spans="1:71" ht="151.5" customHeight="1" x14ac:dyDescent="0.25">
      <c r="A144" s="252"/>
      <c r="B144" s="255"/>
      <c r="C144" s="252"/>
      <c r="D144" s="252"/>
      <c r="E144" s="227"/>
      <c r="F144" s="227"/>
      <c r="G144" s="227"/>
      <c r="H144" s="229"/>
      <c r="I144" s="227"/>
      <c r="J144" s="231"/>
      <c r="K144" s="234"/>
      <c r="L144" s="237"/>
      <c r="M144" s="239"/>
      <c r="N144" s="138"/>
      <c r="O144" s="234"/>
      <c r="P144" s="237"/>
      <c r="Q144" s="225"/>
      <c r="R144" s="100">
        <v>3</v>
      </c>
      <c r="S144" s="101"/>
      <c r="T144" s="102" t="str">
        <f t="shared" si="189"/>
        <v/>
      </c>
      <c r="U144" s="103"/>
      <c r="V144" s="103"/>
      <c r="W144" s="104" t="str">
        <f t="shared" si="190"/>
        <v/>
      </c>
      <c r="X144" s="103"/>
      <c r="Y144" s="103"/>
      <c r="Z144" s="103"/>
      <c r="AA144" s="105" t="str">
        <f t="shared" si="191"/>
        <v/>
      </c>
      <c r="AB144" s="106" t="str">
        <f t="shared" si="192"/>
        <v/>
      </c>
      <c r="AC144" s="107" t="str">
        <f t="shared" si="193"/>
        <v/>
      </c>
      <c r="AD144" s="106" t="str">
        <f t="shared" si="194"/>
        <v/>
      </c>
      <c r="AE144" s="107" t="str">
        <f t="shared" si="195"/>
        <v/>
      </c>
      <c r="AF144" s="108" t="str">
        <f t="shared" si="196"/>
        <v/>
      </c>
      <c r="AG144" s="109"/>
      <c r="AH144" s="110"/>
      <c r="AI144" s="111"/>
      <c r="AJ144" s="132"/>
      <c r="AK144" s="132"/>
      <c r="AL144" s="110"/>
      <c r="AM144" s="111"/>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row>
    <row r="145" spans="1:71" ht="151.5" customHeight="1" x14ac:dyDescent="0.25">
      <c r="A145" s="252">
        <v>47</v>
      </c>
      <c r="B145" s="253"/>
      <c r="C145" s="251"/>
      <c r="D145" s="251"/>
      <c r="E145" s="226"/>
      <c r="F145" s="226"/>
      <c r="G145" s="226"/>
      <c r="H145" s="228"/>
      <c r="I145" s="226"/>
      <c r="J145" s="230"/>
      <c r="K145" s="232" t="str">
        <f>IF(J145&lt;=0,"",IF(J145&lt;=2,"Muy Baja",IF(J145&lt;=24,"Baja",IF(J145&lt;=500,"Media",IF(J145&lt;=5000,"Alta","Muy Alta")))))</f>
        <v/>
      </c>
      <c r="L145" s="235" t="str">
        <f>IF(K145="","",IF(K145="Muy Baja",0.2,IF(K145="Baja",0.4,IF(K145="Media",0.6,IF(K145="Alta",0.8,IF(K145="Muy Alta",1,))))))</f>
        <v/>
      </c>
      <c r="M145" s="238"/>
      <c r="N145" s="137">
        <f>IF(NOT(ISERROR(MATCH(M145,'Tabla Impacto'!$B$221:$B$223,0))),'Tabla Impacto'!$F$223&amp;"Por favor no seleccionar los criterios de impacto(Afectación Económica o presupuestal y Pérdida Reputacional)",M145)</f>
        <v>0</v>
      </c>
      <c r="O145" s="232" t="str">
        <f>IF(OR(N145='Tabla Impacto'!$C$11,N145='Tabla Impacto'!$D$11),"Leve",IF(OR(N145='Tabla Impacto'!$C$12,N145='Tabla Impacto'!$D$12),"Menor",IF(OR(N145='Tabla Impacto'!$C$13,N145='Tabla Impacto'!$D$13),"Moderado",IF(OR(N145='Tabla Impacto'!$C$14,N145='Tabla Impacto'!$D$14),"Mayor",IF(OR(N145='Tabla Impacto'!$C$15,N145='Tabla Impacto'!$D$15),"Catastrófico","")))))</f>
        <v/>
      </c>
      <c r="P145" s="235" t="str">
        <f>IF(O145="","",IF(O145="Leve",0.2,IF(O145="Menor",0.4,IF(O145="Moderado",0.6,IF(O145="Mayor",0.8,IF(O145="Catastrófico",1,))))))</f>
        <v/>
      </c>
      <c r="Q145" s="223"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00">
        <v>1</v>
      </c>
      <c r="S145" s="101"/>
      <c r="T145" s="102" t="str">
        <f t="shared" si="189"/>
        <v/>
      </c>
      <c r="U145" s="103"/>
      <c r="V145" s="103"/>
      <c r="W145" s="104" t="str">
        <f t="shared" si="190"/>
        <v/>
      </c>
      <c r="X145" s="103"/>
      <c r="Y145" s="103"/>
      <c r="Z145" s="103"/>
      <c r="AA145" s="105" t="str">
        <f t="shared" si="191"/>
        <v/>
      </c>
      <c r="AB145" s="106" t="str">
        <f t="shared" si="192"/>
        <v/>
      </c>
      <c r="AC145" s="107" t="str">
        <f t="shared" si="193"/>
        <v/>
      </c>
      <c r="AD145" s="106" t="str">
        <f t="shared" si="194"/>
        <v/>
      </c>
      <c r="AE145" s="107" t="str">
        <f t="shared" si="195"/>
        <v/>
      </c>
      <c r="AF145" s="108" t="str">
        <f t="shared" si="196"/>
        <v/>
      </c>
      <c r="AG145" s="109"/>
      <c r="AH145" s="110"/>
      <c r="AI145" s="111"/>
      <c r="AJ145" s="132"/>
      <c r="AK145" s="132"/>
      <c r="AL145" s="110"/>
      <c r="AM145" s="111"/>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row>
    <row r="146" spans="1:71" ht="151.5" customHeight="1" x14ac:dyDescent="0.25">
      <c r="A146" s="252"/>
      <c r="B146" s="254"/>
      <c r="C146" s="252"/>
      <c r="D146" s="252"/>
      <c r="E146" s="227"/>
      <c r="F146" s="227"/>
      <c r="G146" s="227"/>
      <c r="H146" s="229"/>
      <c r="I146" s="227"/>
      <c r="J146" s="231"/>
      <c r="K146" s="233"/>
      <c r="L146" s="236"/>
      <c r="M146" s="239"/>
      <c r="N146" s="138"/>
      <c r="O146" s="233"/>
      <c r="P146" s="236"/>
      <c r="Q146" s="224"/>
      <c r="R146" s="100">
        <v>2</v>
      </c>
      <c r="S146" s="101"/>
      <c r="T146" s="102" t="str">
        <f t="shared" si="189"/>
        <v/>
      </c>
      <c r="U146" s="103"/>
      <c r="V146" s="103"/>
      <c r="W146" s="104" t="str">
        <f t="shared" si="190"/>
        <v/>
      </c>
      <c r="X146" s="103"/>
      <c r="Y146" s="103"/>
      <c r="Z146" s="103"/>
      <c r="AA146" s="105" t="str">
        <f t="shared" si="191"/>
        <v/>
      </c>
      <c r="AB146" s="106" t="str">
        <f t="shared" si="192"/>
        <v/>
      </c>
      <c r="AC146" s="107" t="str">
        <f t="shared" si="193"/>
        <v/>
      </c>
      <c r="AD146" s="106" t="str">
        <f t="shared" si="194"/>
        <v/>
      </c>
      <c r="AE146" s="107" t="str">
        <f t="shared" si="195"/>
        <v/>
      </c>
      <c r="AF146" s="108" t="str">
        <f t="shared" si="196"/>
        <v/>
      </c>
      <c r="AG146" s="109"/>
      <c r="AH146" s="110"/>
      <c r="AI146" s="111"/>
      <c r="AJ146" s="132"/>
      <c r="AK146" s="132"/>
      <c r="AL146" s="110"/>
      <c r="AM146" s="111"/>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row>
    <row r="147" spans="1:71" ht="151.5" customHeight="1" x14ac:dyDescent="0.25">
      <c r="A147" s="252"/>
      <c r="B147" s="255"/>
      <c r="C147" s="252"/>
      <c r="D147" s="252"/>
      <c r="E147" s="227"/>
      <c r="F147" s="227"/>
      <c r="G147" s="227"/>
      <c r="H147" s="229"/>
      <c r="I147" s="227"/>
      <c r="J147" s="231"/>
      <c r="K147" s="234"/>
      <c r="L147" s="237"/>
      <c r="M147" s="239"/>
      <c r="N147" s="138"/>
      <c r="O147" s="234"/>
      <c r="P147" s="237"/>
      <c r="Q147" s="225"/>
      <c r="R147" s="100">
        <v>3</v>
      </c>
      <c r="S147" s="101"/>
      <c r="T147" s="102" t="str">
        <f t="shared" si="189"/>
        <v/>
      </c>
      <c r="U147" s="103"/>
      <c r="V147" s="103"/>
      <c r="W147" s="104" t="str">
        <f t="shared" si="190"/>
        <v/>
      </c>
      <c r="X147" s="103"/>
      <c r="Y147" s="103"/>
      <c r="Z147" s="103"/>
      <c r="AA147" s="105" t="str">
        <f t="shared" si="191"/>
        <v/>
      </c>
      <c r="AB147" s="106" t="str">
        <f t="shared" si="192"/>
        <v/>
      </c>
      <c r="AC147" s="107" t="str">
        <f t="shared" si="193"/>
        <v/>
      </c>
      <c r="AD147" s="106" t="str">
        <f t="shared" si="194"/>
        <v/>
      </c>
      <c r="AE147" s="107" t="str">
        <f t="shared" si="195"/>
        <v/>
      </c>
      <c r="AF147" s="108" t="str">
        <f t="shared" si="196"/>
        <v/>
      </c>
      <c r="AG147" s="109"/>
      <c r="AH147" s="110"/>
      <c r="AI147" s="111"/>
      <c r="AJ147" s="132"/>
      <c r="AK147" s="132"/>
      <c r="AL147" s="110"/>
      <c r="AM147" s="111"/>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row>
    <row r="148" spans="1:71" ht="151.5" customHeight="1" x14ac:dyDescent="0.25">
      <c r="A148" s="252">
        <v>48</v>
      </c>
      <c r="B148" s="253"/>
      <c r="C148" s="251"/>
      <c r="D148" s="251"/>
      <c r="E148" s="226"/>
      <c r="F148" s="226"/>
      <c r="G148" s="226"/>
      <c r="H148" s="228"/>
      <c r="I148" s="226"/>
      <c r="J148" s="230"/>
      <c r="K148" s="232" t="str">
        <f>IF(J148&lt;=0,"",IF(J148&lt;=2,"Muy Baja",IF(J148&lt;=24,"Baja",IF(J148&lt;=500,"Media",IF(J148&lt;=5000,"Alta","Muy Alta")))))</f>
        <v/>
      </c>
      <c r="L148" s="235" t="str">
        <f>IF(K148="","",IF(K148="Muy Baja",0.2,IF(K148="Baja",0.4,IF(K148="Media",0.6,IF(K148="Alta",0.8,IF(K148="Muy Alta",1,))))))</f>
        <v/>
      </c>
      <c r="M148" s="238"/>
      <c r="N148" s="137">
        <f>IF(NOT(ISERROR(MATCH(M148,'Tabla Impacto'!$B$221:$B$223,0))),'Tabla Impacto'!$F$223&amp;"Por favor no seleccionar los criterios de impacto(Afectación Económica o presupuestal y Pérdida Reputacional)",M148)</f>
        <v>0</v>
      </c>
      <c r="O148" s="232" t="str">
        <f>IF(OR(N148='Tabla Impacto'!$C$11,N148='Tabla Impacto'!$D$11),"Leve",IF(OR(N148='Tabla Impacto'!$C$12,N148='Tabla Impacto'!$D$12),"Menor",IF(OR(N148='Tabla Impacto'!$C$13,N148='Tabla Impacto'!$D$13),"Moderado",IF(OR(N148='Tabla Impacto'!$C$14,N148='Tabla Impacto'!$D$14),"Mayor",IF(OR(N148='Tabla Impacto'!$C$15,N148='Tabla Impacto'!$D$15),"Catastrófico","")))))</f>
        <v/>
      </c>
      <c r="P148" s="235" t="str">
        <f>IF(O148="","",IF(O148="Leve",0.2,IF(O148="Menor",0.4,IF(O148="Moderado",0.6,IF(O148="Mayor",0.8,IF(O148="Catastrófico",1,))))))</f>
        <v/>
      </c>
      <c r="Q148" s="223"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00">
        <v>1</v>
      </c>
      <c r="S148" s="101"/>
      <c r="T148" s="102" t="str">
        <f t="shared" si="189"/>
        <v/>
      </c>
      <c r="U148" s="103"/>
      <c r="V148" s="103"/>
      <c r="W148" s="104" t="str">
        <f t="shared" si="190"/>
        <v/>
      </c>
      <c r="X148" s="103"/>
      <c r="Y148" s="103"/>
      <c r="Z148" s="103"/>
      <c r="AA148" s="105" t="str">
        <f t="shared" si="191"/>
        <v/>
      </c>
      <c r="AB148" s="106" t="str">
        <f t="shared" si="192"/>
        <v/>
      </c>
      <c r="AC148" s="107" t="str">
        <f t="shared" si="193"/>
        <v/>
      </c>
      <c r="AD148" s="106" t="str">
        <f t="shared" si="194"/>
        <v/>
      </c>
      <c r="AE148" s="107" t="str">
        <f t="shared" si="195"/>
        <v/>
      </c>
      <c r="AF148" s="108" t="str">
        <f t="shared" si="196"/>
        <v/>
      </c>
      <c r="AG148" s="109"/>
      <c r="AH148" s="110"/>
      <c r="AI148" s="111"/>
      <c r="AJ148" s="132"/>
      <c r="AK148" s="132"/>
      <c r="AL148" s="110"/>
      <c r="AM148" s="111"/>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row>
    <row r="149" spans="1:71" ht="151.5" customHeight="1" x14ac:dyDescent="0.25">
      <c r="A149" s="252"/>
      <c r="B149" s="254"/>
      <c r="C149" s="252"/>
      <c r="D149" s="252"/>
      <c r="E149" s="227"/>
      <c r="F149" s="227"/>
      <c r="G149" s="227"/>
      <c r="H149" s="229"/>
      <c r="I149" s="227"/>
      <c r="J149" s="231"/>
      <c r="K149" s="233"/>
      <c r="L149" s="236"/>
      <c r="M149" s="239"/>
      <c r="N149" s="138"/>
      <c r="O149" s="233"/>
      <c r="P149" s="236"/>
      <c r="Q149" s="224"/>
      <c r="R149" s="100">
        <v>2</v>
      </c>
      <c r="S149" s="101"/>
      <c r="T149" s="102" t="str">
        <f t="shared" si="189"/>
        <v/>
      </c>
      <c r="U149" s="103"/>
      <c r="V149" s="103"/>
      <c r="W149" s="104" t="str">
        <f t="shared" si="190"/>
        <v/>
      </c>
      <c r="X149" s="103"/>
      <c r="Y149" s="103"/>
      <c r="Z149" s="103"/>
      <c r="AA149" s="105" t="str">
        <f t="shared" si="191"/>
        <v/>
      </c>
      <c r="AB149" s="106" t="str">
        <f t="shared" si="192"/>
        <v/>
      </c>
      <c r="AC149" s="107" t="str">
        <f t="shared" si="193"/>
        <v/>
      </c>
      <c r="AD149" s="106" t="str">
        <f t="shared" si="194"/>
        <v/>
      </c>
      <c r="AE149" s="107" t="str">
        <f t="shared" si="195"/>
        <v/>
      </c>
      <c r="AF149" s="108" t="str">
        <f t="shared" si="196"/>
        <v/>
      </c>
      <c r="AG149" s="109"/>
      <c r="AH149" s="110"/>
      <c r="AI149" s="111"/>
      <c r="AJ149" s="132"/>
      <c r="AK149" s="132"/>
      <c r="AL149" s="110"/>
      <c r="AM149" s="111"/>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row>
    <row r="150" spans="1:71" ht="151.5" customHeight="1" x14ac:dyDescent="0.25">
      <c r="A150" s="252"/>
      <c r="B150" s="255"/>
      <c r="C150" s="252"/>
      <c r="D150" s="252"/>
      <c r="E150" s="227"/>
      <c r="F150" s="227"/>
      <c r="G150" s="227"/>
      <c r="H150" s="229"/>
      <c r="I150" s="227"/>
      <c r="J150" s="231"/>
      <c r="K150" s="234"/>
      <c r="L150" s="237"/>
      <c r="M150" s="239"/>
      <c r="N150" s="138"/>
      <c r="O150" s="234"/>
      <c r="P150" s="237"/>
      <c r="Q150" s="225"/>
      <c r="R150" s="100">
        <v>3</v>
      </c>
      <c r="S150" s="101"/>
      <c r="T150" s="102" t="str">
        <f t="shared" si="189"/>
        <v/>
      </c>
      <c r="U150" s="103"/>
      <c r="V150" s="103"/>
      <c r="W150" s="104" t="str">
        <f t="shared" si="190"/>
        <v/>
      </c>
      <c r="X150" s="103"/>
      <c r="Y150" s="103"/>
      <c r="Z150" s="103"/>
      <c r="AA150" s="105" t="str">
        <f t="shared" si="191"/>
        <v/>
      </c>
      <c r="AB150" s="106" t="str">
        <f t="shared" si="192"/>
        <v/>
      </c>
      <c r="AC150" s="107" t="str">
        <f t="shared" si="193"/>
        <v/>
      </c>
      <c r="AD150" s="106" t="str">
        <f t="shared" si="194"/>
        <v/>
      </c>
      <c r="AE150" s="107" t="str">
        <f t="shared" si="195"/>
        <v/>
      </c>
      <c r="AF150" s="108" t="str">
        <f t="shared" si="196"/>
        <v/>
      </c>
      <c r="AG150" s="109"/>
      <c r="AH150" s="110"/>
      <c r="AI150" s="111"/>
      <c r="AJ150" s="132"/>
      <c r="AK150" s="132"/>
      <c r="AL150" s="110"/>
      <c r="AM150" s="111"/>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row>
    <row r="151" spans="1:71" ht="151.5" customHeight="1" x14ac:dyDescent="0.25">
      <c r="A151" s="252">
        <v>49</v>
      </c>
      <c r="B151" s="253"/>
      <c r="C151" s="251"/>
      <c r="D151" s="251"/>
      <c r="E151" s="226"/>
      <c r="F151" s="226"/>
      <c r="G151" s="226"/>
      <c r="H151" s="228"/>
      <c r="I151" s="226"/>
      <c r="J151" s="230"/>
      <c r="K151" s="232" t="str">
        <f>IF(J151&lt;=0,"",IF(J151&lt;=2,"Muy Baja",IF(J151&lt;=24,"Baja",IF(J151&lt;=500,"Media",IF(J151&lt;=5000,"Alta","Muy Alta")))))</f>
        <v/>
      </c>
      <c r="L151" s="235" t="str">
        <f>IF(K151="","",IF(K151="Muy Baja",0.2,IF(K151="Baja",0.4,IF(K151="Media",0.6,IF(K151="Alta",0.8,IF(K151="Muy Alta",1,))))))</f>
        <v/>
      </c>
      <c r="M151" s="238"/>
      <c r="N151" s="137">
        <f>IF(NOT(ISERROR(MATCH(M151,'Tabla Impacto'!$B$221:$B$223,0))),'Tabla Impacto'!$F$223&amp;"Por favor no seleccionar los criterios de impacto(Afectación Económica o presupuestal y Pérdida Reputacional)",M151)</f>
        <v>0</v>
      </c>
      <c r="O151" s="232" t="str">
        <f>IF(OR(N151='Tabla Impacto'!$C$11,N151='Tabla Impacto'!$D$11),"Leve",IF(OR(N151='Tabla Impacto'!$C$12,N151='Tabla Impacto'!$D$12),"Menor",IF(OR(N151='Tabla Impacto'!$C$13,N151='Tabla Impacto'!$D$13),"Moderado",IF(OR(N151='Tabla Impacto'!$C$14,N151='Tabla Impacto'!$D$14),"Mayor",IF(OR(N151='Tabla Impacto'!$C$15,N151='Tabla Impacto'!$D$15),"Catastrófico","")))))</f>
        <v/>
      </c>
      <c r="P151" s="235" t="str">
        <f>IF(O151="","",IF(O151="Leve",0.2,IF(O151="Menor",0.4,IF(O151="Moderado",0.6,IF(O151="Mayor",0.8,IF(O151="Catastrófico",1,))))))</f>
        <v/>
      </c>
      <c r="Q151" s="223" t="str">
        <f>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00">
        <v>1</v>
      </c>
      <c r="S151" s="101"/>
      <c r="T151" s="102" t="str">
        <f t="shared" si="189"/>
        <v/>
      </c>
      <c r="U151" s="103"/>
      <c r="V151" s="103"/>
      <c r="W151" s="104" t="str">
        <f t="shared" si="190"/>
        <v/>
      </c>
      <c r="X151" s="103"/>
      <c r="Y151" s="103"/>
      <c r="Z151" s="103"/>
      <c r="AA151" s="105" t="str">
        <f t="shared" si="191"/>
        <v/>
      </c>
      <c r="AB151" s="106" t="str">
        <f t="shared" si="192"/>
        <v/>
      </c>
      <c r="AC151" s="107" t="str">
        <f t="shared" si="193"/>
        <v/>
      </c>
      <c r="AD151" s="106" t="str">
        <f t="shared" si="194"/>
        <v/>
      </c>
      <c r="AE151" s="107" t="str">
        <f t="shared" si="195"/>
        <v/>
      </c>
      <c r="AF151" s="108" t="str">
        <f t="shared" si="196"/>
        <v/>
      </c>
      <c r="AG151" s="109"/>
      <c r="AH151" s="110"/>
      <c r="AI151" s="111"/>
      <c r="AJ151" s="132"/>
      <c r="AK151" s="132"/>
      <c r="AL151" s="110"/>
      <c r="AM151" s="111"/>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row>
    <row r="152" spans="1:71" ht="151.5" customHeight="1" x14ac:dyDescent="0.25">
      <c r="A152" s="252"/>
      <c r="B152" s="254"/>
      <c r="C152" s="252"/>
      <c r="D152" s="252"/>
      <c r="E152" s="227"/>
      <c r="F152" s="227"/>
      <c r="G152" s="227"/>
      <c r="H152" s="229"/>
      <c r="I152" s="227"/>
      <c r="J152" s="231"/>
      <c r="K152" s="233"/>
      <c r="L152" s="236"/>
      <c r="M152" s="239"/>
      <c r="N152" s="138"/>
      <c r="O152" s="233"/>
      <c r="P152" s="236"/>
      <c r="Q152" s="224"/>
      <c r="R152" s="100">
        <v>2</v>
      </c>
      <c r="S152" s="101"/>
      <c r="T152" s="102" t="str">
        <f t="shared" si="189"/>
        <v/>
      </c>
      <c r="U152" s="103"/>
      <c r="V152" s="103"/>
      <c r="W152" s="104" t="str">
        <f t="shared" si="190"/>
        <v/>
      </c>
      <c r="X152" s="103"/>
      <c r="Y152" s="103"/>
      <c r="Z152" s="103"/>
      <c r="AA152" s="105" t="str">
        <f t="shared" si="191"/>
        <v/>
      </c>
      <c r="AB152" s="106" t="str">
        <f t="shared" si="192"/>
        <v/>
      </c>
      <c r="AC152" s="107" t="str">
        <f t="shared" si="193"/>
        <v/>
      </c>
      <c r="AD152" s="106" t="str">
        <f t="shared" si="194"/>
        <v/>
      </c>
      <c r="AE152" s="107" t="str">
        <f t="shared" si="195"/>
        <v/>
      </c>
      <c r="AF152" s="108" t="str">
        <f t="shared" si="196"/>
        <v/>
      </c>
      <c r="AG152" s="109"/>
      <c r="AH152" s="110"/>
      <c r="AI152" s="111"/>
      <c r="AJ152" s="132"/>
      <c r="AK152" s="132"/>
      <c r="AL152" s="110"/>
      <c r="AM152" s="111"/>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row>
    <row r="153" spans="1:71" ht="151.5" customHeight="1" x14ac:dyDescent="0.25">
      <c r="A153" s="252"/>
      <c r="B153" s="255"/>
      <c r="C153" s="252"/>
      <c r="D153" s="252"/>
      <c r="E153" s="227"/>
      <c r="F153" s="227"/>
      <c r="G153" s="227"/>
      <c r="H153" s="229"/>
      <c r="I153" s="227"/>
      <c r="J153" s="231"/>
      <c r="K153" s="234"/>
      <c r="L153" s="237"/>
      <c r="M153" s="239"/>
      <c r="N153" s="138"/>
      <c r="O153" s="234"/>
      <c r="P153" s="237"/>
      <c r="Q153" s="225"/>
      <c r="R153" s="100">
        <v>3</v>
      </c>
      <c r="S153" s="101"/>
      <c r="T153" s="102" t="str">
        <f t="shared" si="189"/>
        <v/>
      </c>
      <c r="U153" s="103"/>
      <c r="V153" s="103"/>
      <c r="W153" s="104" t="str">
        <f t="shared" si="190"/>
        <v/>
      </c>
      <c r="X153" s="103"/>
      <c r="Y153" s="103"/>
      <c r="Z153" s="103"/>
      <c r="AA153" s="105" t="str">
        <f t="shared" si="191"/>
        <v/>
      </c>
      <c r="AB153" s="106" t="str">
        <f t="shared" si="192"/>
        <v/>
      </c>
      <c r="AC153" s="107" t="str">
        <f t="shared" si="193"/>
        <v/>
      </c>
      <c r="AD153" s="106" t="str">
        <f t="shared" si="194"/>
        <v/>
      </c>
      <c r="AE153" s="107" t="str">
        <f t="shared" si="195"/>
        <v/>
      </c>
      <c r="AF153" s="108" t="str">
        <f t="shared" si="196"/>
        <v/>
      </c>
      <c r="AG153" s="109"/>
      <c r="AH153" s="110"/>
      <c r="AI153" s="111"/>
      <c r="AJ153" s="132"/>
      <c r="AK153" s="132"/>
      <c r="AL153" s="110"/>
      <c r="AM153" s="111"/>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row>
    <row r="154" spans="1:71" ht="151.5" customHeight="1" x14ac:dyDescent="0.25">
      <c r="A154" s="252">
        <v>50</v>
      </c>
      <c r="B154" s="253"/>
      <c r="C154" s="251"/>
      <c r="D154" s="251"/>
      <c r="E154" s="226"/>
      <c r="F154" s="226"/>
      <c r="G154" s="226"/>
      <c r="H154" s="228"/>
      <c r="I154" s="226"/>
      <c r="J154" s="230"/>
      <c r="K154" s="232" t="str">
        <f>IF(J154&lt;=0,"",IF(J154&lt;=2,"Muy Baja",IF(J154&lt;=24,"Baja",IF(J154&lt;=500,"Media",IF(J154&lt;=5000,"Alta","Muy Alta")))))</f>
        <v/>
      </c>
      <c r="L154" s="235" t="str">
        <f>IF(K154="","",IF(K154="Muy Baja",0.2,IF(K154="Baja",0.4,IF(K154="Media",0.6,IF(K154="Alta",0.8,IF(K154="Muy Alta",1,))))))</f>
        <v/>
      </c>
      <c r="M154" s="238"/>
      <c r="N154" s="137">
        <f>IF(NOT(ISERROR(MATCH(M154,'Tabla Impacto'!$B$221:$B$223,0))),'Tabla Impacto'!$F$223&amp;"Por favor no seleccionar los criterios de impacto(Afectación Económica o presupuestal y Pérdida Reputacional)",M154)</f>
        <v>0</v>
      </c>
      <c r="O154" s="232" t="str">
        <f>IF(OR(N154='Tabla Impacto'!$C$11,N154='Tabla Impacto'!$D$11),"Leve",IF(OR(N154='Tabla Impacto'!$C$12,N154='Tabla Impacto'!$D$12),"Menor",IF(OR(N154='Tabla Impacto'!$C$13,N154='Tabla Impacto'!$D$13),"Moderado",IF(OR(N154='Tabla Impacto'!$C$14,N154='Tabla Impacto'!$D$14),"Mayor",IF(OR(N154='Tabla Impacto'!$C$15,N154='Tabla Impacto'!$D$15),"Catastrófico","")))))</f>
        <v/>
      </c>
      <c r="P154" s="235" t="str">
        <f>IF(O154="","",IF(O154="Leve",0.2,IF(O154="Menor",0.4,IF(O154="Moderado",0.6,IF(O154="Mayor",0.8,IF(O154="Catastrófico",1,))))))</f>
        <v/>
      </c>
      <c r="Q154" s="223" t="str">
        <f>IF(OR(AND(K154="Muy Baja",O154="Leve"),AND(K154="Muy Baja",O154="Menor"),AND(K154="Baja",O154="Leve")),"Bajo",IF(OR(AND(K154="Muy baja",O154="Moderado"),AND(K154="Baja",O154="Menor"),AND(K154="Baja",O154="Moderado"),AND(K154="Media",O154="Leve"),AND(K154="Media",O154="Menor"),AND(K154="Media",O154="Moderado"),AND(K154="Alta",O154="Leve"),AND(K154="Alta",O154="Menor")),"Moderado",IF(OR(AND(K154="Muy Baja",O154="Mayor"),AND(K154="Baja",O154="Mayor"),AND(K154="Media",O154="Mayor"),AND(K154="Alta",O154="Moderado"),AND(K154="Alta",O154="Mayor"),AND(K154="Muy Alta",O154="Leve"),AND(K154="Muy Alta",O154="Menor"),AND(K154="Muy Alta",O154="Moderado"),AND(K154="Muy Alta",O154="Mayor")),"Alto",IF(OR(AND(K154="Muy Baja",O154="Catastrófico"),AND(K154="Baja",O154="Catastrófico"),AND(K154="Media",O154="Catastrófico"),AND(K154="Alta",O154="Catastrófico"),AND(K154="Muy Alta",O154="Catastrófico")),"Extremo",""))))</f>
        <v/>
      </c>
      <c r="R154" s="100">
        <v>1</v>
      </c>
      <c r="S154" s="101"/>
      <c r="T154" s="102" t="str">
        <f t="shared" si="189"/>
        <v/>
      </c>
      <c r="U154" s="103"/>
      <c r="V154" s="103"/>
      <c r="W154" s="104" t="str">
        <f t="shared" si="190"/>
        <v/>
      </c>
      <c r="X154" s="103"/>
      <c r="Y154" s="103"/>
      <c r="Z154" s="103"/>
      <c r="AA154" s="105" t="str">
        <f t="shared" si="191"/>
        <v/>
      </c>
      <c r="AB154" s="106" t="str">
        <f t="shared" si="192"/>
        <v/>
      </c>
      <c r="AC154" s="107" t="str">
        <f t="shared" si="193"/>
        <v/>
      </c>
      <c r="AD154" s="106" t="str">
        <f t="shared" si="194"/>
        <v/>
      </c>
      <c r="AE154" s="107" t="str">
        <f t="shared" si="195"/>
        <v/>
      </c>
      <c r="AF154" s="108" t="str">
        <f t="shared" si="196"/>
        <v/>
      </c>
      <c r="AG154" s="109"/>
      <c r="AH154" s="110"/>
      <c r="AI154" s="111"/>
      <c r="AJ154" s="132"/>
      <c r="AK154" s="132"/>
      <c r="AL154" s="110"/>
      <c r="AM154" s="111"/>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row>
    <row r="155" spans="1:71" ht="151.5" customHeight="1" x14ac:dyDescent="0.25">
      <c r="A155" s="252"/>
      <c r="B155" s="254"/>
      <c r="C155" s="252"/>
      <c r="D155" s="252"/>
      <c r="E155" s="227"/>
      <c r="F155" s="227"/>
      <c r="G155" s="227"/>
      <c r="H155" s="229"/>
      <c r="I155" s="227"/>
      <c r="J155" s="231"/>
      <c r="K155" s="233"/>
      <c r="L155" s="236"/>
      <c r="M155" s="239"/>
      <c r="N155" s="138"/>
      <c r="O155" s="233"/>
      <c r="P155" s="236"/>
      <c r="Q155" s="224"/>
      <c r="R155" s="100">
        <v>2</v>
      </c>
      <c r="S155" s="101"/>
      <c r="T155" s="102" t="str">
        <f t="shared" si="189"/>
        <v/>
      </c>
      <c r="U155" s="103"/>
      <c r="V155" s="103"/>
      <c r="W155" s="104" t="str">
        <f t="shared" si="190"/>
        <v/>
      </c>
      <c r="X155" s="103"/>
      <c r="Y155" s="103"/>
      <c r="Z155" s="103"/>
      <c r="AA155" s="105" t="str">
        <f t="shared" si="191"/>
        <v/>
      </c>
      <c r="AB155" s="106" t="str">
        <f t="shared" si="192"/>
        <v/>
      </c>
      <c r="AC155" s="107" t="str">
        <f t="shared" si="193"/>
        <v/>
      </c>
      <c r="AD155" s="106" t="str">
        <f t="shared" si="194"/>
        <v/>
      </c>
      <c r="AE155" s="107" t="str">
        <f t="shared" si="195"/>
        <v/>
      </c>
      <c r="AF155" s="108" t="str">
        <f t="shared" si="196"/>
        <v/>
      </c>
      <c r="AG155" s="109"/>
      <c r="AH155" s="110"/>
      <c r="AI155" s="111"/>
      <c r="AJ155" s="132"/>
      <c r="AK155" s="132"/>
      <c r="AL155" s="110"/>
      <c r="AM155" s="111"/>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row>
    <row r="156" spans="1:71" ht="151.5" customHeight="1" x14ac:dyDescent="0.25">
      <c r="A156" s="252"/>
      <c r="B156" s="255"/>
      <c r="C156" s="252"/>
      <c r="D156" s="252"/>
      <c r="E156" s="227"/>
      <c r="F156" s="227"/>
      <c r="G156" s="227"/>
      <c r="H156" s="229"/>
      <c r="I156" s="227"/>
      <c r="J156" s="231"/>
      <c r="K156" s="234"/>
      <c r="L156" s="237"/>
      <c r="M156" s="239"/>
      <c r="N156" s="138"/>
      <c r="O156" s="234"/>
      <c r="P156" s="237"/>
      <c r="Q156" s="225"/>
      <c r="R156" s="100">
        <v>3</v>
      </c>
      <c r="S156" s="101"/>
      <c r="T156" s="102" t="str">
        <f t="shared" si="189"/>
        <v/>
      </c>
      <c r="U156" s="103"/>
      <c r="V156" s="103"/>
      <c r="W156" s="104" t="str">
        <f t="shared" si="190"/>
        <v/>
      </c>
      <c r="X156" s="103"/>
      <c r="Y156" s="103"/>
      <c r="Z156" s="103"/>
      <c r="AA156" s="105" t="str">
        <f t="shared" si="191"/>
        <v/>
      </c>
      <c r="AB156" s="106" t="str">
        <f t="shared" si="192"/>
        <v/>
      </c>
      <c r="AC156" s="107" t="str">
        <f t="shared" si="193"/>
        <v/>
      </c>
      <c r="AD156" s="106" t="str">
        <f t="shared" si="194"/>
        <v/>
      </c>
      <c r="AE156" s="107" t="str">
        <f t="shared" si="195"/>
        <v/>
      </c>
      <c r="AF156" s="108" t="str">
        <f t="shared" si="196"/>
        <v/>
      </c>
      <c r="AG156" s="109"/>
      <c r="AH156" s="110"/>
      <c r="AI156" s="111"/>
      <c r="AJ156" s="132"/>
      <c r="AK156" s="132"/>
      <c r="AL156" s="110"/>
      <c r="AM156" s="111"/>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row>
    <row r="157" spans="1:71" ht="49.5" customHeight="1" x14ac:dyDescent="0.25">
      <c r="A157" s="4"/>
      <c r="B157" s="99"/>
      <c r="C157" s="99"/>
      <c r="D157" s="99"/>
      <c r="E157" s="259" t="s">
        <v>600</v>
      </c>
      <c r="F157" s="260"/>
      <c r="G157" s="260"/>
      <c r="H157" s="260"/>
      <c r="I157" s="260"/>
      <c r="J157" s="260"/>
      <c r="K157" s="260"/>
      <c r="L157" s="260"/>
      <c r="M157" s="260"/>
      <c r="N157" s="260"/>
      <c r="O157" s="260"/>
      <c r="P157" s="260"/>
      <c r="Q157" s="260"/>
      <c r="R157" s="260"/>
      <c r="S157" s="260"/>
      <c r="T157" s="260"/>
      <c r="U157" s="260"/>
      <c r="V157" s="260"/>
      <c r="W157" s="260"/>
      <c r="X157" s="260"/>
      <c r="Y157" s="260"/>
      <c r="Z157" s="260"/>
      <c r="AA157" s="260"/>
      <c r="AB157" s="260"/>
      <c r="AC157" s="260"/>
      <c r="AD157" s="260"/>
      <c r="AE157" s="260"/>
      <c r="AF157" s="260"/>
      <c r="AG157" s="260"/>
      <c r="AH157" s="260"/>
      <c r="AI157" s="260"/>
      <c r="AJ157" s="260"/>
      <c r="AK157" s="260"/>
      <c r="AL157" s="260"/>
      <c r="AM157" s="261"/>
    </row>
    <row r="159" spans="1:71" x14ac:dyDescent="0.25">
      <c r="A159" s="2"/>
      <c r="B159" s="2"/>
      <c r="C159" s="2"/>
      <c r="D159" s="2"/>
      <c r="E159" s="21" t="s">
        <v>381</v>
      </c>
      <c r="F159" s="2"/>
      <c r="G159" s="2"/>
    </row>
  </sheetData>
  <autoFilter ref="A6:BS157" xr:uid="{00000000-0009-0000-0000-000001000000}"/>
  <dataConsolidate/>
  <mergeCells count="841">
    <mergeCell ref="K151:K153"/>
    <mergeCell ref="L151:L153"/>
    <mergeCell ref="M151:M153"/>
    <mergeCell ref="O151:O153"/>
    <mergeCell ref="P151:P153"/>
    <mergeCell ref="Q151:Q153"/>
    <mergeCell ref="A154:A156"/>
    <mergeCell ref="B154:B156"/>
    <mergeCell ref="C154:C156"/>
    <mergeCell ref="D154:D156"/>
    <mergeCell ref="E154:E156"/>
    <mergeCell ref="F154:F156"/>
    <mergeCell ref="G154:G156"/>
    <mergeCell ref="H154:H156"/>
    <mergeCell ref="I154:I156"/>
    <mergeCell ref="J154:J156"/>
    <mergeCell ref="K154:K156"/>
    <mergeCell ref="L154:L156"/>
    <mergeCell ref="M154:M156"/>
    <mergeCell ref="O154:O156"/>
    <mergeCell ref="P154:P156"/>
    <mergeCell ref="Q154:Q156"/>
    <mergeCell ref="A151:A153"/>
    <mergeCell ref="B151:B153"/>
    <mergeCell ref="C151:C153"/>
    <mergeCell ref="D151:D153"/>
    <mergeCell ref="E151:E153"/>
    <mergeCell ref="F151:F153"/>
    <mergeCell ref="G151:G153"/>
    <mergeCell ref="H151:H153"/>
    <mergeCell ref="I151:I153"/>
    <mergeCell ref="J145:J147"/>
    <mergeCell ref="C145:C147"/>
    <mergeCell ref="D145:D147"/>
    <mergeCell ref="E145:E147"/>
    <mergeCell ref="F145:F147"/>
    <mergeCell ref="G145:G147"/>
    <mergeCell ref="H145:H147"/>
    <mergeCell ref="I145:I147"/>
    <mergeCell ref="J151:J153"/>
    <mergeCell ref="K145:K147"/>
    <mergeCell ref="L145:L147"/>
    <mergeCell ref="M145:M147"/>
    <mergeCell ref="O145:O147"/>
    <mergeCell ref="P145:P147"/>
    <mergeCell ref="Q145:Q147"/>
    <mergeCell ref="A148:A150"/>
    <mergeCell ref="B148:B150"/>
    <mergeCell ref="C148:C150"/>
    <mergeCell ref="D148:D150"/>
    <mergeCell ref="E148:E150"/>
    <mergeCell ref="F148:F150"/>
    <mergeCell ref="G148:G150"/>
    <mergeCell ref="H148:H150"/>
    <mergeCell ref="I148:I150"/>
    <mergeCell ref="J148:J150"/>
    <mergeCell ref="K148:K150"/>
    <mergeCell ref="L148:L150"/>
    <mergeCell ref="M148:M150"/>
    <mergeCell ref="O148:O150"/>
    <mergeCell ref="P148:P150"/>
    <mergeCell ref="Q148:Q150"/>
    <mergeCell ref="A145:A147"/>
    <mergeCell ref="B145:B147"/>
    <mergeCell ref="K139:K141"/>
    <mergeCell ref="L139:L141"/>
    <mergeCell ref="M139:M141"/>
    <mergeCell ref="O139:O141"/>
    <mergeCell ref="P139:P141"/>
    <mergeCell ref="Q139:Q141"/>
    <mergeCell ref="A142:A144"/>
    <mergeCell ref="B142:B144"/>
    <mergeCell ref="C142:C144"/>
    <mergeCell ref="D142:D144"/>
    <mergeCell ref="E142:E144"/>
    <mergeCell ref="F142:F144"/>
    <mergeCell ref="G142:G144"/>
    <mergeCell ref="H142:H144"/>
    <mergeCell ref="I142:I144"/>
    <mergeCell ref="J142:J144"/>
    <mergeCell ref="K142:K144"/>
    <mergeCell ref="L142:L144"/>
    <mergeCell ref="M142:M144"/>
    <mergeCell ref="O142:O144"/>
    <mergeCell ref="P142:P144"/>
    <mergeCell ref="Q142:Q144"/>
    <mergeCell ref="A139:A141"/>
    <mergeCell ref="B139:B141"/>
    <mergeCell ref="C139:C141"/>
    <mergeCell ref="D139:D141"/>
    <mergeCell ref="E139:E141"/>
    <mergeCell ref="F139:F141"/>
    <mergeCell ref="G139:G141"/>
    <mergeCell ref="H139:H141"/>
    <mergeCell ref="I139:I141"/>
    <mergeCell ref="J133:J135"/>
    <mergeCell ref="C133:C135"/>
    <mergeCell ref="D133:D135"/>
    <mergeCell ref="E133:E135"/>
    <mergeCell ref="F133:F135"/>
    <mergeCell ref="G133:G135"/>
    <mergeCell ref="H133:H135"/>
    <mergeCell ref="I133:I135"/>
    <mergeCell ref="J139:J141"/>
    <mergeCell ref="K133:K135"/>
    <mergeCell ref="L133:L135"/>
    <mergeCell ref="M133:M135"/>
    <mergeCell ref="O133:O135"/>
    <mergeCell ref="P133:P135"/>
    <mergeCell ref="Q133:Q135"/>
    <mergeCell ref="A136:A138"/>
    <mergeCell ref="B136:B138"/>
    <mergeCell ref="C136:C138"/>
    <mergeCell ref="D136:D138"/>
    <mergeCell ref="E136:E138"/>
    <mergeCell ref="F136:F138"/>
    <mergeCell ref="G136:G138"/>
    <mergeCell ref="H136:H138"/>
    <mergeCell ref="I136:I138"/>
    <mergeCell ref="J136:J138"/>
    <mergeCell ref="K136:K138"/>
    <mergeCell ref="L136:L138"/>
    <mergeCell ref="M136:M138"/>
    <mergeCell ref="O136:O138"/>
    <mergeCell ref="P136:P138"/>
    <mergeCell ref="Q136:Q138"/>
    <mergeCell ref="A133:A135"/>
    <mergeCell ref="B133:B135"/>
    <mergeCell ref="J127:J129"/>
    <mergeCell ref="K127:K129"/>
    <mergeCell ref="L127:L129"/>
    <mergeCell ref="M127:M129"/>
    <mergeCell ref="O127:O129"/>
    <mergeCell ref="P127:P129"/>
    <mergeCell ref="Q127:Q129"/>
    <mergeCell ref="A130:A132"/>
    <mergeCell ref="B130:B132"/>
    <mergeCell ref="C130:C132"/>
    <mergeCell ref="D130:D132"/>
    <mergeCell ref="E130:E132"/>
    <mergeCell ref="F130:F132"/>
    <mergeCell ref="G130:G132"/>
    <mergeCell ref="H130:H132"/>
    <mergeCell ref="I130:I132"/>
    <mergeCell ref="J130:J132"/>
    <mergeCell ref="K130:K132"/>
    <mergeCell ref="L130:L132"/>
    <mergeCell ref="M130:M132"/>
    <mergeCell ref="O130:O132"/>
    <mergeCell ref="P130:P132"/>
    <mergeCell ref="Q130:Q132"/>
    <mergeCell ref="A127:A129"/>
    <mergeCell ref="B127:B129"/>
    <mergeCell ref="C127:C129"/>
    <mergeCell ref="D127:D129"/>
    <mergeCell ref="E127:E129"/>
    <mergeCell ref="F127:F129"/>
    <mergeCell ref="G127:G129"/>
    <mergeCell ref="H127:H129"/>
    <mergeCell ref="I127:I129"/>
    <mergeCell ref="Q109:Q111"/>
    <mergeCell ref="O112:O114"/>
    <mergeCell ref="P112:P114"/>
    <mergeCell ref="Q112:Q114"/>
    <mergeCell ref="O115:O117"/>
    <mergeCell ref="P115:P117"/>
    <mergeCell ref="Q115:Q117"/>
    <mergeCell ref="K109:K111"/>
    <mergeCell ref="L109:L111"/>
    <mergeCell ref="M109:M111"/>
    <mergeCell ref="O109:O111"/>
    <mergeCell ref="P109:P111"/>
    <mergeCell ref="M115:M117"/>
    <mergeCell ref="L115:L117"/>
    <mergeCell ref="K115:K117"/>
    <mergeCell ref="F109:F111"/>
    <mergeCell ref="G109:G111"/>
    <mergeCell ref="H109:H111"/>
    <mergeCell ref="I109:I111"/>
    <mergeCell ref="J109:J111"/>
    <mergeCell ref="A109:A111"/>
    <mergeCell ref="B109:B111"/>
    <mergeCell ref="C109:C111"/>
    <mergeCell ref="D109:D111"/>
    <mergeCell ref="E109:E111"/>
    <mergeCell ref="Q121:Q123"/>
    <mergeCell ref="P121:P123"/>
    <mergeCell ref="O121:O123"/>
    <mergeCell ref="M121:M123"/>
    <mergeCell ref="M118:M120"/>
    <mergeCell ref="O118:O120"/>
    <mergeCell ref="P118:P120"/>
    <mergeCell ref="Q118:Q120"/>
    <mergeCell ref="H118:H120"/>
    <mergeCell ref="I118:I120"/>
    <mergeCell ref="J118:J120"/>
    <mergeCell ref="K118:K120"/>
    <mergeCell ref="L118:L120"/>
    <mergeCell ref="K121:K123"/>
    <mergeCell ref="L121:L123"/>
    <mergeCell ref="H121:H123"/>
    <mergeCell ref="I121:I123"/>
    <mergeCell ref="J121:J123"/>
    <mergeCell ref="B103:B105"/>
    <mergeCell ref="C103:C105"/>
    <mergeCell ref="D103:D105"/>
    <mergeCell ref="E103:E105"/>
    <mergeCell ref="F103:F105"/>
    <mergeCell ref="M106:M108"/>
    <mergeCell ref="O106:O108"/>
    <mergeCell ref="P106:P108"/>
    <mergeCell ref="Q106:Q108"/>
    <mergeCell ref="L103:L105"/>
    <mergeCell ref="M103:M105"/>
    <mergeCell ref="O103:O105"/>
    <mergeCell ref="P103:P105"/>
    <mergeCell ref="Q103:Q105"/>
    <mergeCell ref="Q100:Q102"/>
    <mergeCell ref="G100:G102"/>
    <mergeCell ref="H100:H102"/>
    <mergeCell ref="I100:I102"/>
    <mergeCell ref="J100:J102"/>
    <mergeCell ref="K100:K102"/>
    <mergeCell ref="G103:G105"/>
    <mergeCell ref="H103:H105"/>
    <mergeCell ref="I103:I105"/>
    <mergeCell ref="J103:J105"/>
    <mergeCell ref="K103:K105"/>
    <mergeCell ref="B100:B102"/>
    <mergeCell ref="C100:C102"/>
    <mergeCell ref="D100:D102"/>
    <mergeCell ref="E100:E102"/>
    <mergeCell ref="F100:F102"/>
    <mergeCell ref="L97:L99"/>
    <mergeCell ref="M97:M99"/>
    <mergeCell ref="O97:O99"/>
    <mergeCell ref="P97:P99"/>
    <mergeCell ref="L100:L102"/>
    <mergeCell ref="M100:M102"/>
    <mergeCell ref="O100:O102"/>
    <mergeCell ref="P100:P102"/>
    <mergeCell ref="Q97:Q99"/>
    <mergeCell ref="G97:G99"/>
    <mergeCell ref="H97:H99"/>
    <mergeCell ref="I97:I99"/>
    <mergeCell ref="J97:J99"/>
    <mergeCell ref="K97:K99"/>
    <mergeCell ref="B97:B99"/>
    <mergeCell ref="C97:C99"/>
    <mergeCell ref="D97:D99"/>
    <mergeCell ref="E97:E99"/>
    <mergeCell ref="F97:F99"/>
    <mergeCell ref="F94:F96"/>
    <mergeCell ref="E94:E96"/>
    <mergeCell ref="D94:D96"/>
    <mergeCell ref="C94:C96"/>
    <mergeCell ref="B94:B96"/>
    <mergeCell ref="K94:K96"/>
    <mergeCell ref="J94:J96"/>
    <mergeCell ref="I94:I96"/>
    <mergeCell ref="H94:H96"/>
    <mergeCell ref="G94:G96"/>
    <mergeCell ref="Q94:Q96"/>
    <mergeCell ref="P94:P96"/>
    <mergeCell ref="O94:O96"/>
    <mergeCell ref="M94:M96"/>
    <mergeCell ref="L94:L96"/>
    <mergeCell ref="L91:L93"/>
    <mergeCell ref="M91:M93"/>
    <mergeCell ref="O91:O93"/>
    <mergeCell ref="P91:P93"/>
    <mergeCell ref="Q91:Q93"/>
    <mergeCell ref="G91:G93"/>
    <mergeCell ref="H91:H93"/>
    <mergeCell ref="I91:I93"/>
    <mergeCell ref="J91:J93"/>
    <mergeCell ref="K91:K93"/>
    <mergeCell ref="B91:B93"/>
    <mergeCell ref="C91:C93"/>
    <mergeCell ref="D91:D93"/>
    <mergeCell ref="E91:E93"/>
    <mergeCell ref="F91:F93"/>
    <mergeCell ref="L88:L90"/>
    <mergeCell ref="M88:M90"/>
    <mergeCell ref="O88:O90"/>
    <mergeCell ref="P88:P90"/>
    <mergeCell ref="Q88:Q90"/>
    <mergeCell ref="G88:G90"/>
    <mergeCell ref="H88:H90"/>
    <mergeCell ref="I88:I90"/>
    <mergeCell ref="J88:J90"/>
    <mergeCell ref="K88:K90"/>
    <mergeCell ref="B88:B90"/>
    <mergeCell ref="C88:C90"/>
    <mergeCell ref="D88:D90"/>
    <mergeCell ref="E88:E90"/>
    <mergeCell ref="F88:F90"/>
    <mergeCell ref="F82:F84"/>
    <mergeCell ref="E82:E84"/>
    <mergeCell ref="D82:D84"/>
    <mergeCell ref="C82:C84"/>
    <mergeCell ref="B82:B84"/>
    <mergeCell ref="B85:B87"/>
    <mergeCell ref="C85:C87"/>
    <mergeCell ref="D85:D87"/>
    <mergeCell ref="E85:E87"/>
    <mergeCell ref="F85:F87"/>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70:P72"/>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70:I72"/>
    <mergeCell ref="J70:J72"/>
    <mergeCell ref="K70:K72"/>
    <mergeCell ref="L70:L72"/>
    <mergeCell ref="M70:M72"/>
    <mergeCell ref="D70:D72"/>
    <mergeCell ref="E70:E72"/>
    <mergeCell ref="F70:F72"/>
    <mergeCell ref="K64:K66"/>
    <mergeCell ref="L64:L66"/>
    <mergeCell ref="M64:M66"/>
    <mergeCell ref="D64:D66"/>
    <mergeCell ref="E64:E66"/>
    <mergeCell ref="F64:F66"/>
    <mergeCell ref="G64:G66"/>
    <mergeCell ref="H64:H66"/>
    <mergeCell ref="G70:G72"/>
    <mergeCell ref="H70:H72"/>
    <mergeCell ref="I67:I69"/>
    <mergeCell ref="J67:J69"/>
    <mergeCell ref="K67:K69"/>
    <mergeCell ref="L67:L69"/>
    <mergeCell ref="M67:M69"/>
    <mergeCell ref="D67:D69"/>
    <mergeCell ref="E67:E69"/>
    <mergeCell ref="F67:F69"/>
    <mergeCell ref="G67:G69"/>
    <mergeCell ref="H67:H69"/>
    <mergeCell ref="A70:A72"/>
    <mergeCell ref="A67:A69"/>
    <mergeCell ref="A64:A66"/>
    <mergeCell ref="B64:B66"/>
    <mergeCell ref="C64:C66"/>
    <mergeCell ref="B67:B69"/>
    <mergeCell ref="C67:C69"/>
    <mergeCell ref="B70:B72"/>
    <mergeCell ref="C70:C72"/>
    <mergeCell ref="A88:A90"/>
    <mergeCell ref="A82:A84"/>
    <mergeCell ref="A79:A81"/>
    <mergeCell ref="A76:A78"/>
    <mergeCell ref="A73:A75"/>
    <mergeCell ref="A103:A105"/>
    <mergeCell ref="A100:A102"/>
    <mergeCell ref="A97:A99"/>
    <mergeCell ref="A94:A96"/>
    <mergeCell ref="A91:A93"/>
    <mergeCell ref="A85:A87"/>
    <mergeCell ref="M124:M126"/>
    <mergeCell ref="O124:O126"/>
    <mergeCell ref="P124:P126"/>
    <mergeCell ref="Q124:Q126"/>
    <mergeCell ref="A106:A108"/>
    <mergeCell ref="B106:B108"/>
    <mergeCell ref="C106:C108"/>
    <mergeCell ref="D106:D108"/>
    <mergeCell ref="E106:E108"/>
    <mergeCell ref="F106:F108"/>
    <mergeCell ref="G106:G108"/>
    <mergeCell ref="H106:H108"/>
    <mergeCell ref="I106:I108"/>
    <mergeCell ref="J106:J108"/>
    <mergeCell ref="K106:K108"/>
    <mergeCell ref="L106:L108"/>
    <mergeCell ref="H124:H126"/>
    <mergeCell ref="I124:I126"/>
    <mergeCell ref="J124:J126"/>
    <mergeCell ref="K124:K126"/>
    <mergeCell ref="L124:L126"/>
    <mergeCell ref="A124:A126"/>
    <mergeCell ref="B124:B126"/>
    <mergeCell ref="C124:C126"/>
    <mergeCell ref="D124:D126"/>
    <mergeCell ref="E124:E126"/>
    <mergeCell ref="F124:F126"/>
    <mergeCell ref="G124:G126"/>
    <mergeCell ref="A118:A120"/>
    <mergeCell ref="B118:B120"/>
    <mergeCell ref="C118:C120"/>
    <mergeCell ref="D118:D120"/>
    <mergeCell ref="E118:E120"/>
    <mergeCell ref="F118:F120"/>
    <mergeCell ref="G118:G120"/>
    <mergeCell ref="F121:F123"/>
    <mergeCell ref="G121:G123"/>
    <mergeCell ref="A121:A123"/>
    <mergeCell ref="B121:B123"/>
    <mergeCell ref="C121:C123"/>
    <mergeCell ref="D121:D123"/>
    <mergeCell ref="E121:E123"/>
    <mergeCell ref="C115:C117"/>
    <mergeCell ref="B115:B117"/>
    <mergeCell ref="A115:A117"/>
    <mergeCell ref="A112:A114"/>
    <mergeCell ref="B112:B114"/>
    <mergeCell ref="C112:C114"/>
    <mergeCell ref="H115:H117"/>
    <mergeCell ref="G115:G117"/>
    <mergeCell ref="F115:F117"/>
    <mergeCell ref="E115:E117"/>
    <mergeCell ref="D115:D117"/>
    <mergeCell ref="D112:D114"/>
    <mergeCell ref="E112:E114"/>
    <mergeCell ref="F112:F114"/>
    <mergeCell ref="G112:G114"/>
    <mergeCell ref="H112:H114"/>
    <mergeCell ref="J115:J117"/>
    <mergeCell ref="I115:I117"/>
    <mergeCell ref="O61:O63"/>
    <mergeCell ref="P61:P63"/>
    <mergeCell ref="Q61:Q63"/>
    <mergeCell ref="O64:O66"/>
    <mergeCell ref="P64:P66"/>
    <mergeCell ref="Q64:Q66"/>
    <mergeCell ref="O67:O69"/>
    <mergeCell ref="P67:P69"/>
    <mergeCell ref="Q67:Q69"/>
    <mergeCell ref="O70:O72"/>
    <mergeCell ref="I61:I63"/>
    <mergeCell ref="J61:J63"/>
    <mergeCell ref="K61:K63"/>
    <mergeCell ref="L61:L63"/>
    <mergeCell ref="M61:M63"/>
    <mergeCell ref="I112:I114"/>
    <mergeCell ref="J112:J114"/>
    <mergeCell ref="K112:K114"/>
    <mergeCell ref="L112:L114"/>
    <mergeCell ref="M112:M114"/>
    <mergeCell ref="I64:I66"/>
    <mergeCell ref="J64:J66"/>
    <mergeCell ref="C58:C60"/>
    <mergeCell ref="B58:B60"/>
    <mergeCell ref="A58:A60"/>
    <mergeCell ref="A61:A63"/>
    <mergeCell ref="B61:B63"/>
    <mergeCell ref="C61:C63"/>
    <mergeCell ref="H58:H60"/>
    <mergeCell ref="G58:G60"/>
    <mergeCell ref="F58:F60"/>
    <mergeCell ref="E58:E60"/>
    <mergeCell ref="D58:D60"/>
    <mergeCell ref="I58:I60"/>
    <mergeCell ref="P55:P57"/>
    <mergeCell ref="Q55:Q57"/>
    <mergeCell ref="Q58:Q60"/>
    <mergeCell ref="P58:P60"/>
    <mergeCell ref="O58:O60"/>
    <mergeCell ref="D61:D63"/>
    <mergeCell ref="E61:E63"/>
    <mergeCell ref="F61:F63"/>
    <mergeCell ref="G61:G63"/>
    <mergeCell ref="H61:H63"/>
    <mergeCell ref="J55:J57"/>
    <mergeCell ref="K55:K57"/>
    <mergeCell ref="L55:L57"/>
    <mergeCell ref="M55:M57"/>
    <mergeCell ref="O55:O57"/>
    <mergeCell ref="M58:M60"/>
    <mergeCell ref="L58:L60"/>
    <mergeCell ref="K58:K60"/>
    <mergeCell ref="J58:J60"/>
    <mergeCell ref="J52:J54"/>
    <mergeCell ref="K52:K54"/>
    <mergeCell ref="L52:L54"/>
    <mergeCell ref="M52:M54"/>
    <mergeCell ref="O52:O54"/>
    <mergeCell ref="P52:P54"/>
    <mergeCell ref="Q52:Q54"/>
    <mergeCell ref="A49:A51"/>
    <mergeCell ref="A55:A57"/>
    <mergeCell ref="B55:B57"/>
    <mergeCell ref="C55:C57"/>
    <mergeCell ref="D55:D57"/>
    <mergeCell ref="E55:E57"/>
    <mergeCell ref="F55:F57"/>
    <mergeCell ref="G55:G57"/>
    <mergeCell ref="H55:H57"/>
    <mergeCell ref="I55:I57"/>
    <mergeCell ref="B52:B54"/>
    <mergeCell ref="A52:A54"/>
    <mergeCell ref="C52:C54"/>
    <mergeCell ref="D52:D54"/>
    <mergeCell ref="E52:E54"/>
    <mergeCell ref="F52:F54"/>
    <mergeCell ref="G52:G54"/>
    <mergeCell ref="H52:H54"/>
    <mergeCell ref="I52:I54"/>
    <mergeCell ref="B49:B51"/>
    <mergeCell ref="C49:C51"/>
    <mergeCell ref="D49:D51"/>
    <mergeCell ref="E49:E51"/>
    <mergeCell ref="F49:F51"/>
    <mergeCell ref="G49:G51"/>
    <mergeCell ref="H49:H51"/>
    <mergeCell ref="I49:I51"/>
    <mergeCell ref="J46:J48"/>
    <mergeCell ref="K46:K48"/>
    <mergeCell ref="L46:L48"/>
    <mergeCell ref="M46:M48"/>
    <mergeCell ref="O46:O48"/>
    <mergeCell ref="P46:P48"/>
    <mergeCell ref="Q46:Q48"/>
    <mergeCell ref="J49:J51"/>
    <mergeCell ref="K49:K51"/>
    <mergeCell ref="L49:L51"/>
    <mergeCell ref="M49:M51"/>
    <mergeCell ref="O49:O51"/>
    <mergeCell ref="P49:P51"/>
    <mergeCell ref="Q49:Q51"/>
    <mergeCell ref="A46:A48"/>
    <mergeCell ref="B46:B48"/>
    <mergeCell ref="C46:C48"/>
    <mergeCell ref="D46:D48"/>
    <mergeCell ref="E46:E48"/>
    <mergeCell ref="F46:F48"/>
    <mergeCell ref="G46:G48"/>
    <mergeCell ref="H46:H48"/>
    <mergeCell ref="I46:I48"/>
    <mergeCell ref="Q43:Q45"/>
    <mergeCell ref="K43:K45"/>
    <mergeCell ref="L43:L45"/>
    <mergeCell ref="M43:M45"/>
    <mergeCell ref="O43:O45"/>
    <mergeCell ref="P43:P45"/>
    <mergeCell ref="F43:F45"/>
    <mergeCell ref="G43:G45"/>
    <mergeCell ref="H43:H45"/>
    <mergeCell ref="I43:I45"/>
    <mergeCell ref="J43:J45"/>
    <mergeCell ref="A43:A45"/>
    <mergeCell ref="B43:B45"/>
    <mergeCell ref="C43:C45"/>
    <mergeCell ref="D43:D45"/>
    <mergeCell ref="E43:E45"/>
    <mergeCell ref="G40:G42"/>
    <mergeCell ref="F40:F42"/>
    <mergeCell ref="E40:E42"/>
    <mergeCell ref="D40:D42"/>
    <mergeCell ref="C40:C42"/>
    <mergeCell ref="Q37:Q39"/>
    <mergeCell ref="Q40:Q42"/>
    <mergeCell ref="P40:P42"/>
    <mergeCell ref="O40:O42"/>
    <mergeCell ref="M40:M42"/>
    <mergeCell ref="K37:K39"/>
    <mergeCell ref="L37:L39"/>
    <mergeCell ref="M37:M39"/>
    <mergeCell ref="O37:O39"/>
    <mergeCell ref="P37:P39"/>
    <mergeCell ref="J37:J39"/>
    <mergeCell ref="A40:A42"/>
    <mergeCell ref="B40:B42"/>
    <mergeCell ref="C37:C39"/>
    <mergeCell ref="D37:D39"/>
    <mergeCell ref="E37:E39"/>
    <mergeCell ref="L40:L42"/>
    <mergeCell ref="K40:K42"/>
    <mergeCell ref="J40:J42"/>
    <mergeCell ref="I40:I42"/>
    <mergeCell ref="H40:H42"/>
    <mergeCell ref="A37:A39"/>
    <mergeCell ref="B37:B39"/>
    <mergeCell ref="G34:G36"/>
    <mergeCell ref="F34:F36"/>
    <mergeCell ref="E34:E36"/>
    <mergeCell ref="D34:D36"/>
    <mergeCell ref="F37:F39"/>
    <mergeCell ref="G37:G39"/>
    <mergeCell ref="H37:H39"/>
    <mergeCell ref="I34:I36"/>
    <mergeCell ref="I37:I39"/>
    <mergeCell ref="Q31:Q33"/>
    <mergeCell ref="P34:P36"/>
    <mergeCell ref="O34:O36"/>
    <mergeCell ref="Q34:Q36"/>
    <mergeCell ref="C34:C36"/>
    <mergeCell ref="B34:B36"/>
    <mergeCell ref="A34:A36"/>
    <mergeCell ref="J31:J33"/>
    <mergeCell ref="K31:K33"/>
    <mergeCell ref="L31:L33"/>
    <mergeCell ref="M31:M33"/>
    <mergeCell ref="O31:O33"/>
    <mergeCell ref="M34:M36"/>
    <mergeCell ref="L34:L36"/>
    <mergeCell ref="K34:K36"/>
    <mergeCell ref="J34:J36"/>
    <mergeCell ref="A31:A33"/>
    <mergeCell ref="B31:B33"/>
    <mergeCell ref="C31:C33"/>
    <mergeCell ref="D31:D33"/>
    <mergeCell ref="E31:E33"/>
    <mergeCell ref="F31:F33"/>
    <mergeCell ref="G31:G33"/>
    <mergeCell ref="H34:H36"/>
    <mergeCell ref="H31:H33"/>
    <mergeCell ref="I31:I33"/>
    <mergeCell ref="I25:I27"/>
    <mergeCell ref="J25:J27"/>
    <mergeCell ref="K25:K27"/>
    <mergeCell ref="L25:L27"/>
    <mergeCell ref="M25:M27"/>
    <mergeCell ref="O25:O27"/>
    <mergeCell ref="P25:P27"/>
    <mergeCell ref="P31:P33"/>
    <mergeCell ref="Q25:Q27"/>
    <mergeCell ref="A28:A30"/>
    <mergeCell ref="B28:B30"/>
    <mergeCell ref="C28:C30"/>
    <mergeCell ref="D28:D30"/>
    <mergeCell ref="E28:E30"/>
    <mergeCell ref="F28:F30"/>
    <mergeCell ref="G28:G30"/>
    <mergeCell ref="H28:H30"/>
    <mergeCell ref="I28:I30"/>
    <mergeCell ref="J28:J30"/>
    <mergeCell ref="K28:K30"/>
    <mergeCell ref="L28:L30"/>
    <mergeCell ref="M28:M30"/>
    <mergeCell ref="O28:O30"/>
    <mergeCell ref="P28:P30"/>
    <mergeCell ref="Q28:Q30"/>
    <mergeCell ref="A22:A24"/>
    <mergeCell ref="A25:A27"/>
    <mergeCell ref="B25:B27"/>
    <mergeCell ref="C25:C27"/>
    <mergeCell ref="D25:D27"/>
    <mergeCell ref="E25:E27"/>
    <mergeCell ref="F25:F27"/>
    <mergeCell ref="G25:G27"/>
    <mergeCell ref="H25:H27"/>
    <mergeCell ref="Q19:Q21"/>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Q10:Q12"/>
    <mergeCell ref="A19:A21"/>
    <mergeCell ref="B19:B21"/>
    <mergeCell ref="C19:C21"/>
    <mergeCell ref="D19:D21"/>
    <mergeCell ref="E19:E21"/>
    <mergeCell ref="F19:F21"/>
    <mergeCell ref="G19:G21"/>
    <mergeCell ref="H19:H21"/>
    <mergeCell ref="I19:I21"/>
    <mergeCell ref="J19:J21"/>
    <mergeCell ref="K19:K21"/>
    <mergeCell ref="L19:L21"/>
    <mergeCell ref="M19:M21"/>
    <mergeCell ref="O19:O21"/>
    <mergeCell ref="P16:P18"/>
    <mergeCell ref="Q16:Q18"/>
    <mergeCell ref="A10:A12"/>
    <mergeCell ref="B10:B12"/>
    <mergeCell ref="C10:C12"/>
    <mergeCell ref="D10:D12"/>
    <mergeCell ref="E10:E12"/>
    <mergeCell ref="F10:F12"/>
    <mergeCell ref="P19:P21"/>
    <mergeCell ref="G10:G12"/>
    <mergeCell ref="H10:H12"/>
    <mergeCell ref="I10:I12"/>
    <mergeCell ref="J10:J12"/>
    <mergeCell ref="K10:K12"/>
    <mergeCell ref="L10:L12"/>
    <mergeCell ref="M10:M12"/>
    <mergeCell ref="O10:O12"/>
    <mergeCell ref="P13:P15"/>
    <mergeCell ref="P10:P12"/>
    <mergeCell ref="Q13:Q15"/>
    <mergeCell ref="A16:A18"/>
    <mergeCell ref="B16:B18"/>
    <mergeCell ref="C16:C18"/>
    <mergeCell ref="D16:D18"/>
    <mergeCell ref="E16:E18"/>
    <mergeCell ref="F16:F18"/>
    <mergeCell ref="G16:G18"/>
    <mergeCell ref="H16:H18"/>
    <mergeCell ref="I16:I18"/>
    <mergeCell ref="J16:J18"/>
    <mergeCell ref="K16:K18"/>
    <mergeCell ref="L16:L18"/>
    <mergeCell ref="M16:M18"/>
    <mergeCell ref="O16:O18"/>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I7:I9"/>
    <mergeCell ref="J7:J9"/>
    <mergeCell ref="A7:A9"/>
    <mergeCell ref="B7:B9"/>
    <mergeCell ref="C7:C9"/>
    <mergeCell ref="D7:D9"/>
    <mergeCell ref="E157:AM157"/>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Q85:Q87"/>
    <mergeCell ref="G85:G87"/>
    <mergeCell ref="H85:H87"/>
    <mergeCell ref="I85:I87"/>
    <mergeCell ref="J85:J87"/>
    <mergeCell ref="K85:K87"/>
    <mergeCell ref="L85:L87"/>
    <mergeCell ref="M85:M87"/>
    <mergeCell ref="O85:O87"/>
    <mergeCell ref="P85:P87"/>
  </mergeCells>
  <conditionalFormatting sqref="K7">
    <cfRule type="cellIs" dxfId="2635" priority="3152" operator="equal">
      <formula>"Muy Alta"</formula>
    </cfRule>
    <cfRule type="cellIs" dxfId="2634" priority="3153" operator="equal">
      <formula>"Alta"</formula>
    </cfRule>
    <cfRule type="cellIs" dxfId="2633" priority="3154" operator="equal">
      <formula>"Media"</formula>
    </cfRule>
    <cfRule type="cellIs" dxfId="2632" priority="3155" operator="equal">
      <formula>"Baja"</formula>
    </cfRule>
    <cfRule type="cellIs" dxfId="2631" priority="3156" operator="equal">
      <formula>"Muy Baja"</formula>
    </cfRule>
  </conditionalFormatting>
  <conditionalFormatting sqref="Q7">
    <cfRule type="cellIs" dxfId="2630" priority="3143" operator="equal">
      <formula>"Extremo"</formula>
    </cfRule>
    <cfRule type="cellIs" dxfId="2629" priority="3144" operator="equal">
      <formula>"Alto"</formula>
    </cfRule>
    <cfRule type="cellIs" dxfId="2628" priority="3145" operator="equal">
      <formula>"Moderado"</formula>
    </cfRule>
    <cfRule type="cellIs" dxfId="2627" priority="3146" operator="equal">
      <formula>"Bajo"</formula>
    </cfRule>
  </conditionalFormatting>
  <conditionalFormatting sqref="AB7:AB19 AB52 AB58 AB61 AB64 AB67 AB70 AB79 AB82 AB88 AB91 AB97 AB106 AB22 AB25">
    <cfRule type="cellIs" dxfId="2626" priority="3138" operator="equal">
      <formula>"Muy Alta"</formula>
    </cfRule>
    <cfRule type="cellIs" dxfId="2625" priority="3139" operator="equal">
      <formula>"Alta"</formula>
    </cfRule>
    <cfRule type="cellIs" dxfId="2624" priority="3140" operator="equal">
      <formula>"Media"</formula>
    </cfRule>
    <cfRule type="cellIs" dxfId="2623" priority="3141" operator="equal">
      <formula>"Baja"</formula>
    </cfRule>
    <cfRule type="cellIs" dxfId="2622" priority="3142" operator="equal">
      <formula>"Muy Baja"</formula>
    </cfRule>
  </conditionalFormatting>
  <conditionalFormatting sqref="AD7:AD19 AD52 AD58 AD61 AD64 AD67 AD70 AD79 AD82 AD88 AD91 AD97 AD106 AD22 AD25">
    <cfRule type="cellIs" dxfId="2621" priority="3133" operator="equal">
      <formula>"Catastrófico"</formula>
    </cfRule>
    <cfRule type="cellIs" dxfId="2620" priority="3134" operator="equal">
      <formula>"Mayor"</formula>
    </cfRule>
    <cfRule type="cellIs" dxfId="2619" priority="3135" operator="equal">
      <formula>"Moderado"</formula>
    </cfRule>
    <cfRule type="cellIs" dxfId="2618" priority="3136" operator="equal">
      <formula>"Menor"</formula>
    </cfRule>
    <cfRule type="cellIs" dxfId="2617" priority="3137" operator="equal">
      <formula>"Leve"</formula>
    </cfRule>
  </conditionalFormatting>
  <conditionalFormatting sqref="AF7:AF19 AF52 AF58 AF61 AF64 AF67 AF70 AF79 AF82 AF88 AF91 AF97 AF106 AF22 AF25">
    <cfRule type="cellIs" dxfId="2616" priority="3129" operator="equal">
      <formula>"Extremo"</formula>
    </cfRule>
    <cfRule type="cellIs" dxfId="2615" priority="3130" operator="equal">
      <formula>"Alto"</formula>
    </cfRule>
    <cfRule type="cellIs" dxfId="2614" priority="3131" operator="equal">
      <formula>"Moderado"</formula>
    </cfRule>
    <cfRule type="cellIs" dxfId="2613" priority="3132" operator="equal">
      <formula>"Bajo"</formula>
    </cfRule>
  </conditionalFormatting>
  <conditionalFormatting sqref="K97">
    <cfRule type="cellIs" dxfId="2612" priority="1266" operator="equal">
      <formula>"Muy Alta"</formula>
    </cfRule>
    <cfRule type="cellIs" dxfId="2611" priority="1267" operator="equal">
      <formula>"Alta"</formula>
    </cfRule>
    <cfRule type="cellIs" dxfId="2610" priority="1268" operator="equal">
      <formula>"Media"</formula>
    </cfRule>
    <cfRule type="cellIs" dxfId="2609" priority="1269" operator="equal">
      <formula>"Baja"</formula>
    </cfRule>
    <cfRule type="cellIs" dxfId="2608" priority="1270" operator="equal">
      <formula>"Muy Baja"</formula>
    </cfRule>
  </conditionalFormatting>
  <conditionalFormatting sqref="K82">
    <cfRule type="cellIs" dxfId="2607" priority="1326" operator="equal">
      <formula>"Muy Alta"</formula>
    </cfRule>
    <cfRule type="cellIs" dxfId="2606" priority="1327" operator="equal">
      <formula>"Alta"</formula>
    </cfRule>
    <cfRule type="cellIs" dxfId="2605" priority="1328" operator="equal">
      <formula>"Media"</formula>
    </cfRule>
    <cfRule type="cellIs" dxfId="2604" priority="1329" operator="equal">
      <formula>"Baja"</formula>
    </cfRule>
    <cfRule type="cellIs" dxfId="2603" priority="1330" operator="equal">
      <formula>"Muy Baja"</formula>
    </cfRule>
  </conditionalFormatting>
  <conditionalFormatting sqref="N7:N9">
    <cfRule type="containsText" dxfId="2602" priority="2834" operator="containsText" text="❌">
      <formula>NOT(ISERROR(SEARCH("❌",N7)))</formula>
    </cfRule>
  </conditionalFormatting>
  <conditionalFormatting sqref="AD55">
    <cfRule type="cellIs" dxfId="2601" priority="2312" operator="equal">
      <formula>"Catastrófico"</formula>
    </cfRule>
    <cfRule type="cellIs" dxfId="2600" priority="2313" operator="equal">
      <formula>"Mayor"</formula>
    </cfRule>
    <cfRule type="cellIs" dxfId="2599" priority="2314" operator="equal">
      <formula>"Moderado"</formula>
    </cfRule>
    <cfRule type="cellIs" dxfId="2598" priority="2315" operator="equal">
      <formula>"Menor"</formula>
    </cfRule>
    <cfRule type="cellIs" dxfId="2597" priority="2316" operator="equal">
      <formula>"Leve"</formula>
    </cfRule>
  </conditionalFormatting>
  <conditionalFormatting sqref="AF55">
    <cfRule type="cellIs" dxfId="2596" priority="2308" operator="equal">
      <formula>"Extremo"</formula>
    </cfRule>
    <cfRule type="cellIs" dxfId="2595" priority="2309" operator="equal">
      <formula>"Alto"</formula>
    </cfRule>
    <cfRule type="cellIs" dxfId="2594" priority="2310" operator="equal">
      <formula>"Moderado"</formula>
    </cfRule>
    <cfRule type="cellIs" dxfId="2593" priority="2311" operator="equal">
      <formula>"Bajo"</formula>
    </cfRule>
  </conditionalFormatting>
  <conditionalFormatting sqref="AF53">
    <cfRule type="cellIs" dxfId="2592" priority="2322" operator="equal">
      <formula>"Extremo"</formula>
    </cfRule>
    <cfRule type="cellIs" dxfId="2591" priority="2323" operator="equal">
      <formula>"Alto"</formula>
    </cfRule>
    <cfRule type="cellIs" dxfId="2590" priority="2324" operator="equal">
      <formula>"Moderado"</formula>
    </cfRule>
    <cfRule type="cellIs" dxfId="2589" priority="2325" operator="equal">
      <formula>"Bajo"</formula>
    </cfRule>
  </conditionalFormatting>
  <conditionalFormatting sqref="AB26">
    <cfRule type="cellIs" dxfId="2588" priority="2737" operator="equal">
      <formula>"Muy Alta"</formula>
    </cfRule>
    <cfRule type="cellIs" dxfId="2587" priority="2738" operator="equal">
      <formula>"Alta"</formula>
    </cfRule>
    <cfRule type="cellIs" dxfId="2586" priority="2739" operator="equal">
      <formula>"Media"</formula>
    </cfRule>
    <cfRule type="cellIs" dxfId="2585" priority="2740" operator="equal">
      <formula>"Baja"</formula>
    </cfRule>
    <cfRule type="cellIs" dxfId="2584" priority="2741" operator="equal">
      <formula>"Muy Baja"</formula>
    </cfRule>
  </conditionalFormatting>
  <conditionalFormatting sqref="AD26">
    <cfRule type="cellIs" dxfId="2583" priority="2732" operator="equal">
      <formula>"Catastrófico"</formula>
    </cfRule>
    <cfRule type="cellIs" dxfId="2582" priority="2733" operator="equal">
      <formula>"Mayor"</formula>
    </cfRule>
    <cfRule type="cellIs" dxfId="2581" priority="2734" operator="equal">
      <formula>"Moderado"</formula>
    </cfRule>
    <cfRule type="cellIs" dxfId="2580" priority="2735" operator="equal">
      <formula>"Menor"</formula>
    </cfRule>
    <cfRule type="cellIs" dxfId="2579" priority="2736" operator="equal">
      <formula>"Leve"</formula>
    </cfRule>
  </conditionalFormatting>
  <conditionalFormatting sqref="AF26">
    <cfRule type="cellIs" dxfId="2578" priority="2728" operator="equal">
      <formula>"Extremo"</formula>
    </cfRule>
    <cfRule type="cellIs" dxfId="2577" priority="2729" operator="equal">
      <formula>"Alto"</formula>
    </cfRule>
    <cfRule type="cellIs" dxfId="2576" priority="2730" operator="equal">
      <formula>"Moderado"</formula>
    </cfRule>
    <cfRule type="cellIs" dxfId="2575" priority="2731" operator="equal">
      <formula>"Bajo"</formula>
    </cfRule>
  </conditionalFormatting>
  <conditionalFormatting sqref="AB27">
    <cfRule type="cellIs" dxfId="2574" priority="2723" operator="equal">
      <formula>"Muy Alta"</formula>
    </cfRule>
    <cfRule type="cellIs" dxfId="2573" priority="2724" operator="equal">
      <formula>"Alta"</formula>
    </cfRule>
    <cfRule type="cellIs" dxfId="2572" priority="2725" operator="equal">
      <formula>"Media"</formula>
    </cfRule>
    <cfRule type="cellIs" dxfId="2571" priority="2726" operator="equal">
      <formula>"Baja"</formula>
    </cfRule>
    <cfRule type="cellIs" dxfId="2570" priority="2727" operator="equal">
      <formula>"Muy Baja"</formula>
    </cfRule>
  </conditionalFormatting>
  <conditionalFormatting sqref="AD27">
    <cfRule type="cellIs" dxfId="2569" priority="2718" operator="equal">
      <formula>"Catastrófico"</formula>
    </cfRule>
    <cfRule type="cellIs" dxfId="2568" priority="2719" operator="equal">
      <formula>"Mayor"</formula>
    </cfRule>
    <cfRule type="cellIs" dxfId="2567" priority="2720" operator="equal">
      <formula>"Moderado"</formula>
    </cfRule>
    <cfRule type="cellIs" dxfId="2566" priority="2721" operator="equal">
      <formula>"Menor"</formula>
    </cfRule>
    <cfRule type="cellIs" dxfId="2565" priority="2722" operator="equal">
      <formula>"Leve"</formula>
    </cfRule>
  </conditionalFormatting>
  <conditionalFormatting sqref="AF27">
    <cfRule type="cellIs" dxfId="2564" priority="2714" operator="equal">
      <formula>"Extremo"</formula>
    </cfRule>
    <cfRule type="cellIs" dxfId="2563" priority="2715" operator="equal">
      <formula>"Alto"</formula>
    </cfRule>
    <cfRule type="cellIs" dxfId="2562" priority="2716" operator="equal">
      <formula>"Moderado"</formula>
    </cfRule>
    <cfRule type="cellIs" dxfId="2561" priority="2717" operator="equal">
      <formula>"Bajo"</formula>
    </cfRule>
  </conditionalFormatting>
  <conditionalFormatting sqref="AB28">
    <cfRule type="cellIs" dxfId="2560" priority="2709" operator="equal">
      <formula>"Muy Alta"</formula>
    </cfRule>
    <cfRule type="cellIs" dxfId="2559" priority="2710" operator="equal">
      <formula>"Alta"</formula>
    </cfRule>
    <cfRule type="cellIs" dxfId="2558" priority="2711" operator="equal">
      <formula>"Media"</formula>
    </cfRule>
    <cfRule type="cellIs" dxfId="2557" priority="2712" operator="equal">
      <formula>"Baja"</formula>
    </cfRule>
    <cfRule type="cellIs" dxfId="2556" priority="2713" operator="equal">
      <formula>"Muy Baja"</formula>
    </cfRule>
  </conditionalFormatting>
  <conditionalFormatting sqref="AD28">
    <cfRule type="cellIs" dxfId="2555" priority="2704" operator="equal">
      <formula>"Catastrófico"</formula>
    </cfRule>
    <cfRule type="cellIs" dxfId="2554" priority="2705" operator="equal">
      <formula>"Mayor"</formula>
    </cfRule>
    <cfRule type="cellIs" dxfId="2553" priority="2706" operator="equal">
      <formula>"Moderado"</formula>
    </cfRule>
    <cfRule type="cellIs" dxfId="2552" priority="2707" operator="equal">
      <formula>"Menor"</formula>
    </cfRule>
    <cfRule type="cellIs" dxfId="2551" priority="2708" operator="equal">
      <formula>"Leve"</formula>
    </cfRule>
  </conditionalFormatting>
  <conditionalFormatting sqref="AF28">
    <cfRule type="cellIs" dxfId="2550" priority="2700" operator="equal">
      <formula>"Extremo"</formula>
    </cfRule>
    <cfRule type="cellIs" dxfId="2549" priority="2701" operator="equal">
      <formula>"Alto"</formula>
    </cfRule>
    <cfRule type="cellIs" dxfId="2548" priority="2702" operator="equal">
      <formula>"Moderado"</formula>
    </cfRule>
    <cfRule type="cellIs" dxfId="2547" priority="2703" operator="equal">
      <formula>"Bajo"</formula>
    </cfRule>
  </conditionalFormatting>
  <conditionalFormatting sqref="AB29">
    <cfRule type="cellIs" dxfId="2546" priority="2695" operator="equal">
      <formula>"Muy Alta"</formula>
    </cfRule>
    <cfRule type="cellIs" dxfId="2545" priority="2696" operator="equal">
      <formula>"Alta"</formula>
    </cfRule>
    <cfRule type="cellIs" dxfId="2544" priority="2697" operator="equal">
      <formula>"Media"</formula>
    </cfRule>
    <cfRule type="cellIs" dxfId="2543" priority="2698" operator="equal">
      <formula>"Baja"</formula>
    </cfRule>
    <cfRule type="cellIs" dxfId="2542" priority="2699" operator="equal">
      <formula>"Muy Baja"</formula>
    </cfRule>
  </conditionalFormatting>
  <conditionalFormatting sqref="AD29">
    <cfRule type="cellIs" dxfId="2541" priority="2690" operator="equal">
      <formula>"Catastrófico"</formula>
    </cfRule>
    <cfRule type="cellIs" dxfId="2540" priority="2691" operator="equal">
      <formula>"Mayor"</formula>
    </cfRule>
    <cfRule type="cellIs" dxfId="2539" priority="2692" operator="equal">
      <formula>"Moderado"</formula>
    </cfRule>
    <cfRule type="cellIs" dxfId="2538" priority="2693" operator="equal">
      <formula>"Menor"</formula>
    </cfRule>
    <cfRule type="cellIs" dxfId="2537" priority="2694" operator="equal">
      <formula>"Leve"</formula>
    </cfRule>
  </conditionalFormatting>
  <conditionalFormatting sqref="AF29">
    <cfRule type="cellIs" dxfId="2536" priority="2686" operator="equal">
      <formula>"Extremo"</formula>
    </cfRule>
    <cfRule type="cellIs" dxfId="2535" priority="2687" operator="equal">
      <formula>"Alto"</formula>
    </cfRule>
    <cfRule type="cellIs" dxfId="2534" priority="2688" operator="equal">
      <formula>"Moderado"</formula>
    </cfRule>
    <cfRule type="cellIs" dxfId="2533" priority="2689" operator="equal">
      <formula>"Bajo"</formula>
    </cfRule>
  </conditionalFormatting>
  <conditionalFormatting sqref="AB30">
    <cfRule type="cellIs" dxfId="2532" priority="2681" operator="equal">
      <formula>"Muy Alta"</formula>
    </cfRule>
    <cfRule type="cellIs" dxfId="2531" priority="2682" operator="equal">
      <formula>"Alta"</formula>
    </cfRule>
    <cfRule type="cellIs" dxfId="2530" priority="2683" operator="equal">
      <formula>"Media"</formula>
    </cfRule>
    <cfRule type="cellIs" dxfId="2529" priority="2684" operator="equal">
      <formula>"Baja"</formula>
    </cfRule>
    <cfRule type="cellIs" dxfId="2528" priority="2685" operator="equal">
      <formula>"Muy Baja"</formula>
    </cfRule>
  </conditionalFormatting>
  <conditionalFormatting sqref="AD30">
    <cfRule type="cellIs" dxfId="2527" priority="2676" operator="equal">
      <formula>"Catastrófico"</formula>
    </cfRule>
    <cfRule type="cellIs" dxfId="2526" priority="2677" operator="equal">
      <formula>"Mayor"</formula>
    </cfRule>
    <cfRule type="cellIs" dxfId="2525" priority="2678" operator="equal">
      <formula>"Moderado"</formula>
    </cfRule>
    <cfRule type="cellIs" dxfId="2524" priority="2679" operator="equal">
      <formula>"Menor"</formula>
    </cfRule>
    <cfRule type="cellIs" dxfId="2523" priority="2680" operator="equal">
      <formula>"Leve"</formula>
    </cfRule>
  </conditionalFormatting>
  <conditionalFormatting sqref="AF30">
    <cfRule type="cellIs" dxfId="2522" priority="2672" operator="equal">
      <formula>"Extremo"</formula>
    </cfRule>
    <cfRule type="cellIs" dxfId="2521" priority="2673" operator="equal">
      <formula>"Alto"</formula>
    </cfRule>
    <cfRule type="cellIs" dxfId="2520" priority="2674" operator="equal">
      <formula>"Moderado"</formula>
    </cfRule>
    <cfRule type="cellIs" dxfId="2519" priority="2675" operator="equal">
      <formula>"Bajo"</formula>
    </cfRule>
  </conditionalFormatting>
  <conditionalFormatting sqref="AB31">
    <cfRule type="cellIs" dxfId="2518" priority="2667" operator="equal">
      <formula>"Muy Alta"</formula>
    </cfRule>
    <cfRule type="cellIs" dxfId="2517" priority="2668" operator="equal">
      <formula>"Alta"</formula>
    </cfRule>
    <cfRule type="cellIs" dxfId="2516" priority="2669" operator="equal">
      <formula>"Media"</formula>
    </cfRule>
    <cfRule type="cellIs" dxfId="2515" priority="2670" operator="equal">
      <formula>"Baja"</formula>
    </cfRule>
    <cfRule type="cellIs" dxfId="2514" priority="2671" operator="equal">
      <formula>"Muy Baja"</formula>
    </cfRule>
  </conditionalFormatting>
  <conditionalFormatting sqref="AD31">
    <cfRule type="cellIs" dxfId="2513" priority="2662" operator="equal">
      <formula>"Catastrófico"</formula>
    </cfRule>
    <cfRule type="cellIs" dxfId="2512" priority="2663" operator="equal">
      <formula>"Mayor"</formula>
    </cfRule>
    <cfRule type="cellIs" dxfId="2511" priority="2664" operator="equal">
      <formula>"Moderado"</formula>
    </cfRule>
    <cfRule type="cellIs" dxfId="2510" priority="2665" operator="equal">
      <formula>"Menor"</formula>
    </cfRule>
    <cfRule type="cellIs" dxfId="2509" priority="2666" operator="equal">
      <formula>"Leve"</formula>
    </cfRule>
  </conditionalFormatting>
  <conditionalFormatting sqref="AF31">
    <cfRule type="cellIs" dxfId="2508" priority="2658" operator="equal">
      <formula>"Extremo"</formula>
    </cfRule>
    <cfRule type="cellIs" dxfId="2507" priority="2659" operator="equal">
      <formula>"Alto"</formula>
    </cfRule>
    <cfRule type="cellIs" dxfId="2506" priority="2660" operator="equal">
      <formula>"Moderado"</formula>
    </cfRule>
    <cfRule type="cellIs" dxfId="2505" priority="2661" operator="equal">
      <formula>"Bajo"</formula>
    </cfRule>
  </conditionalFormatting>
  <conditionalFormatting sqref="AB32">
    <cfRule type="cellIs" dxfId="2504" priority="2653" operator="equal">
      <formula>"Muy Alta"</formula>
    </cfRule>
    <cfRule type="cellIs" dxfId="2503" priority="2654" operator="equal">
      <formula>"Alta"</formula>
    </cfRule>
    <cfRule type="cellIs" dxfId="2502" priority="2655" operator="equal">
      <formula>"Media"</formula>
    </cfRule>
    <cfRule type="cellIs" dxfId="2501" priority="2656" operator="equal">
      <formula>"Baja"</formula>
    </cfRule>
    <cfRule type="cellIs" dxfId="2500" priority="2657" operator="equal">
      <formula>"Muy Baja"</formula>
    </cfRule>
  </conditionalFormatting>
  <conditionalFormatting sqref="AD32">
    <cfRule type="cellIs" dxfId="2499" priority="2648" operator="equal">
      <formula>"Catastrófico"</formula>
    </cfRule>
    <cfRule type="cellIs" dxfId="2498" priority="2649" operator="equal">
      <formula>"Mayor"</formula>
    </cfRule>
    <cfRule type="cellIs" dxfId="2497" priority="2650" operator="equal">
      <formula>"Moderado"</formula>
    </cfRule>
    <cfRule type="cellIs" dxfId="2496" priority="2651" operator="equal">
      <formula>"Menor"</formula>
    </cfRule>
    <cfRule type="cellIs" dxfId="2495" priority="2652" operator="equal">
      <formula>"Leve"</formula>
    </cfRule>
  </conditionalFormatting>
  <conditionalFormatting sqref="AF32">
    <cfRule type="cellIs" dxfId="2494" priority="2644" operator="equal">
      <formula>"Extremo"</formula>
    </cfRule>
    <cfRule type="cellIs" dxfId="2493" priority="2645" operator="equal">
      <formula>"Alto"</formula>
    </cfRule>
    <cfRule type="cellIs" dxfId="2492" priority="2646" operator="equal">
      <formula>"Moderado"</formula>
    </cfRule>
    <cfRule type="cellIs" dxfId="2491" priority="2647" operator="equal">
      <formula>"Bajo"</formula>
    </cfRule>
  </conditionalFormatting>
  <conditionalFormatting sqref="AB33">
    <cfRule type="cellIs" dxfId="2490" priority="2639" operator="equal">
      <formula>"Muy Alta"</formula>
    </cfRule>
    <cfRule type="cellIs" dxfId="2489" priority="2640" operator="equal">
      <formula>"Alta"</formula>
    </cfRule>
    <cfRule type="cellIs" dxfId="2488" priority="2641" operator="equal">
      <formula>"Media"</formula>
    </cfRule>
    <cfRule type="cellIs" dxfId="2487" priority="2642" operator="equal">
      <formula>"Baja"</formula>
    </cfRule>
    <cfRule type="cellIs" dxfId="2486" priority="2643" operator="equal">
      <formula>"Muy Baja"</formula>
    </cfRule>
  </conditionalFormatting>
  <conditionalFormatting sqref="AD33">
    <cfRule type="cellIs" dxfId="2485" priority="2634" operator="equal">
      <formula>"Catastrófico"</formula>
    </cfRule>
    <cfRule type="cellIs" dxfId="2484" priority="2635" operator="equal">
      <formula>"Mayor"</formula>
    </cfRule>
    <cfRule type="cellIs" dxfId="2483" priority="2636" operator="equal">
      <formula>"Moderado"</formula>
    </cfRule>
    <cfRule type="cellIs" dxfId="2482" priority="2637" operator="equal">
      <formula>"Menor"</formula>
    </cfRule>
    <cfRule type="cellIs" dxfId="2481" priority="2638" operator="equal">
      <formula>"Leve"</formula>
    </cfRule>
  </conditionalFormatting>
  <conditionalFormatting sqref="AF33">
    <cfRule type="cellIs" dxfId="2480" priority="2630" operator="equal">
      <formula>"Extremo"</formula>
    </cfRule>
    <cfRule type="cellIs" dxfId="2479" priority="2631" operator="equal">
      <formula>"Alto"</formula>
    </cfRule>
    <cfRule type="cellIs" dxfId="2478" priority="2632" operator="equal">
      <formula>"Moderado"</formula>
    </cfRule>
    <cfRule type="cellIs" dxfId="2477" priority="2633" operator="equal">
      <formula>"Bajo"</formula>
    </cfRule>
  </conditionalFormatting>
  <conditionalFormatting sqref="AB34">
    <cfRule type="cellIs" dxfId="2476" priority="2625" operator="equal">
      <formula>"Muy Alta"</formula>
    </cfRule>
    <cfRule type="cellIs" dxfId="2475" priority="2626" operator="equal">
      <formula>"Alta"</formula>
    </cfRule>
    <cfRule type="cellIs" dxfId="2474" priority="2627" operator="equal">
      <formula>"Media"</formula>
    </cfRule>
    <cfRule type="cellIs" dxfId="2473" priority="2628" operator="equal">
      <formula>"Baja"</formula>
    </cfRule>
    <cfRule type="cellIs" dxfId="2472" priority="2629" operator="equal">
      <formula>"Muy Baja"</formula>
    </cfRule>
  </conditionalFormatting>
  <conditionalFormatting sqref="AD34">
    <cfRule type="cellIs" dxfId="2471" priority="2620" operator="equal">
      <formula>"Catastrófico"</formula>
    </cfRule>
    <cfRule type="cellIs" dxfId="2470" priority="2621" operator="equal">
      <formula>"Mayor"</formula>
    </cfRule>
    <cfRule type="cellIs" dxfId="2469" priority="2622" operator="equal">
      <formula>"Moderado"</formula>
    </cfRule>
    <cfRule type="cellIs" dxfId="2468" priority="2623" operator="equal">
      <formula>"Menor"</formula>
    </cfRule>
    <cfRule type="cellIs" dxfId="2467" priority="2624" operator="equal">
      <formula>"Leve"</formula>
    </cfRule>
  </conditionalFormatting>
  <conditionalFormatting sqref="AF34">
    <cfRule type="cellIs" dxfId="2466" priority="2616" operator="equal">
      <formula>"Extremo"</formula>
    </cfRule>
    <cfRule type="cellIs" dxfId="2465" priority="2617" operator="equal">
      <formula>"Alto"</formula>
    </cfRule>
    <cfRule type="cellIs" dxfId="2464" priority="2618" operator="equal">
      <formula>"Moderado"</formula>
    </cfRule>
    <cfRule type="cellIs" dxfId="2463" priority="2619" operator="equal">
      <formula>"Bajo"</formula>
    </cfRule>
  </conditionalFormatting>
  <conditionalFormatting sqref="AB35">
    <cfRule type="cellIs" dxfId="2462" priority="2611" operator="equal">
      <formula>"Muy Alta"</formula>
    </cfRule>
    <cfRule type="cellIs" dxfId="2461" priority="2612" operator="equal">
      <formula>"Alta"</formula>
    </cfRule>
    <cfRule type="cellIs" dxfId="2460" priority="2613" operator="equal">
      <formula>"Media"</formula>
    </cfRule>
    <cfRule type="cellIs" dxfId="2459" priority="2614" operator="equal">
      <formula>"Baja"</formula>
    </cfRule>
    <cfRule type="cellIs" dxfId="2458" priority="2615" operator="equal">
      <formula>"Muy Baja"</formula>
    </cfRule>
  </conditionalFormatting>
  <conditionalFormatting sqref="AD35">
    <cfRule type="cellIs" dxfId="2457" priority="2606" operator="equal">
      <formula>"Catastrófico"</formula>
    </cfRule>
    <cfRule type="cellIs" dxfId="2456" priority="2607" operator="equal">
      <formula>"Mayor"</formula>
    </cfRule>
    <cfRule type="cellIs" dxfId="2455" priority="2608" operator="equal">
      <formula>"Moderado"</formula>
    </cfRule>
    <cfRule type="cellIs" dxfId="2454" priority="2609" operator="equal">
      <formula>"Menor"</formula>
    </cfRule>
    <cfRule type="cellIs" dxfId="2453" priority="2610" operator="equal">
      <formula>"Leve"</formula>
    </cfRule>
  </conditionalFormatting>
  <conditionalFormatting sqref="AF35">
    <cfRule type="cellIs" dxfId="2452" priority="2602" operator="equal">
      <formula>"Extremo"</formula>
    </cfRule>
    <cfRule type="cellIs" dxfId="2451" priority="2603" operator="equal">
      <formula>"Alto"</formula>
    </cfRule>
    <cfRule type="cellIs" dxfId="2450" priority="2604" operator="equal">
      <formula>"Moderado"</formula>
    </cfRule>
    <cfRule type="cellIs" dxfId="2449" priority="2605" operator="equal">
      <formula>"Bajo"</formula>
    </cfRule>
  </conditionalFormatting>
  <conditionalFormatting sqref="AB36">
    <cfRule type="cellIs" dxfId="2448" priority="2597" operator="equal">
      <formula>"Muy Alta"</formula>
    </cfRule>
    <cfRule type="cellIs" dxfId="2447" priority="2598" operator="equal">
      <formula>"Alta"</formula>
    </cfRule>
    <cfRule type="cellIs" dxfId="2446" priority="2599" operator="equal">
      <formula>"Media"</formula>
    </cfRule>
    <cfRule type="cellIs" dxfId="2445" priority="2600" operator="equal">
      <formula>"Baja"</formula>
    </cfRule>
    <cfRule type="cellIs" dxfId="2444" priority="2601" operator="equal">
      <formula>"Muy Baja"</formula>
    </cfRule>
  </conditionalFormatting>
  <conditionalFormatting sqref="AD36">
    <cfRule type="cellIs" dxfId="2443" priority="2592" operator="equal">
      <formula>"Catastrófico"</formula>
    </cfRule>
    <cfRule type="cellIs" dxfId="2442" priority="2593" operator="equal">
      <formula>"Mayor"</formula>
    </cfRule>
    <cfRule type="cellIs" dxfId="2441" priority="2594" operator="equal">
      <formula>"Moderado"</formula>
    </cfRule>
    <cfRule type="cellIs" dxfId="2440" priority="2595" operator="equal">
      <formula>"Menor"</formula>
    </cfRule>
    <cfRule type="cellIs" dxfId="2439" priority="2596" operator="equal">
      <formula>"Leve"</formula>
    </cfRule>
  </conditionalFormatting>
  <conditionalFormatting sqref="AF36">
    <cfRule type="cellIs" dxfId="2438" priority="2588" operator="equal">
      <formula>"Extremo"</formula>
    </cfRule>
    <cfRule type="cellIs" dxfId="2437" priority="2589" operator="equal">
      <formula>"Alto"</formula>
    </cfRule>
    <cfRule type="cellIs" dxfId="2436" priority="2590" operator="equal">
      <formula>"Moderado"</formula>
    </cfRule>
    <cfRule type="cellIs" dxfId="2435" priority="2591" operator="equal">
      <formula>"Bajo"</formula>
    </cfRule>
  </conditionalFormatting>
  <conditionalFormatting sqref="AB37">
    <cfRule type="cellIs" dxfId="2434" priority="2583" operator="equal">
      <formula>"Muy Alta"</formula>
    </cfRule>
    <cfRule type="cellIs" dxfId="2433" priority="2584" operator="equal">
      <formula>"Alta"</formula>
    </cfRule>
    <cfRule type="cellIs" dxfId="2432" priority="2585" operator="equal">
      <formula>"Media"</formula>
    </cfRule>
    <cfRule type="cellIs" dxfId="2431" priority="2586" operator="equal">
      <formula>"Baja"</formula>
    </cfRule>
    <cfRule type="cellIs" dxfId="2430" priority="2587" operator="equal">
      <formula>"Muy Baja"</formula>
    </cfRule>
  </conditionalFormatting>
  <conditionalFormatting sqref="AD37">
    <cfRule type="cellIs" dxfId="2429" priority="2578" operator="equal">
      <formula>"Catastrófico"</formula>
    </cfRule>
    <cfRule type="cellIs" dxfId="2428" priority="2579" operator="equal">
      <formula>"Mayor"</formula>
    </cfRule>
    <cfRule type="cellIs" dxfId="2427" priority="2580" operator="equal">
      <formula>"Moderado"</formula>
    </cfRule>
    <cfRule type="cellIs" dxfId="2426" priority="2581" operator="equal">
      <formula>"Menor"</formula>
    </cfRule>
    <cfRule type="cellIs" dxfId="2425" priority="2582" operator="equal">
      <formula>"Leve"</formula>
    </cfRule>
  </conditionalFormatting>
  <conditionalFormatting sqref="AF37">
    <cfRule type="cellIs" dxfId="2424" priority="2574" operator="equal">
      <formula>"Extremo"</formula>
    </cfRule>
    <cfRule type="cellIs" dxfId="2423" priority="2575" operator="equal">
      <formula>"Alto"</formula>
    </cfRule>
    <cfRule type="cellIs" dxfId="2422" priority="2576" operator="equal">
      <formula>"Moderado"</formula>
    </cfRule>
    <cfRule type="cellIs" dxfId="2421" priority="2577" operator="equal">
      <formula>"Bajo"</formula>
    </cfRule>
  </conditionalFormatting>
  <conditionalFormatting sqref="AB38">
    <cfRule type="cellIs" dxfId="2420" priority="2569" operator="equal">
      <formula>"Muy Alta"</formula>
    </cfRule>
    <cfRule type="cellIs" dxfId="2419" priority="2570" operator="equal">
      <formula>"Alta"</formula>
    </cfRule>
    <cfRule type="cellIs" dxfId="2418" priority="2571" operator="equal">
      <formula>"Media"</formula>
    </cfRule>
    <cfRule type="cellIs" dxfId="2417" priority="2572" operator="equal">
      <formula>"Baja"</formula>
    </cfRule>
    <cfRule type="cellIs" dxfId="2416" priority="2573" operator="equal">
      <formula>"Muy Baja"</formula>
    </cfRule>
  </conditionalFormatting>
  <conditionalFormatting sqref="AD38">
    <cfRule type="cellIs" dxfId="2415" priority="2564" operator="equal">
      <formula>"Catastrófico"</formula>
    </cfRule>
    <cfRule type="cellIs" dxfId="2414" priority="2565" operator="equal">
      <formula>"Mayor"</formula>
    </cfRule>
    <cfRule type="cellIs" dxfId="2413" priority="2566" operator="equal">
      <formula>"Moderado"</formula>
    </cfRule>
    <cfRule type="cellIs" dxfId="2412" priority="2567" operator="equal">
      <formula>"Menor"</formula>
    </cfRule>
    <cfRule type="cellIs" dxfId="2411" priority="2568" operator="equal">
      <formula>"Leve"</formula>
    </cfRule>
  </conditionalFormatting>
  <conditionalFormatting sqref="AF38">
    <cfRule type="cellIs" dxfId="2410" priority="2560" operator="equal">
      <formula>"Extremo"</formula>
    </cfRule>
    <cfRule type="cellIs" dxfId="2409" priority="2561" operator="equal">
      <formula>"Alto"</formula>
    </cfRule>
    <cfRule type="cellIs" dxfId="2408" priority="2562" operator="equal">
      <formula>"Moderado"</formula>
    </cfRule>
    <cfRule type="cellIs" dxfId="2407" priority="2563" operator="equal">
      <formula>"Bajo"</formula>
    </cfRule>
  </conditionalFormatting>
  <conditionalFormatting sqref="AB39">
    <cfRule type="cellIs" dxfId="2406" priority="2555" operator="equal">
      <formula>"Muy Alta"</formula>
    </cfRule>
    <cfRule type="cellIs" dxfId="2405" priority="2556" operator="equal">
      <formula>"Alta"</formula>
    </cfRule>
    <cfRule type="cellIs" dxfId="2404" priority="2557" operator="equal">
      <formula>"Media"</formula>
    </cfRule>
    <cfRule type="cellIs" dxfId="2403" priority="2558" operator="equal">
      <formula>"Baja"</formula>
    </cfRule>
    <cfRule type="cellIs" dxfId="2402" priority="2559" operator="equal">
      <formula>"Muy Baja"</formula>
    </cfRule>
  </conditionalFormatting>
  <conditionalFormatting sqref="AD39">
    <cfRule type="cellIs" dxfId="2401" priority="2550" operator="equal">
      <formula>"Catastrófico"</formula>
    </cfRule>
    <cfRule type="cellIs" dxfId="2400" priority="2551" operator="equal">
      <formula>"Mayor"</formula>
    </cfRule>
    <cfRule type="cellIs" dxfId="2399" priority="2552" operator="equal">
      <formula>"Moderado"</formula>
    </cfRule>
    <cfRule type="cellIs" dxfId="2398" priority="2553" operator="equal">
      <formula>"Menor"</formula>
    </cfRule>
    <cfRule type="cellIs" dxfId="2397" priority="2554" operator="equal">
      <formula>"Leve"</formula>
    </cfRule>
  </conditionalFormatting>
  <conditionalFormatting sqref="AF39">
    <cfRule type="cellIs" dxfId="2396" priority="2546" operator="equal">
      <formula>"Extremo"</formula>
    </cfRule>
    <cfRule type="cellIs" dxfId="2395" priority="2547" operator="equal">
      <formula>"Alto"</formula>
    </cfRule>
    <cfRule type="cellIs" dxfId="2394" priority="2548" operator="equal">
      <formula>"Moderado"</formula>
    </cfRule>
    <cfRule type="cellIs" dxfId="2393" priority="2549" operator="equal">
      <formula>"Bajo"</formula>
    </cfRule>
  </conditionalFormatting>
  <conditionalFormatting sqref="AB40">
    <cfRule type="cellIs" dxfId="2392" priority="2541" operator="equal">
      <formula>"Muy Alta"</formula>
    </cfRule>
    <cfRule type="cellIs" dxfId="2391" priority="2542" operator="equal">
      <formula>"Alta"</formula>
    </cfRule>
    <cfRule type="cellIs" dxfId="2390" priority="2543" operator="equal">
      <formula>"Media"</formula>
    </cfRule>
    <cfRule type="cellIs" dxfId="2389" priority="2544" operator="equal">
      <formula>"Baja"</formula>
    </cfRule>
    <cfRule type="cellIs" dxfId="2388" priority="2545" operator="equal">
      <formula>"Muy Baja"</formula>
    </cfRule>
  </conditionalFormatting>
  <conditionalFormatting sqref="AD40">
    <cfRule type="cellIs" dxfId="2387" priority="2536" operator="equal">
      <formula>"Catastrófico"</formula>
    </cfRule>
    <cfRule type="cellIs" dxfId="2386" priority="2537" operator="equal">
      <formula>"Mayor"</formula>
    </cfRule>
    <cfRule type="cellIs" dxfId="2385" priority="2538" operator="equal">
      <formula>"Moderado"</formula>
    </cfRule>
    <cfRule type="cellIs" dxfId="2384" priority="2539" operator="equal">
      <formula>"Menor"</formula>
    </cfRule>
    <cfRule type="cellIs" dxfId="2383" priority="2540" operator="equal">
      <formula>"Leve"</formula>
    </cfRule>
  </conditionalFormatting>
  <conditionalFormatting sqref="AF40">
    <cfRule type="cellIs" dxfId="2382" priority="2532" operator="equal">
      <formula>"Extremo"</formula>
    </cfRule>
    <cfRule type="cellIs" dxfId="2381" priority="2533" operator="equal">
      <formula>"Alto"</formula>
    </cfRule>
    <cfRule type="cellIs" dxfId="2380" priority="2534" operator="equal">
      <formula>"Moderado"</formula>
    </cfRule>
    <cfRule type="cellIs" dxfId="2379" priority="2535" operator="equal">
      <formula>"Bajo"</formula>
    </cfRule>
  </conditionalFormatting>
  <conditionalFormatting sqref="AB41">
    <cfRule type="cellIs" dxfId="2378" priority="2527" operator="equal">
      <formula>"Muy Alta"</formula>
    </cfRule>
    <cfRule type="cellIs" dxfId="2377" priority="2528" operator="equal">
      <formula>"Alta"</formula>
    </cfRule>
    <cfRule type="cellIs" dxfId="2376" priority="2529" operator="equal">
      <formula>"Media"</formula>
    </cfRule>
    <cfRule type="cellIs" dxfId="2375" priority="2530" operator="equal">
      <formula>"Baja"</formula>
    </cfRule>
    <cfRule type="cellIs" dxfId="2374" priority="2531" operator="equal">
      <formula>"Muy Baja"</formula>
    </cfRule>
  </conditionalFormatting>
  <conditionalFormatting sqref="AD41">
    <cfRule type="cellIs" dxfId="2373" priority="2522" operator="equal">
      <formula>"Catastrófico"</formula>
    </cfRule>
    <cfRule type="cellIs" dxfId="2372" priority="2523" operator="equal">
      <formula>"Mayor"</formula>
    </cfRule>
    <cfRule type="cellIs" dxfId="2371" priority="2524" operator="equal">
      <formula>"Moderado"</formula>
    </cfRule>
    <cfRule type="cellIs" dxfId="2370" priority="2525" operator="equal">
      <formula>"Menor"</formula>
    </cfRule>
    <cfRule type="cellIs" dxfId="2369" priority="2526" operator="equal">
      <formula>"Leve"</formula>
    </cfRule>
  </conditionalFormatting>
  <conditionalFormatting sqref="AF41">
    <cfRule type="cellIs" dxfId="2368" priority="2518" operator="equal">
      <formula>"Extremo"</formula>
    </cfRule>
    <cfRule type="cellIs" dxfId="2367" priority="2519" operator="equal">
      <formula>"Alto"</formula>
    </cfRule>
    <cfRule type="cellIs" dxfId="2366" priority="2520" operator="equal">
      <formula>"Moderado"</formula>
    </cfRule>
    <cfRule type="cellIs" dxfId="2365" priority="2521" operator="equal">
      <formula>"Bajo"</formula>
    </cfRule>
  </conditionalFormatting>
  <conditionalFormatting sqref="AB42">
    <cfRule type="cellIs" dxfId="2364" priority="2513" operator="equal">
      <formula>"Muy Alta"</formula>
    </cfRule>
    <cfRule type="cellIs" dxfId="2363" priority="2514" operator="equal">
      <formula>"Alta"</formula>
    </cfRule>
    <cfRule type="cellIs" dxfId="2362" priority="2515" operator="equal">
      <formula>"Media"</formula>
    </cfRule>
    <cfRule type="cellIs" dxfId="2361" priority="2516" operator="equal">
      <formula>"Baja"</formula>
    </cfRule>
    <cfRule type="cellIs" dxfId="2360" priority="2517" operator="equal">
      <formula>"Muy Baja"</formula>
    </cfRule>
  </conditionalFormatting>
  <conditionalFormatting sqref="AD42">
    <cfRule type="cellIs" dxfId="2359" priority="2508" operator="equal">
      <formula>"Catastrófico"</formula>
    </cfRule>
    <cfRule type="cellIs" dxfId="2358" priority="2509" operator="equal">
      <formula>"Mayor"</formula>
    </cfRule>
    <cfRule type="cellIs" dxfId="2357" priority="2510" operator="equal">
      <formula>"Moderado"</formula>
    </cfRule>
    <cfRule type="cellIs" dxfId="2356" priority="2511" operator="equal">
      <formula>"Menor"</formula>
    </cfRule>
    <cfRule type="cellIs" dxfId="2355" priority="2512" operator="equal">
      <formula>"Leve"</formula>
    </cfRule>
  </conditionalFormatting>
  <conditionalFormatting sqref="AF42">
    <cfRule type="cellIs" dxfId="2354" priority="2504" operator="equal">
      <formula>"Extremo"</formula>
    </cfRule>
    <cfRule type="cellIs" dxfId="2353" priority="2505" operator="equal">
      <formula>"Alto"</formula>
    </cfRule>
    <cfRule type="cellIs" dxfId="2352" priority="2506" operator="equal">
      <formula>"Moderado"</formula>
    </cfRule>
    <cfRule type="cellIs" dxfId="2351" priority="2507" operator="equal">
      <formula>"Bajo"</formula>
    </cfRule>
  </conditionalFormatting>
  <conditionalFormatting sqref="AB43">
    <cfRule type="cellIs" dxfId="2350" priority="2499" operator="equal">
      <formula>"Muy Alta"</formula>
    </cfRule>
    <cfRule type="cellIs" dxfId="2349" priority="2500" operator="equal">
      <formula>"Alta"</formula>
    </cfRule>
    <cfRule type="cellIs" dxfId="2348" priority="2501" operator="equal">
      <formula>"Media"</formula>
    </cfRule>
    <cfRule type="cellIs" dxfId="2347" priority="2502" operator="equal">
      <formula>"Baja"</formula>
    </cfRule>
    <cfRule type="cellIs" dxfId="2346" priority="2503" operator="equal">
      <formula>"Muy Baja"</formula>
    </cfRule>
  </conditionalFormatting>
  <conditionalFormatting sqref="AD43">
    <cfRule type="cellIs" dxfId="2345" priority="2494" operator="equal">
      <formula>"Catastrófico"</formula>
    </cfRule>
    <cfRule type="cellIs" dxfId="2344" priority="2495" operator="equal">
      <formula>"Mayor"</formula>
    </cfRule>
    <cfRule type="cellIs" dxfId="2343" priority="2496" operator="equal">
      <formula>"Moderado"</formula>
    </cfRule>
    <cfRule type="cellIs" dxfId="2342" priority="2497" operator="equal">
      <formula>"Menor"</formula>
    </cfRule>
    <cfRule type="cellIs" dxfId="2341" priority="2498" operator="equal">
      <formula>"Leve"</formula>
    </cfRule>
  </conditionalFormatting>
  <conditionalFormatting sqref="AF43">
    <cfRule type="cellIs" dxfId="2340" priority="2490" operator="equal">
      <formula>"Extremo"</formula>
    </cfRule>
    <cfRule type="cellIs" dxfId="2339" priority="2491" operator="equal">
      <formula>"Alto"</formula>
    </cfRule>
    <cfRule type="cellIs" dxfId="2338" priority="2492" operator="equal">
      <formula>"Moderado"</formula>
    </cfRule>
    <cfRule type="cellIs" dxfId="2337" priority="2493" operator="equal">
      <formula>"Bajo"</formula>
    </cfRule>
  </conditionalFormatting>
  <conditionalFormatting sqref="AB44">
    <cfRule type="cellIs" dxfId="2336" priority="2485" operator="equal">
      <formula>"Muy Alta"</formula>
    </cfRule>
    <cfRule type="cellIs" dxfId="2335" priority="2486" operator="equal">
      <formula>"Alta"</formula>
    </cfRule>
    <cfRule type="cellIs" dxfId="2334" priority="2487" operator="equal">
      <formula>"Media"</formula>
    </cfRule>
    <cfRule type="cellIs" dxfId="2333" priority="2488" operator="equal">
      <formula>"Baja"</formula>
    </cfRule>
    <cfRule type="cellIs" dxfId="2332" priority="2489" operator="equal">
      <formula>"Muy Baja"</formula>
    </cfRule>
  </conditionalFormatting>
  <conditionalFormatting sqref="AD44">
    <cfRule type="cellIs" dxfId="2331" priority="2480" operator="equal">
      <formula>"Catastrófico"</formula>
    </cfRule>
    <cfRule type="cellIs" dxfId="2330" priority="2481" operator="equal">
      <formula>"Mayor"</formula>
    </cfRule>
    <cfRule type="cellIs" dxfId="2329" priority="2482" operator="equal">
      <formula>"Moderado"</formula>
    </cfRule>
    <cfRule type="cellIs" dxfId="2328" priority="2483" operator="equal">
      <formula>"Menor"</formula>
    </cfRule>
    <cfRule type="cellIs" dxfId="2327" priority="2484" operator="equal">
      <formula>"Leve"</formula>
    </cfRule>
  </conditionalFormatting>
  <conditionalFormatting sqref="AF44">
    <cfRule type="cellIs" dxfId="2326" priority="2476" operator="equal">
      <formula>"Extremo"</formula>
    </cfRule>
    <cfRule type="cellIs" dxfId="2325" priority="2477" operator="equal">
      <formula>"Alto"</formula>
    </cfRule>
    <cfRule type="cellIs" dxfId="2324" priority="2478" operator="equal">
      <formula>"Moderado"</formula>
    </cfRule>
    <cfRule type="cellIs" dxfId="2323" priority="2479" operator="equal">
      <formula>"Bajo"</formula>
    </cfRule>
  </conditionalFormatting>
  <conditionalFormatting sqref="AB45">
    <cfRule type="cellIs" dxfId="2322" priority="2471" operator="equal">
      <formula>"Muy Alta"</formula>
    </cfRule>
    <cfRule type="cellIs" dxfId="2321" priority="2472" operator="equal">
      <formula>"Alta"</formula>
    </cfRule>
    <cfRule type="cellIs" dxfId="2320" priority="2473" operator="equal">
      <formula>"Media"</formula>
    </cfRule>
    <cfRule type="cellIs" dxfId="2319" priority="2474" operator="equal">
      <formula>"Baja"</formula>
    </cfRule>
    <cfRule type="cellIs" dxfId="2318" priority="2475" operator="equal">
      <formula>"Muy Baja"</formula>
    </cfRule>
  </conditionalFormatting>
  <conditionalFormatting sqref="AD45">
    <cfRule type="cellIs" dxfId="2317" priority="2466" operator="equal">
      <formula>"Catastrófico"</formula>
    </cfRule>
    <cfRule type="cellIs" dxfId="2316" priority="2467" operator="equal">
      <formula>"Mayor"</formula>
    </cfRule>
    <cfRule type="cellIs" dxfId="2315" priority="2468" operator="equal">
      <formula>"Moderado"</formula>
    </cfRule>
    <cfRule type="cellIs" dxfId="2314" priority="2469" operator="equal">
      <formula>"Menor"</formula>
    </cfRule>
    <cfRule type="cellIs" dxfId="2313" priority="2470" operator="equal">
      <formula>"Leve"</formula>
    </cfRule>
  </conditionalFormatting>
  <conditionalFormatting sqref="AF45">
    <cfRule type="cellIs" dxfId="2312" priority="2462" operator="equal">
      <formula>"Extremo"</formula>
    </cfRule>
    <cfRule type="cellIs" dxfId="2311" priority="2463" operator="equal">
      <formula>"Alto"</formula>
    </cfRule>
    <cfRule type="cellIs" dxfId="2310" priority="2464" operator="equal">
      <formula>"Moderado"</formula>
    </cfRule>
    <cfRule type="cellIs" dxfId="2309" priority="2465" operator="equal">
      <formula>"Bajo"</formula>
    </cfRule>
  </conditionalFormatting>
  <conditionalFormatting sqref="AB46">
    <cfRule type="cellIs" dxfId="2308" priority="2415" operator="equal">
      <formula>"Muy Alta"</formula>
    </cfRule>
    <cfRule type="cellIs" dxfId="2307" priority="2416" operator="equal">
      <formula>"Alta"</formula>
    </cfRule>
    <cfRule type="cellIs" dxfId="2306" priority="2417" operator="equal">
      <formula>"Media"</formula>
    </cfRule>
    <cfRule type="cellIs" dxfId="2305" priority="2418" operator="equal">
      <formula>"Baja"</formula>
    </cfRule>
    <cfRule type="cellIs" dxfId="2304" priority="2419" operator="equal">
      <formula>"Muy Baja"</formula>
    </cfRule>
  </conditionalFormatting>
  <conditionalFormatting sqref="AD46">
    <cfRule type="cellIs" dxfId="2303" priority="2410" operator="equal">
      <formula>"Catastrófico"</formula>
    </cfRule>
    <cfRule type="cellIs" dxfId="2302" priority="2411" operator="equal">
      <formula>"Mayor"</formula>
    </cfRule>
    <cfRule type="cellIs" dxfId="2301" priority="2412" operator="equal">
      <formula>"Moderado"</formula>
    </cfRule>
    <cfRule type="cellIs" dxfId="2300" priority="2413" operator="equal">
      <formula>"Menor"</formula>
    </cfRule>
    <cfRule type="cellIs" dxfId="2299" priority="2414" operator="equal">
      <formula>"Leve"</formula>
    </cfRule>
  </conditionalFormatting>
  <conditionalFormatting sqref="AF46">
    <cfRule type="cellIs" dxfId="2298" priority="2406" operator="equal">
      <formula>"Extremo"</formula>
    </cfRule>
    <cfRule type="cellIs" dxfId="2297" priority="2407" operator="equal">
      <formula>"Alto"</formula>
    </cfRule>
    <cfRule type="cellIs" dxfId="2296" priority="2408" operator="equal">
      <formula>"Moderado"</formula>
    </cfRule>
    <cfRule type="cellIs" dxfId="2295" priority="2409" operator="equal">
      <formula>"Bajo"</formula>
    </cfRule>
  </conditionalFormatting>
  <conditionalFormatting sqref="AB49">
    <cfRule type="cellIs" dxfId="2294" priority="2401" operator="equal">
      <formula>"Muy Alta"</formula>
    </cfRule>
    <cfRule type="cellIs" dxfId="2293" priority="2402" operator="equal">
      <formula>"Alta"</formula>
    </cfRule>
    <cfRule type="cellIs" dxfId="2292" priority="2403" operator="equal">
      <formula>"Media"</formula>
    </cfRule>
    <cfRule type="cellIs" dxfId="2291" priority="2404" operator="equal">
      <formula>"Baja"</formula>
    </cfRule>
    <cfRule type="cellIs" dxfId="2290" priority="2405" operator="equal">
      <formula>"Muy Baja"</formula>
    </cfRule>
  </conditionalFormatting>
  <conditionalFormatting sqref="AD49">
    <cfRule type="cellIs" dxfId="2289" priority="2396" operator="equal">
      <formula>"Catastrófico"</formula>
    </cfRule>
    <cfRule type="cellIs" dxfId="2288" priority="2397" operator="equal">
      <formula>"Mayor"</formula>
    </cfRule>
    <cfRule type="cellIs" dxfId="2287" priority="2398" operator="equal">
      <formula>"Moderado"</formula>
    </cfRule>
    <cfRule type="cellIs" dxfId="2286" priority="2399" operator="equal">
      <formula>"Menor"</formula>
    </cfRule>
    <cfRule type="cellIs" dxfId="2285" priority="2400" operator="equal">
      <formula>"Leve"</formula>
    </cfRule>
  </conditionalFormatting>
  <conditionalFormatting sqref="AF49">
    <cfRule type="cellIs" dxfId="2284" priority="2392" operator="equal">
      <formula>"Extremo"</formula>
    </cfRule>
    <cfRule type="cellIs" dxfId="2283" priority="2393" operator="equal">
      <formula>"Alto"</formula>
    </cfRule>
    <cfRule type="cellIs" dxfId="2282" priority="2394" operator="equal">
      <formula>"Moderado"</formula>
    </cfRule>
    <cfRule type="cellIs" dxfId="2281" priority="2395" operator="equal">
      <formula>"Bajo"</formula>
    </cfRule>
  </conditionalFormatting>
  <conditionalFormatting sqref="AB47">
    <cfRule type="cellIs" dxfId="2280" priority="2387" operator="equal">
      <formula>"Muy Alta"</formula>
    </cfRule>
    <cfRule type="cellIs" dxfId="2279" priority="2388" operator="equal">
      <formula>"Alta"</formula>
    </cfRule>
    <cfRule type="cellIs" dxfId="2278" priority="2389" operator="equal">
      <formula>"Media"</formula>
    </cfRule>
    <cfRule type="cellIs" dxfId="2277" priority="2390" operator="equal">
      <formula>"Baja"</formula>
    </cfRule>
    <cfRule type="cellIs" dxfId="2276" priority="2391" operator="equal">
      <formula>"Muy Baja"</formula>
    </cfRule>
  </conditionalFormatting>
  <conditionalFormatting sqref="AD47">
    <cfRule type="cellIs" dxfId="2275" priority="2382" operator="equal">
      <formula>"Catastrófico"</formula>
    </cfRule>
    <cfRule type="cellIs" dxfId="2274" priority="2383" operator="equal">
      <formula>"Mayor"</formula>
    </cfRule>
    <cfRule type="cellIs" dxfId="2273" priority="2384" operator="equal">
      <formula>"Moderado"</formula>
    </cfRule>
    <cfRule type="cellIs" dxfId="2272" priority="2385" operator="equal">
      <formula>"Menor"</formula>
    </cfRule>
    <cfRule type="cellIs" dxfId="2271" priority="2386" operator="equal">
      <formula>"Leve"</formula>
    </cfRule>
  </conditionalFormatting>
  <conditionalFormatting sqref="AF47">
    <cfRule type="cellIs" dxfId="2270" priority="2378" operator="equal">
      <formula>"Extremo"</formula>
    </cfRule>
    <cfRule type="cellIs" dxfId="2269" priority="2379" operator="equal">
      <formula>"Alto"</formula>
    </cfRule>
    <cfRule type="cellIs" dxfId="2268" priority="2380" operator="equal">
      <formula>"Moderado"</formula>
    </cfRule>
    <cfRule type="cellIs" dxfId="2267" priority="2381" operator="equal">
      <formula>"Bajo"</formula>
    </cfRule>
  </conditionalFormatting>
  <conditionalFormatting sqref="AB48">
    <cfRule type="cellIs" dxfId="2266" priority="2373" operator="equal">
      <formula>"Muy Alta"</formula>
    </cfRule>
    <cfRule type="cellIs" dxfId="2265" priority="2374" operator="equal">
      <formula>"Alta"</formula>
    </cfRule>
    <cfRule type="cellIs" dxfId="2264" priority="2375" operator="equal">
      <formula>"Media"</formula>
    </cfRule>
    <cfRule type="cellIs" dxfId="2263" priority="2376" operator="equal">
      <formula>"Baja"</formula>
    </cfRule>
    <cfRule type="cellIs" dxfId="2262" priority="2377" operator="equal">
      <formula>"Muy Baja"</formula>
    </cfRule>
  </conditionalFormatting>
  <conditionalFormatting sqref="AD48">
    <cfRule type="cellIs" dxfId="2261" priority="2368" operator="equal">
      <formula>"Catastrófico"</formula>
    </cfRule>
    <cfRule type="cellIs" dxfId="2260" priority="2369" operator="equal">
      <formula>"Mayor"</formula>
    </cfRule>
    <cfRule type="cellIs" dxfId="2259" priority="2370" operator="equal">
      <formula>"Moderado"</formula>
    </cfRule>
    <cfRule type="cellIs" dxfId="2258" priority="2371" operator="equal">
      <formula>"Menor"</formula>
    </cfRule>
    <cfRule type="cellIs" dxfId="2257" priority="2372" operator="equal">
      <formula>"Leve"</formula>
    </cfRule>
  </conditionalFormatting>
  <conditionalFormatting sqref="AF48">
    <cfRule type="cellIs" dxfId="2256" priority="2364" operator="equal">
      <formula>"Extremo"</formula>
    </cfRule>
    <cfRule type="cellIs" dxfId="2255" priority="2365" operator="equal">
      <formula>"Alto"</formula>
    </cfRule>
    <cfRule type="cellIs" dxfId="2254" priority="2366" operator="equal">
      <formula>"Moderado"</formula>
    </cfRule>
    <cfRule type="cellIs" dxfId="2253" priority="2367" operator="equal">
      <formula>"Bajo"</formula>
    </cfRule>
  </conditionalFormatting>
  <conditionalFormatting sqref="AB50">
    <cfRule type="cellIs" dxfId="2252" priority="2359" operator="equal">
      <formula>"Muy Alta"</formula>
    </cfRule>
    <cfRule type="cellIs" dxfId="2251" priority="2360" operator="equal">
      <formula>"Alta"</formula>
    </cfRule>
    <cfRule type="cellIs" dxfId="2250" priority="2361" operator="equal">
      <formula>"Media"</formula>
    </cfRule>
    <cfRule type="cellIs" dxfId="2249" priority="2362" operator="equal">
      <formula>"Baja"</formula>
    </cfRule>
    <cfRule type="cellIs" dxfId="2248" priority="2363" operator="equal">
      <formula>"Muy Baja"</formula>
    </cfRule>
  </conditionalFormatting>
  <conditionalFormatting sqref="AD50">
    <cfRule type="cellIs" dxfId="2247" priority="2354" operator="equal">
      <formula>"Catastrófico"</formula>
    </cfRule>
    <cfRule type="cellIs" dxfId="2246" priority="2355" operator="equal">
      <formula>"Mayor"</formula>
    </cfRule>
    <cfRule type="cellIs" dxfId="2245" priority="2356" operator="equal">
      <formula>"Moderado"</formula>
    </cfRule>
    <cfRule type="cellIs" dxfId="2244" priority="2357" operator="equal">
      <formula>"Menor"</formula>
    </cfRule>
    <cfRule type="cellIs" dxfId="2243" priority="2358" operator="equal">
      <formula>"Leve"</formula>
    </cfRule>
  </conditionalFormatting>
  <conditionalFormatting sqref="AF50">
    <cfRule type="cellIs" dxfId="2242" priority="2350" operator="equal">
      <formula>"Extremo"</formula>
    </cfRule>
    <cfRule type="cellIs" dxfId="2241" priority="2351" operator="equal">
      <formula>"Alto"</formula>
    </cfRule>
    <cfRule type="cellIs" dxfId="2240" priority="2352" operator="equal">
      <formula>"Moderado"</formula>
    </cfRule>
    <cfRule type="cellIs" dxfId="2239" priority="2353" operator="equal">
      <formula>"Bajo"</formula>
    </cfRule>
  </conditionalFormatting>
  <conditionalFormatting sqref="AB51">
    <cfRule type="cellIs" dxfId="2238" priority="2345" operator="equal">
      <formula>"Muy Alta"</formula>
    </cfRule>
    <cfRule type="cellIs" dxfId="2237" priority="2346" operator="equal">
      <formula>"Alta"</formula>
    </cfRule>
    <cfRule type="cellIs" dxfId="2236" priority="2347" operator="equal">
      <formula>"Media"</formula>
    </cfRule>
    <cfRule type="cellIs" dxfId="2235" priority="2348" operator="equal">
      <formula>"Baja"</formula>
    </cfRule>
    <cfRule type="cellIs" dxfId="2234" priority="2349" operator="equal">
      <formula>"Muy Baja"</formula>
    </cfRule>
  </conditionalFormatting>
  <conditionalFormatting sqref="AD51">
    <cfRule type="cellIs" dxfId="2233" priority="2340" operator="equal">
      <formula>"Catastrófico"</formula>
    </cfRule>
    <cfRule type="cellIs" dxfId="2232" priority="2341" operator="equal">
      <formula>"Mayor"</formula>
    </cfRule>
    <cfRule type="cellIs" dxfId="2231" priority="2342" operator="equal">
      <formula>"Moderado"</formula>
    </cfRule>
    <cfRule type="cellIs" dxfId="2230" priority="2343" operator="equal">
      <formula>"Menor"</formula>
    </cfRule>
    <cfRule type="cellIs" dxfId="2229" priority="2344" operator="equal">
      <formula>"Leve"</formula>
    </cfRule>
  </conditionalFormatting>
  <conditionalFormatting sqref="AF51">
    <cfRule type="cellIs" dxfId="2228" priority="2336" operator="equal">
      <formula>"Extremo"</formula>
    </cfRule>
    <cfRule type="cellIs" dxfId="2227" priority="2337" operator="equal">
      <formula>"Alto"</formula>
    </cfRule>
    <cfRule type="cellIs" dxfId="2226" priority="2338" operator="equal">
      <formula>"Moderado"</formula>
    </cfRule>
    <cfRule type="cellIs" dxfId="2225" priority="2339" operator="equal">
      <formula>"Bajo"</formula>
    </cfRule>
  </conditionalFormatting>
  <conditionalFormatting sqref="AB53">
    <cfRule type="cellIs" dxfId="2224" priority="2331" operator="equal">
      <formula>"Muy Alta"</formula>
    </cfRule>
    <cfRule type="cellIs" dxfId="2223" priority="2332" operator="equal">
      <formula>"Alta"</formula>
    </cfRule>
    <cfRule type="cellIs" dxfId="2222" priority="2333" operator="equal">
      <formula>"Media"</formula>
    </cfRule>
    <cfRule type="cellIs" dxfId="2221" priority="2334" operator="equal">
      <formula>"Baja"</formula>
    </cfRule>
    <cfRule type="cellIs" dxfId="2220" priority="2335" operator="equal">
      <formula>"Muy Baja"</formula>
    </cfRule>
  </conditionalFormatting>
  <conditionalFormatting sqref="AD53">
    <cfRule type="cellIs" dxfId="2219" priority="2326" operator="equal">
      <formula>"Catastrófico"</formula>
    </cfRule>
    <cfRule type="cellIs" dxfId="2218" priority="2327" operator="equal">
      <formula>"Mayor"</formula>
    </cfRule>
    <cfRule type="cellIs" dxfId="2217" priority="2328" operator="equal">
      <formula>"Moderado"</formula>
    </cfRule>
    <cfRule type="cellIs" dxfId="2216" priority="2329" operator="equal">
      <formula>"Menor"</formula>
    </cfRule>
    <cfRule type="cellIs" dxfId="2215" priority="2330" operator="equal">
      <formula>"Leve"</formula>
    </cfRule>
  </conditionalFormatting>
  <conditionalFormatting sqref="AB55">
    <cfRule type="cellIs" dxfId="2214" priority="2317" operator="equal">
      <formula>"Muy Alta"</formula>
    </cfRule>
    <cfRule type="cellIs" dxfId="2213" priority="2318" operator="equal">
      <formula>"Alta"</formula>
    </cfRule>
    <cfRule type="cellIs" dxfId="2212" priority="2319" operator="equal">
      <formula>"Media"</formula>
    </cfRule>
    <cfRule type="cellIs" dxfId="2211" priority="2320" operator="equal">
      <formula>"Baja"</formula>
    </cfRule>
    <cfRule type="cellIs" dxfId="2210" priority="2321" operator="equal">
      <formula>"Muy Baja"</formula>
    </cfRule>
  </conditionalFormatting>
  <conditionalFormatting sqref="AB54">
    <cfRule type="cellIs" dxfId="2209" priority="2303" operator="equal">
      <formula>"Muy Alta"</formula>
    </cfRule>
    <cfRule type="cellIs" dxfId="2208" priority="2304" operator="equal">
      <formula>"Alta"</formula>
    </cfRule>
    <cfRule type="cellIs" dxfId="2207" priority="2305" operator="equal">
      <formula>"Media"</formula>
    </cfRule>
    <cfRule type="cellIs" dxfId="2206" priority="2306" operator="equal">
      <formula>"Baja"</formula>
    </cfRule>
    <cfRule type="cellIs" dxfId="2205" priority="2307" operator="equal">
      <formula>"Muy Baja"</formula>
    </cfRule>
  </conditionalFormatting>
  <conditionalFormatting sqref="AD54">
    <cfRule type="cellIs" dxfId="2204" priority="2298" operator="equal">
      <formula>"Catastrófico"</formula>
    </cfRule>
    <cfRule type="cellIs" dxfId="2203" priority="2299" operator="equal">
      <formula>"Mayor"</formula>
    </cfRule>
    <cfRule type="cellIs" dxfId="2202" priority="2300" operator="equal">
      <formula>"Moderado"</formula>
    </cfRule>
    <cfRule type="cellIs" dxfId="2201" priority="2301" operator="equal">
      <formula>"Menor"</formula>
    </cfRule>
    <cfRule type="cellIs" dxfId="2200" priority="2302" operator="equal">
      <formula>"Leve"</formula>
    </cfRule>
  </conditionalFormatting>
  <conditionalFormatting sqref="AF54">
    <cfRule type="cellIs" dxfId="2199" priority="2294" operator="equal">
      <formula>"Extremo"</formula>
    </cfRule>
    <cfRule type="cellIs" dxfId="2198" priority="2295" operator="equal">
      <formula>"Alto"</formula>
    </cfRule>
    <cfRule type="cellIs" dxfId="2197" priority="2296" operator="equal">
      <formula>"Moderado"</formula>
    </cfRule>
    <cfRule type="cellIs" dxfId="2196" priority="2297" operator="equal">
      <formula>"Bajo"</formula>
    </cfRule>
  </conditionalFormatting>
  <conditionalFormatting sqref="AB56">
    <cfRule type="cellIs" dxfId="2195" priority="2289" operator="equal">
      <formula>"Muy Alta"</formula>
    </cfRule>
    <cfRule type="cellIs" dxfId="2194" priority="2290" operator="equal">
      <formula>"Alta"</formula>
    </cfRule>
    <cfRule type="cellIs" dxfId="2193" priority="2291" operator="equal">
      <formula>"Media"</formula>
    </cfRule>
    <cfRule type="cellIs" dxfId="2192" priority="2292" operator="equal">
      <formula>"Baja"</formula>
    </cfRule>
    <cfRule type="cellIs" dxfId="2191" priority="2293" operator="equal">
      <formula>"Muy Baja"</formula>
    </cfRule>
  </conditionalFormatting>
  <conditionalFormatting sqref="AD56">
    <cfRule type="cellIs" dxfId="2190" priority="2284" operator="equal">
      <formula>"Catastrófico"</formula>
    </cfRule>
    <cfRule type="cellIs" dxfId="2189" priority="2285" operator="equal">
      <formula>"Mayor"</formula>
    </cfRule>
    <cfRule type="cellIs" dxfId="2188" priority="2286" operator="equal">
      <formula>"Moderado"</formula>
    </cfRule>
    <cfRule type="cellIs" dxfId="2187" priority="2287" operator="equal">
      <formula>"Menor"</formula>
    </cfRule>
    <cfRule type="cellIs" dxfId="2186" priority="2288" operator="equal">
      <formula>"Leve"</formula>
    </cfRule>
  </conditionalFormatting>
  <conditionalFormatting sqref="AF56">
    <cfRule type="cellIs" dxfId="2185" priority="2280" operator="equal">
      <formula>"Extremo"</formula>
    </cfRule>
    <cfRule type="cellIs" dxfId="2184" priority="2281" operator="equal">
      <formula>"Alto"</formula>
    </cfRule>
    <cfRule type="cellIs" dxfId="2183" priority="2282" operator="equal">
      <formula>"Moderado"</formula>
    </cfRule>
    <cfRule type="cellIs" dxfId="2182" priority="2283" operator="equal">
      <formula>"Bajo"</formula>
    </cfRule>
  </conditionalFormatting>
  <conditionalFormatting sqref="AB57">
    <cfRule type="cellIs" dxfId="2181" priority="2275" operator="equal">
      <formula>"Muy Alta"</formula>
    </cfRule>
    <cfRule type="cellIs" dxfId="2180" priority="2276" operator="equal">
      <formula>"Alta"</formula>
    </cfRule>
    <cfRule type="cellIs" dxfId="2179" priority="2277" operator="equal">
      <formula>"Media"</formula>
    </cfRule>
    <cfRule type="cellIs" dxfId="2178" priority="2278" operator="equal">
      <formula>"Baja"</formula>
    </cfRule>
    <cfRule type="cellIs" dxfId="2177" priority="2279" operator="equal">
      <formula>"Muy Baja"</formula>
    </cfRule>
  </conditionalFormatting>
  <conditionalFormatting sqref="AD57">
    <cfRule type="cellIs" dxfId="2176" priority="2270" operator="equal">
      <formula>"Catastrófico"</formula>
    </cfRule>
    <cfRule type="cellIs" dxfId="2175" priority="2271" operator="equal">
      <formula>"Mayor"</formula>
    </cfRule>
    <cfRule type="cellIs" dxfId="2174" priority="2272" operator="equal">
      <formula>"Moderado"</formula>
    </cfRule>
    <cfRule type="cellIs" dxfId="2173" priority="2273" operator="equal">
      <formula>"Menor"</formula>
    </cfRule>
    <cfRule type="cellIs" dxfId="2172" priority="2274" operator="equal">
      <formula>"Leve"</formula>
    </cfRule>
  </conditionalFormatting>
  <conditionalFormatting sqref="AF57">
    <cfRule type="cellIs" dxfId="2171" priority="2266" operator="equal">
      <formula>"Extremo"</formula>
    </cfRule>
    <cfRule type="cellIs" dxfId="2170" priority="2267" operator="equal">
      <formula>"Alto"</formula>
    </cfRule>
    <cfRule type="cellIs" dxfId="2169" priority="2268" operator="equal">
      <formula>"Moderado"</formula>
    </cfRule>
    <cfRule type="cellIs" dxfId="2168" priority="2269" operator="equal">
      <formula>"Bajo"</formula>
    </cfRule>
  </conditionalFormatting>
  <conditionalFormatting sqref="AB59">
    <cfRule type="cellIs" dxfId="2167" priority="2261" operator="equal">
      <formula>"Muy Alta"</formula>
    </cfRule>
    <cfRule type="cellIs" dxfId="2166" priority="2262" operator="equal">
      <formula>"Alta"</formula>
    </cfRule>
    <cfRule type="cellIs" dxfId="2165" priority="2263" operator="equal">
      <formula>"Media"</formula>
    </cfRule>
    <cfRule type="cellIs" dxfId="2164" priority="2264" operator="equal">
      <formula>"Baja"</formula>
    </cfRule>
    <cfRule type="cellIs" dxfId="2163" priority="2265" operator="equal">
      <formula>"Muy Baja"</formula>
    </cfRule>
  </conditionalFormatting>
  <conditionalFormatting sqref="AD59">
    <cfRule type="cellIs" dxfId="2162" priority="2256" operator="equal">
      <formula>"Catastrófico"</formula>
    </cfRule>
    <cfRule type="cellIs" dxfId="2161" priority="2257" operator="equal">
      <formula>"Mayor"</formula>
    </cfRule>
    <cfRule type="cellIs" dxfId="2160" priority="2258" operator="equal">
      <formula>"Moderado"</formula>
    </cfRule>
    <cfRule type="cellIs" dxfId="2159" priority="2259" operator="equal">
      <formula>"Menor"</formula>
    </cfRule>
    <cfRule type="cellIs" dxfId="2158" priority="2260" operator="equal">
      <formula>"Leve"</formula>
    </cfRule>
  </conditionalFormatting>
  <conditionalFormatting sqref="AF59">
    <cfRule type="cellIs" dxfId="2157" priority="2252" operator="equal">
      <formula>"Extremo"</formula>
    </cfRule>
    <cfRule type="cellIs" dxfId="2156" priority="2253" operator="equal">
      <formula>"Alto"</formula>
    </cfRule>
    <cfRule type="cellIs" dxfId="2155" priority="2254" operator="equal">
      <formula>"Moderado"</formula>
    </cfRule>
    <cfRule type="cellIs" dxfId="2154" priority="2255" operator="equal">
      <formula>"Bajo"</formula>
    </cfRule>
  </conditionalFormatting>
  <conditionalFormatting sqref="AB60">
    <cfRule type="cellIs" dxfId="2153" priority="2247" operator="equal">
      <formula>"Muy Alta"</formula>
    </cfRule>
    <cfRule type="cellIs" dxfId="2152" priority="2248" operator="equal">
      <formula>"Alta"</formula>
    </cfRule>
    <cfRule type="cellIs" dxfId="2151" priority="2249" operator="equal">
      <formula>"Media"</formula>
    </cfRule>
    <cfRule type="cellIs" dxfId="2150" priority="2250" operator="equal">
      <formula>"Baja"</formula>
    </cfRule>
    <cfRule type="cellIs" dxfId="2149" priority="2251" operator="equal">
      <formula>"Muy Baja"</formula>
    </cfRule>
  </conditionalFormatting>
  <conditionalFormatting sqref="AD60">
    <cfRule type="cellIs" dxfId="2148" priority="2242" operator="equal">
      <formula>"Catastrófico"</formula>
    </cfRule>
    <cfRule type="cellIs" dxfId="2147" priority="2243" operator="equal">
      <formula>"Mayor"</formula>
    </cfRule>
    <cfRule type="cellIs" dxfId="2146" priority="2244" operator="equal">
      <formula>"Moderado"</formula>
    </cfRule>
    <cfRule type="cellIs" dxfId="2145" priority="2245" operator="equal">
      <formula>"Menor"</formula>
    </cfRule>
    <cfRule type="cellIs" dxfId="2144" priority="2246" operator="equal">
      <formula>"Leve"</formula>
    </cfRule>
  </conditionalFormatting>
  <conditionalFormatting sqref="AF60">
    <cfRule type="cellIs" dxfId="2143" priority="2238" operator="equal">
      <formula>"Extremo"</formula>
    </cfRule>
    <cfRule type="cellIs" dxfId="2142" priority="2239" operator="equal">
      <formula>"Alto"</formula>
    </cfRule>
    <cfRule type="cellIs" dxfId="2141" priority="2240" operator="equal">
      <formula>"Moderado"</formula>
    </cfRule>
    <cfRule type="cellIs" dxfId="2140" priority="2241" operator="equal">
      <formula>"Bajo"</formula>
    </cfRule>
  </conditionalFormatting>
  <conditionalFormatting sqref="AB62">
    <cfRule type="cellIs" dxfId="2139" priority="2233" operator="equal">
      <formula>"Muy Alta"</formula>
    </cfRule>
    <cfRule type="cellIs" dxfId="2138" priority="2234" operator="equal">
      <formula>"Alta"</formula>
    </cfRule>
    <cfRule type="cellIs" dxfId="2137" priority="2235" operator="equal">
      <formula>"Media"</formula>
    </cfRule>
    <cfRule type="cellIs" dxfId="2136" priority="2236" operator="equal">
      <formula>"Baja"</formula>
    </cfRule>
    <cfRule type="cellIs" dxfId="2135" priority="2237" operator="equal">
      <formula>"Muy Baja"</formula>
    </cfRule>
  </conditionalFormatting>
  <conditionalFormatting sqref="AD62">
    <cfRule type="cellIs" dxfId="2134" priority="2228" operator="equal">
      <formula>"Catastrófico"</formula>
    </cfRule>
    <cfRule type="cellIs" dxfId="2133" priority="2229" operator="equal">
      <formula>"Mayor"</formula>
    </cfRule>
    <cfRule type="cellIs" dxfId="2132" priority="2230" operator="equal">
      <formula>"Moderado"</formula>
    </cfRule>
    <cfRule type="cellIs" dxfId="2131" priority="2231" operator="equal">
      <formula>"Menor"</formula>
    </cfRule>
    <cfRule type="cellIs" dxfId="2130" priority="2232" operator="equal">
      <formula>"Leve"</formula>
    </cfRule>
  </conditionalFormatting>
  <conditionalFormatting sqref="AF62">
    <cfRule type="cellIs" dxfId="2129" priority="2224" operator="equal">
      <formula>"Extremo"</formula>
    </cfRule>
    <cfRule type="cellIs" dxfId="2128" priority="2225" operator="equal">
      <formula>"Alto"</formula>
    </cfRule>
    <cfRule type="cellIs" dxfId="2127" priority="2226" operator="equal">
      <formula>"Moderado"</formula>
    </cfRule>
    <cfRule type="cellIs" dxfId="2126" priority="2227" operator="equal">
      <formula>"Bajo"</formula>
    </cfRule>
  </conditionalFormatting>
  <conditionalFormatting sqref="AB63">
    <cfRule type="cellIs" dxfId="2125" priority="2219" operator="equal">
      <formula>"Muy Alta"</formula>
    </cfRule>
    <cfRule type="cellIs" dxfId="2124" priority="2220" operator="equal">
      <formula>"Alta"</formula>
    </cfRule>
    <cfRule type="cellIs" dxfId="2123" priority="2221" operator="equal">
      <formula>"Media"</formula>
    </cfRule>
    <cfRule type="cellIs" dxfId="2122" priority="2222" operator="equal">
      <formula>"Baja"</formula>
    </cfRule>
    <cfRule type="cellIs" dxfId="2121" priority="2223" operator="equal">
      <formula>"Muy Baja"</formula>
    </cfRule>
  </conditionalFormatting>
  <conditionalFormatting sqref="AD63">
    <cfRule type="cellIs" dxfId="2120" priority="2214" operator="equal">
      <formula>"Catastrófico"</formula>
    </cfRule>
    <cfRule type="cellIs" dxfId="2119" priority="2215" operator="equal">
      <formula>"Mayor"</formula>
    </cfRule>
    <cfRule type="cellIs" dxfId="2118" priority="2216" operator="equal">
      <formula>"Moderado"</formula>
    </cfRule>
    <cfRule type="cellIs" dxfId="2117" priority="2217" operator="equal">
      <formula>"Menor"</formula>
    </cfRule>
    <cfRule type="cellIs" dxfId="2116" priority="2218" operator="equal">
      <formula>"Leve"</formula>
    </cfRule>
  </conditionalFormatting>
  <conditionalFormatting sqref="AF63">
    <cfRule type="cellIs" dxfId="2115" priority="2210" operator="equal">
      <formula>"Extremo"</formula>
    </cfRule>
    <cfRule type="cellIs" dxfId="2114" priority="2211" operator="equal">
      <formula>"Alto"</formula>
    </cfRule>
    <cfRule type="cellIs" dxfId="2113" priority="2212" operator="equal">
      <formula>"Moderado"</formula>
    </cfRule>
    <cfRule type="cellIs" dxfId="2112" priority="2213" operator="equal">
      <formula>"Bajo"</formula>
    </cfRule>
  </conditionalFormatting>
  <conditionalFormatting sqref="AB65">
    <cfRule type="cellIs" dxfId="2111" priority="2205" operator="equal">
      <formula>"Muy Alta"</formula>
    </cfRule>
    <cfRule type="cellIs" dxfId="2110" priority="2206" operator="equal">
      <formula>"Alta"</formula>
    </cfRule>
    <cfRule type="cellIs" dxfId="2109" priority="2207" operator="equal">
      <formula>"Media"</formula>
    </cfRule>
    <cfRule type="cellIs" dxfId="2108" priority="2208" operator="equal">
      <formula>"Baja"</formula>
    </cfRule>
    <cfRule type="cellIs" dxfId="2107" priority="2209" operator="equal">
      <formula>"Muy Baja"</formula>
    </cfRule>
  </conditionalFormatting>
  <conditionalFormatting sqref="AD65">
    <cfRule type="cellIs" dxfId="2106" priority="2200" operator="equal">
      <formula>"Catastrófico"</formula>
    </cfRule>
    <cfRule type="cellIs" dxfId="2105" priority="2201" operator="equal">
      <formula>"Mayor"</formula>
    </cfRule>
    <cfRule type="cellIs" dxfId="2104" priority="2202" operator="equal">
      <formula>"Moderado"</formula>
    </cfRule>
    <cfRule type="cellIs" dxfId="2103" priority="2203" operator="equal">
      <formula>"Menor"</formula>
    </cfRule>
    <cfRule type="cellIs" dxfId="2102" priority="2204" operator="equal">
      <formula>"Leve"</formula>
    </cfRule>
  </conditionalFormatting>
  <conditionalFormatting sqref="AF65">
    <cfRule type="cellIs" dxfId="2101" priority="2196" operator="equal">
      <formula>"Extremo"</formula>
    </cfRule>
    <cfRule type="cellIs" dxfId="2100" priority="2197" operator="equal">
      <formula>"Alto"</formula>
    </cfRule>
    <cfRule type="cellIs" dxfId="2099" priority="2198" operator="equal">
      <formula>"Moderado"</formula>
    </cfRule>
    <cfRule type="cellIs" dxfId="2098" priority="2199" operator="equal">
      <formula>"Bajo"</formula>
    </cfRule>
  </conditionalFormatting>
  <conditionalFormatting sqref="AB66">
    <cfRule type="cellIs" dxfId="2097" priority="2191" operator="equal">
      <formula>"Muy Alta"</formula>
    </cfRule>
    <cfRule type="cellIs" dxfId="2096" priority="2192" operator="equal">
      <formula>"Alta"</formula>
    </cfRule>
    <cfRule type="cellIs" dxfId="2095" priority="2193" operator="equal">
      <formula>"Media"</formula>
    </cfRule>
    <cfRule type="cellIs" dxfId="2094" priority="2194" operator="equal">
      <formula>"Baja"</formula>
    </cfRule>
    <cfRule type="cellIs" dxfId="2093" priority="2195" operator="equal">
      <formula>"Muy Baja"</formula>
    </cfRule>
  </conditionalFormatting>
  <conditionalFormatting sqref="AD66">
    <cfRule type="cellIs" dxfId="2092" priority="2186" operator="equal">
      <formula>"Catastrófico"</formula>
    </cfRule>
    <cfRule type="cellIs" dxfId="2091" priority="2187" operator="equal">
      <formula>"Mayor"</formula>
    </cfRule>
    <cfRule type="cellIs" dxfId="2090" priority="2188" operator="equal">
      <formula>"Moderado"</formula>
    </cfRule>
    <cfRule type="cellIs" dxfId="2089" priority="2189" operator="equal">
      <formula>"Menor"</formula>
    </cfRule>
    <cfRule type="cellIs" dxfId="2088" priority="2190" operator="equal">
      <formula>"Leve"</formula>
    </cfRule>
  </conditionalFormatting>
  <conditionalFormatting sqref="AF66">
    <cfRule type="cellIs" dxfId="2087" priority="2182" operator="equal">
      <formula>"Extremo"</formula>
    </cfRule>
    <cfRule type="cellIs" dxfId="2086" priority="2183" operator="equal">
      <formula>"Alto"</formula>
    </cfRule>
    <cfRule type="cellIs" dxfId="2085" priority="2184" operator="equal">
      <formula>"Moderado"</formula>
    </cfRule>
    <cfRule type="cellIs" dxfId="2084" priority="2185" operator="equal">
      <formula>"Bajo"</formula>
    </cfRule>
  </conditionalFormatting>
  <conditionalFormatting sqref="AB68">
    <cfRule type="cellIs" dxfId="2083" priority="2177" operator="equal">
      <formula>"Muy Alta"</formula>
    </cfRule>
    <cfRule type="cellIs" dxfId="2082" priority="2178" operator="equal">
      <formula>"Alta"</formula>
    </cfRule>
    <cfRule type="cellIs" dxfId="2081" priority="2179" operator="equal">
      <formula>"Media"</formula>
    </cfRule>
    <cfRule type="cellIs" dxfId="2080" priority="2180" operator="equal">
      <formula>"Baja"</formula>
    </cfRule>
    <cfRule type="cellIs" dxfId="2079" priority="2181" operator="equal">
      <formula>"Muy Baja"</formula>
    </cfRule>
  </conditionalFormatting>
  <conditionalFormatting sqref="AD68">
    <cfRule type="cellIs" dxfId="2078" priority="2172" operator="equal">
      <formula>"Catastrófico"</formula>
    </cfRule>
    <cfRule type="cellIs" dxfId="2077" priority="2173" operator="equal">
      <formula>"Mayor"</formula>
    </cfRule>
    <cfRule type="cellIs" dxfId="2076" priority="2174" operator="equal">
      <formula>"Moderado"</formula>
    </cfRule>
    <cfRule type="cellIs" dxfId="2075" priority="2175" operator="equal">
      <formula>"Menor"</formula>
    </cfRule>
    <cfRule type="cellIs" dxfId="2074" priority="2176" operator="equal">
      <formula>"Leve"</formula>
    </cfRule>
  </conditionalFormatting>
  <conditionalFormatting sqref="AF68">
    <cfRule type="cellIs" dxfId="2073" priority="2168" operator="equal">
      <formula>"Extremo"</formula>
    </cfRule>
    <cfRule type="cellIs" dxfId="2072" priority="2169" operator="equal">
      <formula>"Alto"</formula>
    </cfRule>
    <cfRule type="cellIs" dxfId="2071" priority="2170" operator="equal">
      <formula>"Moderado"</formula>
    </cfRule>
    <cfRule type="cellIs" dxfId="2070" priority="2171" operator="equal">
      <formula>"Bajo"</formula>
    </cfRule>
  </conditionalFormatting>
  <conditionalFormatting sqref="AB69">
    <cfRule type="cellIs" dxfId="2069" priority="2163" operator="equal">
      <formula>"Muy Alta"</formula>
    </cfRule>
    <cfRule type="cellIs" dxfId="2068" priority="2164" operator="equal">
      <formula>"Alta"</formula>
    </cfRule>
    <cfRule type="cellIs" dxfId="2067" priority="2165" operator="equal">
      <formula>"Media"</formula>
    </cfRule>
    <cfRule type="cellIs" dxfId="2066" priority="2166" operator="equal">
      <formula>"Baja"</formula>
    </cfRule>
    <cfRule type="cellIs" dxfId="2065" priority="2167" operator="equal">
      <formula>"Muy Baja"</formula>
    </cfRule>
  </conditionalFormatting>
  <conditionalFormatting sqref="AD69">
    <cfRule type="cellIs" dxfId="2064" priority="2158" operator="equal">
      <formula>"Catastrófico"</formula>
    </cfRule>
    <cfRule type="cellIs" dxfId="2063" priority="2159" operator="equal">
      <formula>"Mayor"</formula>
    </cfRule>
    <cfRule type="cellIs" dxfId="2062" priority="2160" operator="equal">
      <formula>"Moderado"</formula>
    </cfRule>
    <cfRule type="cellIs" dxfId="2061" priority="2161" operator="equal">
      <formula>"Menor"</formula>
    </cfRule>
    <cfRule type="cellIs" dxfId="2060" priority="2162" operator="equal">
      <formula>"Leve"</formula>
    </cfRule>
  </conditionalFormatting>
  <conditionalFormatting sqref="AF69">
    <cfRule type="cellIs" dxfId="2059" priority="2154" operator="equal">
      <formula>"Extremo"</formula>
    </cfRule>
    <cfRule type="cellIs" dxfId="2058" priority="2155" operator="equal">
      <formula>"Alto"</formula>
    </cfRule>
    <cfRule type="cellIs" dxfId="2057" priority="2156" operator="equal">
      <formula>"Moderado"</formula>
    </cfRule>
    <cfRule type="cellIs" dxfId="2056" priority="2157" operator="equal">
      <formula>"Bajo"</formula>
    </cfRule>
  </conditionalFormatting>
  <conditionalFormatting sqref="AB71">
    <cfRule type="cellIs" dxfId="2055" priority="2149" operator="equal">
      <formula>"Muy Alta"</formula>
    </cfRule>
    <cfRule type="cellIs" dxfId="2054" priority="2150" operator="equal">
      <formula>"Alta"</formula>
    </cfRule>
    <cfRule type="cellIs" dxfId="2053" priority="2151" operator="equal">
      <formula>"Media"</formula>
    </cfRule>
    <cfRule type="cellIs" dxfId="2052" priority="2152" operator="equal">
      <formula>"Baja"</formula>
    </cfRule>
    <cfRule type="cellIs" dxfId="2051" priority="2153" operator="equal">
      <formula>"Muy Baja"</formula>
    </cfRule>
  </conditionalFormatting>
  <conditionalFormatting sqref="AD71">
    <cfRule type="cellIs" dxfId="2050" priority="2144" operator="equal">
      <formula>"Catastrófico"</formula>
    </cfRule>
    <cfRule type="cellIs" dxfId="2049" priority="2145" operator="equal">
      <formula>"Mayor"</formula>
    </cfRule>
    <cfRule type="cellIs" dxfId="2048" priority="2146" operator="equal">
      <formula>"Moderado"</formula>
    </cfRule>
    <cfRule type="cellIs" dxfId="2047" priority="2147" operator="equal">
      <formula>"Menor"</formula>
    </cfRule>
    <cfRule type="cellIs" dxfId="2046" priority="2148" operator="equal">
      <formula>"Leve"</formula>
    </cfRule>
  </conditionalFormatting>
  <conditionalFormatting sqref="AF71">
    <cfRule type="cellIs" dxfId="2045" priority="2140" operator="equal">
      <formula>"Extremo"</formula>
    </cfRule>
    <cfRule type="cellIs" dxfId="2044" priority="2141" operator="equal">
      <formula>"Alto"</formula>
    </cfRule>
    <cfRule type="cellIs" dxfId="2043" priority="2142" operator="equal">
      <formula>"Moderado"</formula>
    </cfRule>
    <cfRule type="cellIs" dxfId="2042" priority="2143" operator="equal">
      <formula>"Bajo"</formula>
    </cfRule>
  </conditionalFormatting>
  <conditionalFormatting sqref="AB72">
    <cfRule type="cellIs" dxfId="2041" priority="2135" operator="equal">
      <formula>"Muy Alta"</formula>
    </cfRule>
    <cfRule type="cellIs" dxfId="2040" priority="2136" operator="equal">
      <formula>"Alta"</formula>
    </cfRule>
    <cfRule type="cellIs" dxfId="2039" priority="2137" operator="equal">
      <formula>"Media"</formula>
    </cfRule>
    <cfRule type="cellIs" dxfId="2038" priority="2138" operator="equal">
      <formula>"Baja"</formula>
    </cfRule>
    <cfRule type="cellIs" dxfId="2037" priority="2139" operator="equal">
      <formula>"Muy Baja"</formula>
    </cfRule>
  </conditionalFormatting>
  <conditionalFormatting sqref="AD72">
    <cfRule type="cellIs" dxfId="2036" priority="2130" operator="equal">
      <formula>"Catastrófico"</formula>
    </cfRule>
    <cfRule type="cellIs" dxfId="2035" priority="2131" operator="equal">
      <formula>"Mayor"</formula>
    </cfRule>
    <cfRule type="cellIs" dxfId="2034" priority="2132" operator="equal">
      <formula>"Moderado"</formula>
    </cfRule>
    <cfRule type="cellIs" dxfId="2033" priority="2133" operator="equal">
      <formula>"Menor"</formula>
    </cfRule>
    <cfRule type="cellIs" dxfId="2032" priority="2134" operator="equal">
      <formula>"Leve"</formula>
    </cfRule>
  </conditionalFormatting>
  <conditionalFormatting sqref="AF72">
    <cfRule type="cellIs" dxfId="2031" priority="2126" operator="equal">
      <formula>"Extremo"</formula>
    </cfRule>
    <cfRule type="cellIs" dxfId="2030" priority="2127" operator="equal">
      <formula>"Alto"</formula>
    </cfRule>
    <cfRule type="cellIs" dxfId="2029" priority="2128" operator="equal">
      <formula>"Moderado"</formula>
    </cfRule>
    <cfRule type="cellIs" dxfId="2028" priority="2129" operator="equal">
      <formula>"Bajo"</formula>
    </cfRule>
  </conditionalFormatting>
  <conditionalFormatting sqref="AB73">
    <cfRule type="cellIs" dxfId="2027" priority="2121" operator="equal">
      <formula>"Muy Alta"</formula>
    </cfRule>
    <cfRule type="cellIs" dxfId="2026" priority="2122" operator="equal">
      <formula>"Alta"</formula>
    </cfRule>
    <cfRule type="cellIs" dxfId="2025" priority="2123" operator="equal">
      <formula>"Media"</formula>
    </cfRule>
    <cfRule type="cellIs" dxfId="2024" priority="2124" operator="equal">
      <formula>"Baja"</formula>
    </cfRule>
    <cfRule type="cellIs" dxfId="2023" priority="2125" operator="equal">
      <formula>"Muy Baja"</formula>
    </cfRule>
  </conditionalFormatting>
  <conditionalFormatting sqref="AD73">
    <cfRule type="cellIs" dxfId="2022" priority="2116" operator="equal">
      <formula>"Catastrófico"</formula>
    </cfRule>
    <cfRule type="cellIs" dxfId="2021" priority="2117" operator="equal">
      <formula>"Mayor"</formula>
    </cfRule>
    <cfRule type="cellIs" dxfId="2020" priority="2118" operator="equal">
      <formula>"Moderado"</formula>
    </cfRule>
    <cfRule type="cellIs" dxfId="2019" priority="2119" operator="equal">
      <formula>"Menor"</formula>
    </cfRule>
    <cfRule type="cellIs" dxfId="2018" priority="2120" operator="equal">
      <formula>"Leve"</formula>
    </cfRule>
  </conditionalFormatting>
  <conditionalFormatting sqref="AF73">
    <cfRule type="cellIs" dxfId="2017" priority="2112" operator="equal">
      <formula>"Extremo"</formula>
    </cfRule>
    <cfRule type="cellIs" dxfId="2016" priority="2113" operator="equal">
      <formula>"Alto"</formula>
    </cfRule>
    <cfRule type="cellIs" dxfId="2015" priority="2114" operator="equal">
      <formula>"Moderado"</formula>
    </cfRule>
    <cfRule type="cellIs" dxfId="2014" priority="2115" operator="equal">
      <formula>"Bajo"</formula>
    </cfRule>
  </conditionalFormatting>
  <conditionalFormatting sqref="AB74">
    <cfRule type="cellIs" dxfId="2013" priority="2107" operator="equal">
      <formula>"Muy Alta"</formula>
    </cfRule>
    <cfRule type="cellIs" dxfId="2012" priority="2108" operator="equal">
      <formula>"Alta"</formula>
    </cfRule>
    <cfRule type="cellIs" dxfId="2011" priority="2109" operator="equal">
      <formula>"Media"</formula>
    </cfRule>
    <cfRule type="cellIs" dxfId="2010" priority="2110" operator="equal">
      <formula>"Baja"</formula>
    </cfRule>
    <cfRule type="cellIs" dxfId="2009" priority="2111" operator="equal">
      <formula>"Muy Baja"</formula>
    </cfRule>
  </conditionalFormatting>
  <conditionalFormatting sqref="AD74">
    <cfRule type="cellIs" dxfId="2008" priority="2102" operator="equal">
      <formula>"Catastrófico"</formula>
    </cfRule>
    <cfRule type="cellIs" dxfId="2007" priority="2103" operator="equal">
      <formula>"Mayor"</formula>
    </cfRule>
    <cfRule type="cellIs" dxfId="2006" priority="2104" operator="equal">
      <formula>"Moderado"</formula>
    </cfRule>
    <cfRule type="cellIs" dxfId="2005" priority="2105" operator="equal">
      <formula>"Menor"</formula>
    </cfRule>
    <cfRule type="cellIs" dxfId="2004" priority="2106" operator="equal">
      <formula>"Leve"</formula>
    </cfRule>
  </conditionalFormatting>
  <conditionalFormatting sqref="AF74">
    <cfRule type="cellIs" dxfId="2003" priority="2098" operator="equal">
      <formula>"Extremo"</formula>
    </cfRule>
    <cfRule type="cellIs" dxfId="2002" priority="2099" operator="equal">
      <formula>"Alto"</formula>
    </cfRule>
    <cfRule type="cellIs" dxfId="2001" priority="2100" operator="equal">
      <formula>"Moderado"</formula>
    </cfRule>
    <cfRule type="cellIs" dxfId="2000" priority="2101" operator="equal">
      <formula>"Bajo"</formula>
    </cfRule>
  </conditionalFormatting>
  <conditionalFormatting sqref="AB75">
    <cfRule type="cellIs" dxfId="1999" priority="2093" operator="equal">
      <formula>"Muy Alta"</formula>
    </cfRule>
    <cfRule type="cellIs" dxfId="1998" priority="2094" operator="equal">
      <formula>"Alta"</formula>
    </cfRule>
    <cfRule type="cellIs" dxfId="1997" priority="2095" operator="equal">
      <formula>"Media"</formula>
    </cfRule>
    <cfRule type="cellIs" dxfId="1996" priority="2096" operator="equal">
      <formula>"Baja"</formula>
    </cfRule>
    <cfRule type="cellIs" dxfId="1995" priority="2097" operator="equal">
      <formula>"Muy Baja"</formula>
    </cfRule>
  </conditionalFormatting>
  <conditionalFormatting sqref="AD75">
    <cfRule type="cellIs" dxfId="1994" priority="2088" operator="equal">
      <formula>"Catastrófico"</formula>
    </cfRule>
    <cfRule type="cellIs" dxfId="1993" priority="2089" operator="equal">
      <formula>"Mayor"</formula>
    </cfRule>
    <cfRule type="cellIs" dxfId="1992" priority="2090" operator="equal">
      <formula>"Moderado"</formula>
    </cfRule>
    <cfRule type="cellIs" dxfId="1991" priority="2091" operator="equal">
      <formula>"Menor"</formula>
    </cfRule>
    <cfRule type="cellIs" dxfId="1990" priority="2092" operator="equal">
      <formula>"Leve"</formula>
    </cfRule>
  </conditionalFormatting>
  <conditionalFormatting sqref="AF75">
    <cfRule type="cellIs" dxfId="1989" priority="2084" operator="equal">
      <formula>"Extremo"</formula>
    </cfRule>
    <cfRule type="cellIs" dxfId="1988" priority="2085" operator="equal">
      <formula>"Alto"</formula>
    </cfRule>
    <cfRule type="cellIs" dxfId="1987" priority="2086" operator="equal">
      <formula>"Moderado"</formula>
    </cfRule>
    <cfRule type="cellIs" dxfId="1986" priority="2087" operator="equal">
      <formula>"Bajo"</formula>
    </cfRule>
  </conditionalFormatting>
  <conditionalFormatting sqref="AB77">
    <cfRule type="cellIs" dxfId="1985" priority="2079" operator="equal">
      <formula>"Muy Alta"</formula>
    </cfRule>
    <cfRule type="cellIs" dxfId="1984" priority="2080" operator="equal">
      <formula>"Alta"</formula>
    </cfRule>
    <cfRule type="cellIs" dxfId="1983" priority="2081" operator="equal">
      <formula>"Media"</formula>
    </cfRule>
    <cfRule type="cellIs" dxfId="1982" priority="2082" operator="equal">
      <formula>"Baja"</formula>
    </cfRule>
    <cfRule type="cellIs" dxfId="1981" priority="2083" operator="equal">
      <formula>"Muy Baja"</formula>
    </cfRule>
  </conditionalFormatting>
  <conditionalFormatting sqref="AD77">
    <cfRule type="cellIs" dxfId="1980" priority="2074" operator="equal">
      <formula>"Catastrófico"</formula>
    </cfRule>
    <cfRule type="cellIs" dxfId="1979" priority="2075" operator="equal">
      <formula>"Mayor"</formula>
    </cfRule>
    <cfRule type="cellIs" dxfId="1978" priority="2076" operator="equal">
      <formula>"Moderado"</formula>
    </cfRule>
    <cfRule type="cellIs" dxfId="1977" priority="2077" operator="equal">
      <formula>"Menor"</formula>
    </cfRule>
    <cfRule type="cellIs" dxfId="1976" priority="2078" operator="equal">
      <formula>"Leve"</formula>
    </cfRule>
  </conditionalFormatting>
  <conditionalFormatting sqref="AF77">
    <cfRule type="cellIs" dxfId="1975" priority="2070" operator="equal">
      <formula>"Extremo"</formula>
    </cfRule>
    <cfRule type="cellIs" dxfId="1974" priority="2071" operator="equal">
      <formula>"Alto"</formula>
    </cfRule>
    <cfRule type="cellIs" dxfId="1973" priority="2072" operator="equal">
      <formula>"Moderado"</formula>
    </cfRule>
    <cfRule type="cellIs" dxfId="1972" priority="2073" operator="equal">
      <formula>"Bajo"</formula>
    </cfRule>
  </conditionalFormatting>
  <conditionalFormatting sqref="AB76">
    <cfRule type="cellIs" dxfId="1971" priority="2065" operator="equal">
      <formula>"Muy Alta"</formula>
    </cfRule>
    <cfRule type="cellIs" dxfId="1970" priority="2066" operator="equal">
      <formula>"Alta"</formula>
    </cfRule>
    <cfRule type="cellIs" dxfId="1969" priority="2067" operator="equal">
      <formula>"Media"</formula>
    </cfRule>
    <cfRule type="cellIs" dxfId="1968" priority="2068" operator="equal">
      <formula>"Baja"</formula>
    </cfRule>
    <cfRule type="cellIs" dxfId="1967" priority="2069" operator="equal">
      <formula>"Muy Baja"</formula>
    </cfRule>
  </conditionalFormatting>
  <conditionalFormatting sqref="AD76">
    <cfRule type="cellIs" dxfId="1966" priority="2060" operator="equal">
      <formula>"Catastrófico"</formula>
    </cfRule>
    <cfRule type="cellIs" dxfId="1965" priority="2061" operator="equal">
      <formula>"Mayor"</formula>
    </cfRule>
    <cfRule type="cellIs" dxfId="1964" priority="2062" operator="equal">
      <formula>"Moderado"</formula>
    </cfRule>
    <cfRule type="cellIs" dxfId="1963" priority="2063" operator="equal">
      <formula>"Menor"</formula>
    </cfRule>
    <cfRule type="cellIs" dxfId="1962" priority="2064" operator="equal">
      <formula>"Leve"</formula>
    </cfRule>
  </conditionalFormatting>
  <conditionalFormatting sqref="AF76">
    <cfRule type="cellIs" dxfId="1961" priority="2056" operator="equal">
      <formula>"Extremo"</formula>
    </cfRule>
    <cfRule type="cellIs" dxfId="1960" priority="2057" operator="equal">
      <formula>"Alto"</formula>
    </cfRule>
    <cfRule type="cellIs" dxfId="1959" priority="2058" operator="equal">
      <formula>"Moderado"</formula>
    </cfRule>
    <cfRule type="cellIs" dxfId="1958" priority="2059" operator="equal">
      <formula>"Bajo"</formula>
    </cfRule>
  </conditionalFormatting>
  <conditionalFormatting sqref="AB78">
    <cfRule type="cellIs" dxfId="1957" priority="2051" operator="equal">
      <formula>"Muy Alta"</formula>
    </cfRule>
    <cfRule type="cellIs" dxfId="1956" priority="2052" operator="equal">
      <formula>"Alta"</formula>
    </cfRule>
    <cfRule type="cellIs" dxfId="1955" priority="2053" operator="equal">
      <formula>"Media"</formula>
    </cfRule>
    <cfRule type="cellIs" dxfId="1954" priority="2054" operator="equal">
      <formula>"Baja"</formula>
    </cfRule>
    <cfRule type="cellIs" dxfId="1953" priority="2055" operator="equal">
      <formula>"Muy Baja"</formula>
    </cfRule>
  </conditionalFormatting>
  <conditionalFormatting sqref="AD78">
    <cfRule type="cellIs" dxfId="1952" priority="2046" operator="equal">
      <formula>"Catastrófico"</formula>
    </cfRule>
    <cfRule type="cellIs" dxfId="1951" priority="2047" operator="equal">
      <formula>"Mayor"</formula>
    </cfRule>
    <cfRule type="cellIs" dxfId="1950" priority="2048" operator="equal">
      <formula>"Moderado"</formula>
    </cfRule>
    <cfRule type="cellIs" dxfId="1949" priority="2049" operator="equal">
      <formula>"Menor"</formula>
    </cfRule>
    <cfRule type="cellIs" dxfId="1948" priority="2050" operator="equal">
      <formula>"Leve"</formula>
    </cfRule>
  </conditionalFormatting>
  <conditionalFormatting sqref="AF78">
    <cfRule type="cellIs" dxfId="1947" priority="2042" operator="equal">
      <formula>"Extremo"</formula>
    </cfRule>
    <cfRule type="cellIs" dxfId="1946" priority="2043" operator="equal">
      <formula>"Alto"</formula>
    </cfRule>
    <cfRule type="cellIs" dxfId="1945" priority="2044" operator="equal">
      <formula>"Moderado"</formula>
    </cfRule>
    <cfRule type="cellIs" dxfId="1944" priority="2045" operator="equal">
      <formula>"Bajo"</formula>
    </cfRule>
  </conditionalFormatting>
  <conditionalFormatting sqref="AB80">
    <cfRule type="cellIs" dxfId="1943" priority="2037" operator="equal">
      <formula>"Muy Alta"</formula>
    </cfRule>
    <cfRule type="cellIs" dxfId="1942" priority="2038" operator="equal">
      <formula>"Alta"</formula>
    </cfRule>
    <cfRule type="cellIs" dxfId="1941" priority="2039" operator="equal">
      <formula>"Media"</formula>
    </cfRule>
    <cfRule type="cellIs" dxfId="1940" priority="2040" operator="equal">
      <formula>"Baja"</formula>
    </cfRule>
    <cfRule type="cellIs" dxfId="1939" priority="2041" operator="equal">
      <formula>"Muy Baja"</formula>
    </cfRule>
  </conditionalFormatting>
  <conditionalFormatting sqref="AD80">
    <cfRule type="cellIs" dxfId="1938" priority="2032" operator="equal">
      <formula>"Catastrófico"</formula>
    </cfRule>
    <cfRule type="cellIs" dxfId="1937" priority="2033" operator="equal">
      <formula>"Mayor"</formula>
    </cfRule>
    <cfRule type="cellIs" dxfId="1936" priority="2034" operator="equal">
      <formula>"Moderado"</formula>
    </cfRule>
    <cfRule type="cellIs" dxfId="1935" priority="2035" operator="equal">
      <formula>"Menor"</formula>
    </cfRule>
    <cfRule type="cellIs" dxfId="1934" priority="2036" operator="equal">
      <formula>"Leve"</formula>
    </cfRule>
  </conditionalFormatting>
  <conditionalFormatting sqref="AF80">
    <cfRule type="cellIs" dxfId="1933" priority="2028" operator="equal">
      <formula>"Extremo"</formula>
    </cfRule>
    <cfRule type="cellIs" dxfId="1932" priority="2029" operator="equal">
      <formula>"Alto"</formula>
    </cfRule>
    <cfRule type="cellIs" dxfId="1931" priority="2030" operator="equal">
      <formula>"Moderado"</formula>
    </cfRule>
    <cfRule type="cellIs" dxfId="1930" priority="2031" operator="equal">
      <formula>"Bajo"</formula>
    </cfRule>
  </conditionalFormatting>
  <conditionalFormatting sqref="AB81">
    <cfRule type="cellIs" dxfId="1929" priority="2023" operator="equal">
      <formula>"Muy Alta"</formula>
    </cfRule>
    <cfRule type="cellIs" dxfId="1928" priority="2024" operator="equal">
      <formula>"Alta"</formula>
    </cfRule>
    <cfRule type="cellIs" dxfId="1927" priority="2025" operator="equal">
      <formula>"Media"</formula>
    </cfRule>
    <cfRule type="cellIs" dxfId="1926" priority="2026" operator="equal">
      <formula>"Baja"</formula>
    </cfRule>
    <cfRule type="cellIs" dxfId="1925" priority="2027" operator="equal">
      <formula>"Muy Baja"</formula>
    </cfRule>
  </conditionalFormatting>
  <conditionalFormatting sqref="AD81">
    <cfRule type="cellIs" dxfId="1924" priority="2018" operator="equal">
      <formula>"Catastrófico"</formula>
    </cfRule>
    <cfRule type="cellIs" dxfId="1923" priority="2019" operator="equal">
      <formula>"Mayor"</formula>
    </cfRule>
    <cfRule type="cellIs" dxfId="1922" priority="2020" operator="equal">
      <formula>"Moderado"</formula>
    </cfRule>
    <cfRule type="cellIs" dxfId="1921" priority="2021" operator="equal">
      <formula>"Menor"</formula>
    </cfRule>
    <cfRule type="cellIs" dxfId="1920" priority="2022" operator="equal">
      <formula>"Leve"</formula>
    </cfRule>
  </conditionalFormatting>
  <conditionalFormatting sqref="AF81">
    <cfRule type="cellIs" dxfId="1919" priority="2014" operator="equal">
      <formula>"Extremo"</formula>
    </cfRule>
    <cfRule type="cellIs" dxfId="1918" priority="2015" operator="equal">
      <formula>"Alto"</formula>
    </cfRule>
    <cfRule type="cellIs" dxfId="1917" priority="2016" operator="equal">
      <formula>"Moderado"</formula>
    </cfRule>
    <cfRule type="cellIs" dxfId="1916" priority="2017" operator="equal">
      <formula>"Bajo"</formula>
    </cfRule>
  </conditionalFormatting>
  <conditionalFormatting sqref="AB83">
    <cfRule type="cellIs" dxfId="1915" priority="2009" operator="equal">
      <formula>"Muy Alta"</formula>
    </cfRule>
    <cfRule type="cellIs" dxfId="1914" priority="2010" operator="equal">
      <formula>"Alta"</formula>
    </cfRule>
    <cfRule type="cellIs" dxfId="1913" priority="2011" operator="equal">
      <formula>"Media"</formula>
    </cfRule>
    <cfRule type="cellIs" dxfId="1912" priority="2012" operator="equal">
      <formula>"Baja"</formula>
    </cfRule>
    <cfRule type="cellIs" dxfId="1911" priority="2013" operator="equal">
      <formula>"Muy Baja"</formula>
    </cfRule>
  </conditionalFormatting>
  <conditionalFormatting sqref="AD83">
    <cfRule type="cellIs" dxfId="1910" priority="2004" operator="equal">
      <formula>"Catastrófico"</formula>
    </cfRule>
    <cfRule type="cellIs" dxfId="1909" priority="2005" operator="equal">
      <formula>"Mayor"</formula>
    </cfRule>
    <cfRule type="cellIs" dxfId="1908" priority="2006" operator="equal">
      <formula>"Moderado"</formula>
    </cfRule>
    <cfRule type="cellIs" dxfId="1907" priority="2007" operator="equal">
      <formula>"Menor"</formula>
    </cfRule>
    <cfRule type="cellIs" dxfId="1906" priority="2008" operator="equal">
      <formula>"Leve"</formula>
    </cfRule>
  </conditionalFormatting>
  <conditionalFormatting sqref="AF83">
    <cfRule type="cellIs" dxfId="1905" priority="2000" operator="equal">
      <formula>"Extremo"</formula>
    </cfRule>
    <cfRule type="cellIs" dxfId="1904" priority="2001" operator="equal">
      <formula>"Alto"</formula>
    </cfRule>
    <cfRule type="cellIs" dxfId="1903" priority="2002" operator="equal">
      <formula>"Moderado"</formula>
    </cfRule>
    <cfRule type="cellIs" dxfId="1902" priority="2003" operator="equal">
      <formula>"Bajo"</formula>
    </cfRule>
  </conditionalFormatting>
  <conditionalFormatting sqref="AB84">
    <cfRule type="cellIs" dxfId="1901" priority="1995" operator="equal">
      <formula>"Muy Alta"</formula>
    </cfRule>
    <cfRule type="cellIs" dxfId="1900" priority="1996" operator="equal">
      <formula>"Alta"</formula>
    </cfRule>
    <cfRule type="cellIs" dxfId="1899" priority="1997" operator="equal">
      <formula>"Media"</formula>
    </cfRule>
    <cfRule type="cellIs" dxfId="1898" priority="1998" operator="equal">
      <formula>"Baja"</formula>
    </cfRule>
    <cfRule type="cellIs" dxfId="1897" priority="1999" operator="equal">
      <formula>"Muy Baja"</formula>
    </cfRule>
  </conditionalFormatting>
  <conditionalFormatting sqref="AD84">
    <cfRule type="cellIs" dxfId="1896" priority="1990" operator="equal">
      <formula>"Catastrófico"</formula>
    </cfRule>
    <cfRule type="cellIs" dxfId="1895" priority="1991" operator="equal">
      <formula>"Mayor"</formula>
    </cfRule>
    <cfRule type="cellIs" dxfId="1894" priority="1992" operator="equal">
      <formula>"Moderado"</formula>
    </cfRule>
    <cfRule type="cellIs" dxfId="1893" priority="1993" operator="equal">
      <formula>"Menor"</formula>
    </cfRule>
    <cfRule type="cellIs" dxfId="1892" priority="1994" operator="equal">
      <formula>"Leve"</formula>
    </cfRule>
  </conditionalFormatting>
  <conditionalFormatting sqref="AF84">
    <cfRule type="cellIs" dxfId="1891" priority="1986" operator="equal">
      <formula>"Extremo"</formula>
    </cfRule>
    <cfRule type="cellIs" dxfId="1890" priority="1987" operator="equal">
      <formula>"Alto"</formula>
    </cfRule>
    <cfRule type="cellIs" dxfId="1889" priority="1988" operator="equal">
      <formula>"Moderado"</formula>
    </cfRule>
    <cfRule type="cellIs" dxfId="1888" priority="1989" operator="equal">
      <formula>"Bajo"</formula>
    </cfRule>
  </conditionalFormatting>
  <conditionalFormatting sqref="AB89">
    <cfRule type="cellIs" dxfId="1887" priority="1981" operator="equal">
      <formula>"Muy Alta"</formula>
    </cfRule>
    <cfRule type="cellIs" dxfId="1886" priority="1982" operator="equal">
      <formula>"Alta"</formula>
    </cfRule>
    <cfRule type="cellIs" dxfId="1885" priority="1983" operator="equal">
      <formula>"Media"</formula>
    </cfRule>
    <cfRule type="cellIs" dxfId="1884" priority="1984" operator="equal">
      <formula>"Baja"</formula>
    </cfRule>
    <cfRule type="cellIs" dxfId="1883" priority="1985" operator="equal">
      <formula>"Muy Baja"</formula>
    </cfRule>
  </conditionalFormatting>
  <conditionalFormatting sqref="AD89">
    <cfRule type="cellIs" dxfId="1882" priority="1976" operator="equal">
      <formula>"Catastrófico"</formula>
    </cfRule>
    <cfRule type="cellIs" dxfId="1881" priority="1977" operator="equal">
      <formula>"Mayor"</formula>
    </cfRule>
    <cfRule type="cellIs" dxfId="1880" priority="1978" operator="equal">
      <formula>"Moderado"</formula>
    </cfRule>
    <cfRule type="cellIs" dxfId="1879" priority="1979" operator="equal">
      <formula>"Menor"</formula>
    </cfRule>
    <cfRule type="cellIs" dxfId="1878" priority="1980" operator="equal">
      <formula>"Leve"</formula>
    </cfRule>
  </conditionalFormatting>
  <conditionalFormatting sqref="AF89">
    <cfRule type="cellIs" dxfId="1877" priority="1972" operator="equal">
      <formula>"Extremo"</formula>
    </cfRule>
    <cfRule type="cellIs" dxfId="1876" priority="1973" operator="equal">
      <formula>"Alto"</formula>
    </cfRule>
    <cfRule type="cellIs" dxfId="1875" priority="1974" operator="equal">
      <formula>"Moderado"</formula>
    </cfRule>
    <cfRule type="cellIs" dxfId="1874" priority="1975" operator="equal">
      <formula>"Bajo"</formula>
    </cfRule>
  </conditionalFormatting>
  <conditionalFormatting sqref="AB90">
    <cfRule type="cellIs" dxfId="1873" priority="1967" operator="equal">
      <formula>"Muy Alta"</formula>
    </cfRule>
    <cfRule type="cellIs" dxfId="1872" priority="1968" operator="equal">
      <formula>"Alta"</formula>
    </cfRule>
    <cfRule type="cellIs" dxfId="1871" priority="1969" operator="equal">
      <formula>"Media"</formula>
    </cfRule>
    <cfRule type="cellIs" dxfId="1870" priority="1970" operator="equal">
      <formula>"Baja"</formula>
    </cfRule>
    <cfRule type="cellIs" dxfId="1869" priority="1971" operator="equal">
      <formula>"Muy Baja"</formula>
    </cfRule>
  </conditionalFormatting>
  <conditionalFormatting sqref="AD90">
    <cfRule type="cellIs" dxfId="1868" priority="1962" operator="equal">
      <formula>"Catastrófico"</formula>
    </cfRule>
    <cfRule type="cellIs" dxfId="1867" priority="1963" operator="equal">
      <formula>"Mayor"</formula>
    </cfRule>
    <cfRule type="cellIs" dxfId="1866" priority="1964" operator="equal">
      <formula>"Moderado"</formula>
    </cfRule>
    <cfRule type="cellIs" dxfId="1865" priority="1965" operator="equal">
      <formula>"Menor"</formula>
    </cfRule>
    <cfRule type="cellIs" dxfId="1864" priority="1966" operator="equal">
      <formula>"Leve"</formula>
    </cfRule>
  </conditionalFormatting>
  <conditionalFormatting sqref="AF90">
    <cfRule type="cellIs" dxfId="1863" priority="1958" operator="equal">
      <formula>"Extremo"</formula>
    </cfRule>
    <cfRule type="cellIs" dxfId="1862" priority="1959" operator="equal">
      <formula>"Alto"</formula>
    </cfRule>
    <cfRule type="cellIs" dxfId="1861" priority="1960" operator="equal">
      <formula>"Moderado"</formula>
    </cfRule>
    <cfRule type="cellIs" dxfId="1860" priority="1961" operator="equal">
      <formula>"Bajo"</formula>
    </cfRule>
  </conditionalFormatting>
  <conditionalFormatting sqref="AB92">
    <cfRule type="cellIs" dxfId="1859" priority="1953" operator="equal">
      <formula>"Muy Alta"</formula>
    </cfRule>
    <cfRule type="cellIs" dxfId="1858" priority="1954" operator="equal">
      <formula>"Alta"</formula>
    </cfRule>
    <cfRule type="cellIs" dxfId="1857" priority="1955" operator="equal">
      <formula>"Media"</formula>
    </cfRule>
    <cfRule type="cellIs" dxfId="1856" priority="1956" operator="equal">
      <formula>"Baja"</formula>
    </cfRule>
    <cfRule type="cellIs" dxfId="1855" priority="1957" operator="equal">
      <formula>"Muy Baja"</formula>
    </cfRule>
  </conditionalFormatting>
  <conditionalFormatting sqref="AD92">
    <cfRule type="cellIs" dxfId="1854" priority="1948" operator="equal">
      <formula>"Catastrófico"</formula>
    </cfRule>
    <cfRule type="cellIs" dxfId="1853" priority="1949" operator="equal">
      <formula>"Mayor"</formula>
    </cfRule>
    <cfRule type="cellIs" dxfId="1852" priority="1950" operator="equal">
      <formula>"Moderado"</formula>
    </cfRule>
    <cfRule type="cellIs" dxfId="1851" priority="1951" operator="equal">
      <formula>"Menor"</formula>
    </cfRule>
    <cfRule type="cellIs" dxfId="1850" priority="1952" operator="equal">
      <formula>"Leve"</formula>
    </cfRule>
  </conditionalFormatting>
  <conditionalFormatting sqref="AF92">
    <cfRule type="cellIs" dxfId="1849" priority="1944" operator="equal">
      <formula>"Extremo"</formula>
    </cfRule>
    <cfRule type="cellIs" dxfId="1848" priority="1945" operator="equal">
      <formula>"Alto"</formula>
    </cfRule>
    <cfRule type="cellIs" dxfId="1847" priority="1946" operator="equal">
      <formula>"Moderado"</formula>
    </cfRule>
    <cfRule type="cellIs" dxfId="1846" priority="1947" operator="equal">
      <formula>"Bajo"</formula>
    </cfRule>
  </conditionalFormatting>
  <conditionalFormatting sqref="AB94">
    <cfRule type="cellIs" dxfId="1845" priority="1939" operator="equal">
      <formula>"Muy Alta"</formula>
    </cfRule>
    <cfRule type="cellIs" dxfId="1844" priority="1940" operator="equal">
      <formula>"Alta"</formula>
    </cfRule>
    <cfRule type="cellIs" dxfId="1843" priority="1941" operator="equal">
      <formula>"Media"</formula>
    </cfRule>
    <cfRule type="cellIs" dxfId="1842" priority="1942" operator="equal">
      <formula>"Baja"</formula>
    </cfRule>
    <cfRule type="cellIs" dxfId="1841" priority="1943" operator="equal">
      <formula>"Muy Baja"</formula>
    </cfRule>
  </conditionalFormatting>
  <conditionalFormatting sqref="AD94">
    <cfRule type="cellIs" dxfId="1840" priority="1934" operator="equal">
      <formula>"Catastrófico"</formula>
    </cfRule>
    <cfRule type="cellIs" dxfId="1839" priority="1935" operator="equal">
      <formula>"Mayor"</formula>
    </cfRule>
    <cfRule type="cellIs" dxfId="1838" priority="1936" operator="equal">
      <formula>"Moderado"</formula>
    </cfRule>
    <cfRule type="cellIs" dxfId="1837" priority="1937" operator="equal">
      <formula>"Menor"</formula>
    </cfRule>
    <cfRule type="cellIs" dxfId="1836" priority="1938" operator="equal">
      <formula>"Leve"</formula>
    </cfRule>
  </conditionalFormatting>
  <conditionalFormatting sqref="AF94">
    <cfRule type="cellIs" dxfId="1835" priority="1930" operator="equal">
      <formula>"Extremo"</formula>
    </cfRule>
    <cfRule type="cellIs" dxfId="1834" priority="1931" operator="equal">
      <formula>"Alto"</formula>
    </cfRule>
    <cfRule type="cellIs" dxfId="1833" priority="1932" operator="equal">
      <formula>"Moderado"</formula>
    </cfRule>
    <cfRule type="cellIs" dxfId="1832" priority="1933" operator="equal">
      <formula>"Bajo"</formula>
    </cfRule>
  </conditionalFormatting>
  <conditionalFormatting sqref="AB93">
    <cfRule type="cellIs" dxfId="1831" priority="1925" operator="equal">
      <formula>"Muy Alta"</formula>
    </cfRule>
    <cfRule type="cellIs" dxfId="1830" priority="1926" operator="equal">
      <formula>"Alta"</formula>
    </cfRule>
    <cfRule type="cellIs" dxfId="1829" priority="1927" operator="equal">
      <formula>"Media"</formula>
    </cfRule>
    <cfRule type="cellIs" dxfId="1828" priority="1928" operator="equal">
      <formula>"Baja"</formula>
    </cfRule>
    <cfRule type="cellIs" dxfId="1827" priority="1929" operator="equal">
      <formula>"Muy Baja"</formula>
    </cfRule>
  </conditionalFormatting>
  <conditionalFormatting sqref="AD93">
    <cfRule type="cellIs" dxfId="1826" priority="1920" operator="equal">
      <formula>"Catastrófico"</formula>
    </cfRule>
    <cfRule type="cellIs" dxfId="1825" priority="1921" operator="equal">
      <formula>"Mayor"</formula>
    </cfRule>
    <cfRule type="cellIs" dxfId="1824" priority="1922" operator="equal">
      <formula>"Moderado"</formula>
    </cfRule>
    <cfRule type="cellIs" dxfId="1823" priority="1923" operator="equal">
      <formula>"Menor"</formula>
    </cfRule>
    <cfRule type="cellIs" dxfId="1822" priority="1924" operator="equal">
      <formula>"Leve"</formula>
    </cfRule>
  </conditionalFormatting>
  <conditionalFormatting sqref="AF93">
    <cfRule type="cellIs" dxfId="1821" priority="1916" operator="equal">
      <formula>"Extremo"</formula>
    </cfRule>
    <cfRule type="cellIs" dxfId="1820" priority="1917" operator="equal">
      <formula>"Alto"</formula>
    </cfRule>
    <cfRule type="cellIs" dxfId="1819" priority="1918" operator="equal">
      <formula>"Moderado"</formula>
    </cfRule>
    <cfRule type="cellIs" dxfId="1818" priority="1919" operator="equal">
      <formula>"Bajo"</formula>
    </cfRule>
  </conditionalFormatting>
  <conditionalFormatting sqref="AB95">
    <cfRule type="cellIs" dxfId="1817" priority="1911" operator="equal">
      <formula>"Muy Alta"</formula>
    </cfRule>
    <cfRule type="cellIs" dxfId="1816" priority="1912" operator="equal">
      <formula>"Alta"</formula>
    </cfRule>
    <cfRule type="cellIs" dxfId="1815" priority="1913" operator="equal">
      <formula>"Media"</formula>
    </cfRule>
    <cfRule type="cellIs" dxfId="1814" priority="1914" operator="equal">
      <formula>"Baja"</formula>
    </cfRule>
    <cfRule type="cellIs" dxfId="1813" priority="1915" operator="equal">
      <formula>"Muy Baja"</formula>
    </cfRule>
  </conditionalFormatting>
  <conditionalFormatting sqref="AD95">
    <cfRule type="cellIs" dxfId="1812" priority="1906" operator="equal">
      <formula>"Catastrófico"</formula>
    </cfRule>
    <cfRule type="cellIs" dxfId="1811" priority="1907" operator="equal">
      <formula>"Mayor"</formula>
    </cfRule>
    <cfRule type="cellIs" dxfId="1810" priority="1908" operator="equal">
      <formula>"Moderado"</formula>
    </cfRule>
    <cfRule type="cellIs" dxfId="1809" priority="1909" operator="equal">
      <formula>"Menor"</formula>
    </cfRule>
    <cfRule type="cellIs" dxfId="1808" priority="1910" operator="equal">
      <formula>"Leve"</formula>
    </cfRule>
  </conditionalFormatting>
  <conditionalFormatting sqref="AF95">
    <cfRule type="cellIs" dxfId="1807" priority="1902" operator="equal">
      <formula>"Extremo"</formula>
    </cfRule>
    <cfRule type="cellIs" dxfId="1806" priority="1903" operator="equal">
      <formula>"Alto"</formula>
    </cfRule>
    <cfRule type="cellIs" dxfId="1805" priority="1904" operator="equal">
      <formula>"Moderado"</formula>
    </cfRule>
    <cfRule type="cellIs" dxfId="1804" priority="1905" operator="equal">
      <formula>"Bajo"</formula>
    </cfRule>
  </conditionalFormatting>
  <conditionalFormatting sqref="AB96">
    <cfRule type="cellIs" dxfId="1803" priority="1897" operator="equal">
      <formula>"Muy Alta"</formula>
    </cfRule>
    <cfRule type="cellIs" dxfId="1802" priority="1898" operator="equal">
      <formula>"Alta"</formula>
    </cfRule>
    <cfRule type="cellIs" dxfId="1801" priority="1899" operator="equal">
      <formula>"Media"</formula>
    </cfRule>
    <cfRule type="cellIs" dxfId="1800" priority="1900" operator="equal">
      <formula>"Baja"</formula>
    </cfRule>
    <cfRule type="cellIs" dxfId="1799" priority="1901" operator="equal">
      <formula>"Muy Baja"</formula>
    </cfRule>
  </conditionalFormatting>
  <conditionalFormatting sqref="AD96">
    <cfRule type="cellIs" dxfId="1798" priority="1892" operator="equal">
      <formula>"Catastrófico"</formula>
    </cfRule>
    <cfRule type="cellIs" dxfId="1797" priority="1893" operator="equal">
      <formula>"Mayor"</formula>
    </cfRule>
    <cfRule type="cellIs" dxfId="1796" priority="1894" operator="equal">
      <formula>"Moderado"</formula>
    </cfRule>
    <cfRule type="cellIs" dxfId="1795" priority="1895" operator="equal">
      <formula>"Menor"</formula>
    </cfRule>
    <cfRule type="cellIs" dxfId="1794" priority="1896" operator="equal">
      <formula>"Leve"</formula>
    </cfRule>
  </conditionalFormatting>
  <conditionalFormatting sqref="AF96">
    <cfRule type="cellIs" dxfId="1793" priority="1888" operator="equal">
      <formula>"Extremo"</formula>
    </cfRule>
    <cfRule type="cellIs" dxfId="1792" priority="1889" operator="equal">
      <formula>"Alto"</formula>
    </cfRule>
    <cfRule type="cellIs" dxfId="1791" priority="1890" operator="equal">
      <formula>"Moderado"</formula>
    </cfRule>
    <cfRule type="cellIs" dxfId="1790" priority="1891" operator="equal">
      <formula>"Bajo"</formula>
    </cfRule>
  </conditionalFormatting>
  <conditionalFormatting sqref="AB98">
    <cfRule type="cellIs" dxfId="1789" priority="1883" operator="equal">
      <formula>"Muy Alta"</formula>
    </cfRule>
    <cfRule type="cellIs" dxfId="1788" priority="1884" operator="equal">
      <formula>"Alta"</formula>
    </cfRule>
    <cfRule type="cellIs" dxfId="1787" priority="1885" operator="equal">
      <formula>"Media"</formula>
    </cfRule>
    <cfRule type="cellIs" dxfId="1786" priority="1886" operator="equal">
      <formula>"Baja"</formula>
    </cfRule>
    <cfRule type="cellIs" dxfId="1785" priority="1887" operator="equal">
      <formula>"Muy Baja"</formula>
    </cfRule>
  </conditionalFormatting>
  <conditionalFormatting sqref="AD98">
    <cfRule type="cellIs" dxfId="1784" priority="1878" operator="equal">
      <formula>"Catastrófico"</formula>
    </cfRule>
    <cfRule type="cellIs" dxfId="1783" priority="1879" operator="equal">
      <formula>"Mayor"</formula>
    </cfRule>
    <cfRule type="cellIs" dxfId="1782" priority="1880" operator="equal">
      <formula>"Moderado"</formula>
    </cfRule>
    <cfRule type="cellIs" dxfId="1781" priority="1881" operator="equal">
      <formula>"Menor"</formula>
    </cfRule>
    <cfRule type="cellIs" dxfId="1780" priority="1882" operator="equal">
      <formula>"Leve"</formula>
    </cfRule>
  </conditionalFormatting>
  <conditionalFormatting sqref="AF98">
    <cfRule type="cellIs" dxfId="1779" priority="1874" operator="equal">
      <formula>"Extremo"</formula>
    </cfRule>
    <cfRule type="cellIs" dxfId="1778" priority="1875" operator="equal">
      <formula>"Alto"</formula>
    </cfRule>
    <cfRule type="cellIs" dxfId="1777" priority="1876" operator="equal">
      <formula>"Moderado"</formula>
    </cfRule>
    <cfRule type="cellIs" dxfId="1776" priority="1877" operator="equal">
      <formula>"Bajo"</formula>
    </cfRule>
  </conditionalFormatting>
  <conditionalFormatting sqref="AB99">
    <cfRule type="cellIs" dxfId="1775" priority="1869" operator="equal">
      <formula>"Muy Alta"</formula>
    </cfRule>
    <cfRule type="cellIs" dxfId="1774" priority="1870" operator="equal">
      <formula>"Alta"</formula>
    </cfRule>
    <cfRule type="cellIs" dxfId="1773" priority="1871" operator="equal">
      <formula>"Media"</formula>
    </cfRule>
    <cfRule type="cellIs" dxfId="1772" priority="1872" operator="equal">
      <formula>"Baja"</formula>
    </cfRule>
    <cfRule type="cellIs" dxfId="1771" priority="1873" operator="equal">
      <formula>"Muy Baja"</formula>
    </cfRule>
  </conditionalFormatting>
  <conditionalFormatting sqref="AD99">
    <cfRule type="cellIs" dxfId="1770" priority="1864" operator="equal">
      <formula>"Catastrófico"</formula>
    </cfRule>
    <cfRule type="cellIs" dxfId="1769" priority="1865" operator="equal">
      <formula>"Mayor"</formula>
    </cfRule>
    <cfRule type="cellIs" dxfId="1768" priority="1866" operator="equal">
      <formula>"Moderado"</formula>
    </cfRule>
    <cfRule type="cellIs" dxfId="1767" priority="1867" operator="equal">
      <formula>"Menor"</formula>
    </cfRule>
    <cfRule type="cellIs" dxfId="1766" priority="1868" operator="equal">
      <formula>"Leve"</formula>
    </cfRule>
  </conditionalFormatting>
  <conditionalFormatting sqref="AF99">
    <cfRule type="cellIs" dxfId="1765" priority="1860" operator="equal">
      <formula>"Extremo"</formula>
    </cfRule>
    <cfRule type="cellIs" dxfId="1764" priority="1861" operator="equal">
      <formula>"Alto"</formula>
    </cfRule>
    <cfRule type="cellIs" dxfId="1763" priority="1862" operator="equal">
      <formula>"Moderado"</formula>
    </cfRule>
    <cfRule type="cellIs" dxfId="1762" priority="1863" operator="equal">
      <formula>"Bajo"</formula>
    </cfRule>
  </conditionalFormatting>
  <conditionalFormatting sqref="AB100">
    <cfRule type="cellIs" dxfId="1761" priority="1855" operator="equal">
      <formula>"Muy Alta"</formula>
    </cfRule>
    <cfRule type="cellIs" dxfId="1760" priority="1856" operator="equal">
      <formula>"Alta"</formula>
    </cfRule>
    <cfRule type="cellIs" dxfId="1759" priority="1857" operator="equal">
      <formula>"Media"</formula>
    </cfRule>
    <cfRule type="cellIs" dxfId="1758" priority="1858" operator="equal">
      <formula>"Baja"</formula>
    </cfRule>
    <cfRule type="cellIs" dxfId="1757" priority="1859" operator="equal">
      <formula>"Muy Baja"</formula>
    </cfRule>
  </conditionalFormatting>
  <conditionalFormatting sqref="AD100">
    <cfRule type="cellIs" dxfId="1756" priority="1850" operator="equal">
      <formula>"Catastrófico"</formula>
    </cfRule>
    <cfRule type="cellIs" dxfId="1755" priority="1851" operator="equal">
      <formula>"Mayor"</formula>
    </cfRule>
    <cfRule type="cellIs" dxfId="1754" priority="1852" operator="equal">
      <formula>"Moderado"</formula>
    </cfRule>
    <cfRule type="cellIs" dxfId="1753" priority="1853" operator="equal">
      <formula>"Menor"</formula>
    </cfRule>
    <cfRule type="cellIs" dxfId="1752" priority="1854" operator="equal">
      <formula>"Leve"</formula>
    </cfRule>
  </conditionalFormatting>
  <conditionalFormatting sqref="AF100">
    <cfRule type="cellIs" dxfId="1751" priority="1846" operator="equal">
      <formula>"Extremo"</formula>
    </cfRule>
    <cfRule type="cellIs" dxfId="1750" priority="1847" operator="equal">
      <formula>"Alto"</formula>
    </cfRule>
    <cfRule type="cellIs" dxfId="1749" priority="1848" operator="equal">
      <formula>"Moderado"</formula>
    </cfRule>
    <cfRule type="cellIs" dxfId="1748" priority="1849" operator="equal">
      <formula>"Bajo"</formula>
    </cfRule>
  </conditionalFormatting>
  <conditionalFormatting sqref="AB103">
    <cfRule type="cellIs" dxfId="1747" priority="1841" operator="equal">
      <formula>"Muy Alta"</formula>
    </cfRule>
    <cfRule type="cellIs" dxfId="1746" priority="1842" operator="equal">
      <formula>"Alta"</formula>
    </cfRule>
    <cfRule type="cellIs" dxfId="1745" priority="1843" operator="equal">
      <formula>"Media"</formula>
    </cfRule>
    <cfRule type="cellIs" dxfId="1744" priority="1844" operator="equal">
      <formula>"Baja"</formula>
    </cfRule>
    <cfRule type="cellIs" dxfId="1743" priority="1845" operator="equal">
      <formula>"Muy Baja"</formula>
    </cfRule>
  </conditionalFormatting>
  <conditionalFormatting sqref="AD103">
    <cfRule type="cellIs" dxfId="1742" priority="1836" operator="equal">
      <formula>"Catastrófico"</formula>
    </cfRule>
    <cfRule type="cellIs" dxfId="1741" priority="1837" operator="equal">
      <formula>"Mayor"</formula>
    </cfRule>
    <cfRule type="cellIs" dxfId="1740" priority="1838" operator="equal">
      <formula>"Moderado"</formula>
    </cfRule>
    <cfRule type="cellIs" dxfId="1739" priority="1839" operator="equal">
      <formula>"Menor"</formula>
    </cfRule>
    <cfRule type="cellIs" dxfId="1738" priority="1840" operator="equal">
      <formula>"Leve"</formula>
    </cfRule>
  </conditionalFormatting>
  <conditionalFormatting sqref="AF103">
    <cfRule type="cellIs" dxfId="1737" priority="1832" operator="equal">
      <formula>"Extremo"</formula>
    </cfRule>
    <cfRule type="cellIs" dxfId="1736" priority="1833" operator="equal">
      <formula>"Alto"</formula>
    </cfRule>
    <cfRule type="cellIs" dxfId="1735" priority="1834" operator="equal">
      <formula>"Moderado"</formula>
    </cfRule>
    <cfRule type="cellIs" dxfId="1734" priority="1835" operator="equal">
      <formula>"Bajo"</formula>
    </cfRule>
  </conditionalFormatting>
  <conditionalFormatting sqref="AB101">
    <cfRule type="cellIs" dxfId="1733" priority="1827" operator="equal">
      <formula>"Muy Alta"</formula>
    </cfRule>
    <cfRule type="cellIs" dxfId="1732" priority="1828" operator="equal">
      <formula>"Alta"</formula>
    </cfRule>
    <cfRule type="cellIs" dxfId="1731" priority="1829" operator="equal">
      <formula>"Media"</formula>
    </cfRule>
    <cfRule type="cellIs" dxfId="1730" priority="1830" operator="equal">
      <formula>"Baja"</formula>
    </cfRule>
    <cfRule type="cellIs" dxfId="1729" priority="1831" operator="equal">
      <formula>"Muy Baja"</formula>
    </cfRule>
  </conditionalFormatting>
  <conditionalFormatting sqref="AD101">
    <cfRule type="cellIs" dxfId="1728" priority="1822" operator="equal">
      <formula>"Catastrófico"</formula>
    </cfRule>
    <cfRule type="cellIs" dxfId="1727" priority="1823" operator="equal">
      <formula>"Mayor"</formula>
    </cfRule>
    <cfRule type="cellIs" dxfId="1726" priority="1824" operator="equal">
      <formula>"Moderado"</formula>
    </cfRule>
    <cfRule type="cellIs" dxfId="1725" priority="1825" operator="equal">
      <formula>"Menor"</formula>
    </cfRule>
    <cfRule type="cellIs" dxfId="1724" priority="1826" operator="equal">
      <formula>"Leve"</formula>
    </cfRule>
  </conditionalFormatting>
  <conditionalFormatting sqref="AF101">
    <cfRule type="cellIs" dxfId="1723" priority="1818" operator="equal">
      <formula>"Extremo"</formula>
    </cfRule>
    <cfRule type="cellIs" dxfId="1722" priority="1819" operator="equal">
      <formula>"Alto"</formula>
    </cfRule>
    <cfRule type="cellIs" dxfId="1721" priority="1820" operator="equal">
      <formula>"Moderado"</formula>
    </cfRule>
    <cfRule type="cellIs" dxfId="1720" priority="1821" operator="equal">
      <formula>"Bajo"</formula>
    </cfRule>
  </conditionalFormatting>
  <conditionalFormatting sqref="AB102">
    <cfRule type="cellIs" dxfId="1719" priority="1813" operator="equal">
      <formula>"Muy Alta"</formula>
    </cfRule>
    <cfRule type="cellIs" dxfId="1718" priority="1814" operator="equal">
      <formula>"Alta"</formula>
    </cfRule>
    <cfRule type="cellIs" dxfId="1717" priority="1815" operator="equal">
      <formula>"Media"</formula>
    </cfRule>
    <cfRule type="cellIs" dxfId="1716" priority="1816" operator="equal">
      <formula>"Baja"</formula>
    </cfRule>
    <cfRule type="cellIs" dxfId="1715" priority="1817" operator="equal">
      <formula>"Muy Baja"</formula>
    </cfRule>
  </conditionalFormatting>
  <conditionalFormatting sqref="AD102">
    <cfRule type="cellIs" dxfId="1714" priority="1808" operator="equal">
      <formula>"Catastrófico"</formula>
    </cfRule>
    <cfRule type="cellIs" dxfId="1713" priority="1809" operator="equal">
      <formula>"Mayor"</formula>
    </cfRule>
    <cfRule type="cellIs" dxfId="1712" priority="1810" operator="equal">
      <formula>"Moderado"</formula>
    </cfRule>
    <cfRule type="cellIs" dxfId="1711" priority="1811" operator="equal">
      <formula>"Menor"</formula>
    </cfRule>
    <cfRule type="cellIs" dxfId="1710" priority="1812" operator="equal">
      <formula>"Leve"</formula>
    </cfRule>
  </conditionalFormatting>
  <conditionalFormatting sqref="AF102">
    <cfRule type="cellIs" dxfId="1709" priority="1804" operator="equal">
      <formula>"Extremo"</formula>
    </cfRule>
    <cfRule type="cellIs" dxfId="1708" priority="1805" operator="equal">
      <formula>"Alto"</formula>
    </cfRule>
    <cfRule type="cellIs" dxfId="1707" priority="1806" operator="equal">
      <formula>"Moderado"</formula>
    </cfRule>
    <cfRule type="cellIs" dxfId="1706" priority="1807" operator="equal">
      <formula>"Bajo"</formula>
    </cfRule>
  </conditionalFormatting>
  <conditionalFormatting sqref="AB104">
    <cfRule type="cellIs" dxfId="1705" priority="1799" operator="equal">
      <formula>"Muy Alta"</formula>
    </cfRule>
    <cfRule type="cellIs" dxfId="1704" priority="1800" operator="equal">
      <formula>"Alta"</formula>
    </cfRule>
    <cfRule type="cellIs" dxfId="1703" priority="1801" operator="equal">
      <formula>"Media"</formula>
    </cfRule>
    <cfRule type="cellIs" dxfId="1702" priority="1802" operator="equal">
      <formula>"Baja"</formula>
    </cfRule>
    <cfRule type="cellIs" dxfId="1701" priority="1803" operator="equal">
      <formula>"Muy Baja"</formula>
    </cfRule>
  </conditionalFormatting>
  <conditionalFormatting sqref="AD104">
    <cfRule type="cellIs" dxfId="1700" priority="1794" operator="equal">
      <formula>"Catastrófico"</formula>
    </cfRule>
    <cfRule type="cellIs" dxfId="1699" priority="1795" operator="equal">
      <formula>"Mayor"</formula>
    </cfRule>
    <cfRule type="cellIs" dxfId="1698" priority="1796" operator="equal">
      <formula>"Moderado"</formula>
    </cfRule>
    <cfRule type="cellIs" dxfId="1697" priority="1797" operator="equal">
      <formula>"Menor"</formula>
    </cfRule>
    <cfRule type="cellIs" dxfId="1696" priority="1798" operator="equal">
      <formula>"Leve"</formula>
    </cfRule>
  </conditionalFormatting>
  <conditionalFormatting sqref="AF104">
    <cfRule type="cellIs" dxfId="1695" priority="1790" operator="equal">
      <formula>"Extremo"</formula>
    </cfRule>
    <cfRule type="cellIs" dxfId="1694" priority="1791" operator="equal">
      <formula>"Alto"</formula>
    </cfRule>
    <cfRule type="cellIs" dxfId="1693" priority="1792" operator="equal">
      <formula>"Moderado"</formula>
    </cfRule>
    <cfRule type="cellIs" dxfId="1692" priority="1793" operator="equal">
      <formula>"Bajo"</formula>
    </cfRule>
  </conditionalFormatting>
  <conditionalFormatting sqref="AB105">
    <cfRule type="cellIs" dxfId="1691" priority="1785" operator="equal">
      <formula>"Muy Alta"</formula>
    </cfRule>
    <cfRule type="cellIs" dxfId="1690" priority="1786" operator="equal">
      <formula>"Alta"</formula>
    </cfRule>
    <cfRule type="cellIs" dxfId="1689" priority="1787" operator="equal">
      <formula>"Media"</formula>
    </cfRule>
    <cfRule type="cellIs" dxfId="1688" priority="1788" operator="equal">
      <formula>"Baja"</formula>
    </cfRule>
    <cfRule type="cellIs" dxfId="1687" priority="1789" operator="equal">
      <formula>"Muy Baja"</formula>
    </cfRule>
  </conditionalFormatting>
  <conditionalFormatting sqref="AD105">
    <cfRule type="cellIs" dxfId="1686" priority="1780" operator="equal">
      <formula>"Catastrófico"</formula>
    </cfRule>
    <cfRule type="cellIs" dxfId="1685" priority="1781" operator="equal">
      <formula>"Mayor"</formula>
    </cfRule>
    <cfRule type="cellIs" dxfId="1684" priority="1782" operator="equal">
      <formula>"Moderado"</formula>
    </cfRule>
    <cfRule type="cellIs" dxfId="1683" priority="1783" operator="equal">
      <formula>"Menor"</formula>
    </cfRule>
    <cfRule type="cellIs" dxfId="1682" priority="1784" operator="equal">
      <formula>"Leve"</formula>
    </cfRule>
  </conditionalFormatting>
  <conditionalFormatting sqref="AF105">
    <cfRule type="cellIs" dxfId="1681" priority="1776" operator="equal">
      <formula>"Extremo"</formula>
    </cfRule>
    <cfRule type="cellIs" dxfId="1680" priority="1777" operator="equal">
      <formula>"Alto"</formula>
    </cfRule>
    <cfRule type="cellIs" dxfId="1679" priority="1778" operator="equal">
      <formula>"Moderado"</formula>
    </cfRule>
    <cfRule type="cellIs" dxfId="1678" priority="1779" operator="equal">
      <formula>"Bajo"</formula>
    </cfRule>
  </conditionalFormatting>
  <conditionalFormatting sqref="AB107">
    <cfRule type="cellIs" dxfId="1677" priority="1771" operator="equal">
      <formula>"Muy Alta"</formula>
    </cfRule>
    <cfRule type="cellIs" dxfId="1676" priority="1772" operator="equal">
      <formula>"Alta"</formula>
    </cfRule>
    <cfRule type="cellIs" dxfId="1675" priority="1773" operator="equal">
      <formula>"Media"</formula>
    </cfRule>
    <cfRule type="cellIs" dxfId="1674" priority="1774" operator="equal">
      <formula>"Baja"</formula>
    </cfRule>
    <cfRule type="cellIs" dxfId="1673" priority="1775" operator="equal">
      <formula>"Muy Baja"</formula>
    </cfRule>
  </conditionalFormatting>
  <conditionalFormatting sqref="AD107">
    <cfRule type="cellIs" dxfId="1672" priority="1766" operator="equal">
      <formula>"Catastrófico"</formula>
    </cfRule>
    <cfRule type="cellIs" dxfId="1671" priority="1767" operator="equal">
      <formula>"Mayor"</formula>
    </cfRule>
    <cfRule type="cellIs" dxfId="1670" priority="1768" operator="equal">
      <formula>"Moderado"</formula>
    </cfRule>
    <cfRule type="cellIs" dxfId="1669" priority="1769" operator="equal">
      <formula>"Menor"</formula>
    </cfRule>
    <cfRule type="cellIs" dxfId="1668" priority="1770" operator="equal">
      <formula>"Leve"</formula>
    </cfRule>
  </conditionalFormatting>
  <conditionalFormatting sqref="AF107">
    <cfRule type="cellIs" dxfId="1667" priority="1762" operator="equal">
      <formula>"Extremo"</formula>
    </cfRule>
    <cfRule type="cellIs" dxfId="1666" priority="1763" operator="equal">
      <formula>"Alto"</formula>
    </cfRule>
    <cfRule type="cellIs" dxfId="1665" priority="1764" operator="equal">
      <formula>"Moderado"</formula>
    </cfRule>
    <cfRule type="cellIs" dxfId="1664" priority="1765" operator="equal">
      <formula>"Bajo"</formula>
    </cfRule>
  </conditionalFormatting>
  <conditionalFormatting sqref="AB108">
    <cfRule type="cellIs" dxfId="1663" priority="1757" operator="equal">
      <formula>"Muy Alta"</formula>
    </cfRule>
    <cfRule type="cellIs" dxfId="1662" priority="1758" operator="equal">
      <formula>"Alta"</formula>
    </cfRule>
    <cfRule type="cellIs" dxfId="1661" priority="1759" operator="equal">
      <formula>"Media"</formula>
    </cfRule>
    <cfRule type="cellIs" dxfId="1660" priority="1760" operator="equal">
      <formula>"Baja"</formula>
    </cfRule>
    <cfRule type="cellIs" dxfId="1659" priority="1761" operator="equal">
      <formula>"Muy Baja"</formula>
    </cfRule>
  </conditionalFormatting>
  <conditionalFormatting sqref="AD108">
    <cfRule type="cellIs" dxfId="1658" priority="1752" operator="equal">
      <formula>"Catastrófico"</formula>
    </cfRule>
    <cfRule type="cellIs" dxfId="1657" priority="1753" operator="equal">
      <formula>"Mayor"</formula>
    </cfRule>
    <cfRule type="cellIs" dxfId="1656" priority="1754" operator="equal">
      <formula>"Moderado"</formula>
    </cfRule>
    <cfRule type="cellIs" dxfId="1655" priority="1755" operator="equal">
      <formula>"Menor"</formula>
    </cfRule>
    <cfRule type="cellIs" dxfId="1654" priority="1756" operator="equal">
      <formula>"Leve"</formula>
    </cfRule>
  </conditionalFormatting>
  <conditionalFormatting sqref="AF108">
    <cfRule type="cellIs" dxfId="1653" priority="1748" operator="equal">
      <formula>"Extremo"</formula>
    </cfRule>
    <cfRule type="cellIs" dxfId="1652" priority="1749" operator="equal">
      <formula>"Alto"</formula>
    </cfRule>
    <cfRule type="cellIs" dxfId="1651" priority="1750" operator="equal">
      <formula>"Moderado"</formula>
    </cfRule>
    <cfRule type="cellIs" dxfId="1650" priority="1751" operator="equal">
      <formula>"Bajo"</formula>
    </cfRule>
  </conditionalFormatting>
  <conditionalFormatting sqref="AB124">
    <cfRule type="cellIs" dxfId="1649" priority="1743" operator="equal">
      <formula>"Muy Alta"</formula>
    </cfRule>
    <cfRule type="cellIs" dxfId="1648" priority="1744" operator="equal">
      <formula>"Alta"</formula>
    </cfRule>
    <cfRule type="cellIs" dxfId="1647" priority="1745" operator="equal">
      <formula>"Media"</formula>
    </cfRule>
    <cfRule type="cellIs" dxfId="1646" priority="1746" operator="equal">
      <formula>"Baja"</formula>
    </cfRule>
    <cfRule type="cellIs" dxfId="1645" priority="1747" operator="equal">
      <formula>"Muy Baja"</formula>
    </cfRule>
  </conditionalFormatting>
  <conditionalFormatting sqref="AD124">
    <cfRule type="cellIs" dxfId="1644" priority="1738" operator="equal">
      <formula>"Catastrófico"</formula>
    </cfRule>
    <cfRule type="cellIs" dxfId="1643" priority="1739" operator="equal">
      <formula>"Mayor"</formula>
    </cfRule>
    <cfRule type="cellIs" dxfId="1642" priority="1740" operator="equal">
      <formula>"Moderado"</formula>
    </cfRule>
    <cfRule type="cellIs" dxfId="1641" priority="1741" operator="equal">
      <formula>"Menor"</formula>
    </cfRule>
    <cfRule type="cellIs" dxfId="1640" priority="1742" operator="equal">
      <formula>"Leve"</formula>
    </cfRule>
  </conditionalFormatting>
  <conditionalFormatting sqref="AF124">
    <cfRule type="cellIs" dxfId="1639" priority="1734" operator="equal">
      <formula>"Extremo"</formula>
    </cfRule>
    <cfRule type="cellIs" dxfId="1638" priority="1735" operator="equal">
      <formula>"Alto"</formula>
    </cfRule>
    <cfRule type="cellIs" dxfId="1637" priority="1736" operator="equal">
      <formula>"Moderado"</formula>
    </cfRule>
    <cfRule type="cellIs" dxfId="1636" priority="1737" operator="equal">
      <formula>"Bajo"</formula>
    </cfRule>
  </conditionalFormatting>
  <conditionalFormatting sqref="AB125">
    <cfRule type="cellIs" dxfId="1635" priority="1729" operator="equal">
      <formula>"Muy Alta"</formula>
    </cfRule>
    <cfRule type="cellIs" dxfId="1634" priority="1730" operator="equal">
      <formula>"Alta"</formula>
    </cfRule>
    <cfRule type="cellIs" dxfId="1633" priority="1731" operator="equal">
      <formula>"Media"</formula>
    </cfRule>
    <cfRule type="cellIs" dxfId="1632" priority="1732" operator="equal">
      <formula>"Baja"</formula>
    </cfRule>
    <cfRule type="cellIs" dxfId="1631" priority="1733" operator="equal">
      <formula>"Muy Baja"</formula>
    </cfRule>
  </conditionalFormatting>
  <conditionalFormatting sqref="AD125">
    <cfRule type="cellIs" dxfId="1630" priority="1724" operator="equal">
      <formula>"Catastrófico"</formula>
    </cfRule>
    <cfRule type="cellIs" dxfId="1629" priority="1725" operator="equal">
      <formula>"Mayor"</formula>
    </cfRule>
    <cfRule type="cellIs" dxfId="1628" priority="1726" operator="equal">
      <formula>"Moderado"</formula>
    </cfRule>
    <cfRule type="cellIs" dxfId="1627" priority="1727" operator="equal">
      <formula>"Menor"</formula>
    </cfRule>
    <cfRule type="cellIs" dxfId="1626" priority="1728" operator="equal">
      <formula>"Leve"</formula>
    </cfRule>
  </conditionalFormatting>
  <conditionalFormatting sqref="AF125">
    <cfRule type="cellIs" dxfId="1625" priority="1720" operator="equal">
      <formula>"Extremo"</formula>
    </cfRule>
    <cfRule type="cellIs" dxfId="1624" priority="1721" operator="equal">
      <formula>"Alto"</formula>
    </cfRule>
    <cfRule type="cellIs" dxfId="1623" priority="1722" operator="equal">
      <formula>"Moderado"</formula>
    </cfRule>
    <cfRule type="cellIs" dxfId="1622" priority="1723" operator="equal">
      <formula>"Bajo"</formula>
    </cfRule>
  </conditionalFormatting>
  <conditionalFormatting sqref="AB126">
    <cfRule type="cellIs" dxfId="1621" priority="1715" operator="equal">
      <formula>"Muy Alta"</formula>
    </cfRule>
    <cfRule type="cellIs" dxfId="1620" priority="1716" operator="equal">
      <formula>"Alta"</formula>
    </cfRule>
    <cfRule type="cellIs" dxfId="1619" priority="1717" operator="equal">
      <formula>"Media"</formula>
    </cfRule>
    <cfRule type="cellIs" dxfId="1618" priority="1718" operator="equal">
      <formula>"Baja"</formula>
    </cfRule>
    <cfRule type="cellIs" dxfId="1617" priority="1719" operator="equal">
      <formula>"Muy Baja"</formula>
    </cfRule>
  </conditionalFormatting>
  <conditionalFormatting sqref="AD126">
    <cfRule type="cellIs" dxfId="1616" priority="1710" operator="equal">
      <formula>"Catastrófico"</formula>
    </cfRule>
    <cfRule type="cellIs" dxfId="1615" priority="1711" operator="equal">
      <formula>"Mayor"</formula>
    </cfRule>
    <cfRule type="cellIs" dxfId="1614" priority="1712" operator="equal">
      <formula>"Moderado"</formula>
    </cfRule>
    <cfRule type="cellIs" dxfId="1613" priority="1713" operator="equal">
      <formula>"Menor"</formula>
    </cfRule>
    <cfRule type="cellIs" dxfId="1612" priority="1714" operator="equal">
      <formula>"Leve"</formula>
    </cfRule>
  </conditionalFormatting>
  <conditionalFormatting sqref="AF126">
    <cfRule type="cellIs" dxfId="1611" priority="1706" operator="equal">
      <formula>"Extremo"</formula>
    </cfRule>
    <cfRule type="cellIs" dxfId="1610" priority="1707" operator="equal">
      <formula>"Alto"</formula>
    </cfRule>
    <cfRule type="cellIs" dxfId="1609" priority="1708" operator="equal">
      <formula>"Moderado"</formula>
    </cfRule>
    <cfRule type="cellIs" dxfId="1608" priority="1709" operator="equal">
      <formula>"Bajo"</formula>
    </cfRule>
  </conditionalFormatting>
  <conditionalFormatting sqref="K10">
    <cfRule type="cellIs" dxfId="1607" priority="1701" operator="equal">
      <formula>"Muy Alta"</formula>
    </cfRule>
    <cfRule type="cellIs" dxfId="1606" priority="1702" operator="equal">
      <formula>"Alta"</formula>
    </cfRule>
    <cfRule type="cellIs" dxfId="1605" priority="1703" operator="equal">
      <formula>"Media"</formula>
    </cfRule>
    <cfRule type="cellIs" dxfId="1604" priority="1704" operator="equal">
      <formula>"Baja"</formula>
    </cfRule>
    <cfRule type="cellIs" dxfId="1603" priority="1705" operator="equal">
      <formula>"Muy Baja"</formula>
    </cfRule>
  </conditionalFormatting>
  <conditionalFormatting sqref="O10">
    <cfRule type="cellIs" dxfId="1602" priority="1696" operator="equal">
      <formula>"Catastrófico"</formula>
    </cfRule>
    <cfRule type="cellIs" dxfId="1601" priority="1697" operator="equal">
      <formula>"Mayor"</formula>
    </cfRule>
    <cfRule type="cellIs" dxfId="1600" priority="1698" operator="equal">
      <formula>"Moderado"</formula>
    </cfRule>
    <cfRule type="cellIs" dxfId="1599" priority="1699" operator="equal">
      <formula>"Menor"</formula>
    </cfRule>
    <cfRule type="cellIs" dxfId="1598" priority="1700" operator="equal">
      <formula>"Leve"</formula>
    </cfRule>
  </conditionalFormatting>
  <conditionalFormatting sqref="Q10">
    <cfRule type="cellIs" dxfId="1597" priority="1692" operator="equal">
      <formula>"Extremo"</formula>
    </cfRule>
    <cfRule type="cellIs" dxfId="1596" priority="1693" operator="equal">
      <formula>"Alto"</formula>
    </cfRule>
    <cfRule type="cellIs" dxfId="1595" priority="1694" operator="equal">
      <formula>"Moderado"</formula>
    </cfRule>
    <cfRule type="cellIs" dxfId="1594" priority="1695" operator="equal">
      <formula>"Bajo"</formula>
    </cfRule>
  </conditionalFormatting>
  <conditionalFormatting sqref="N10:N12">
    <cfRule type="containsText" dxfId="1593" priority="1691" operator="containsText" text="❌">
      <formula>NOT(ISERROR(SEARCH("❌",N10)))</formula>
    </cfRule>
  </conditionalFormatting>
  <conditionalFormatting sqref="K13">
    <cfRule type="cellIs" dxfId="1592" priority="1686" operator="equal">
      <formula>"Muy Alta"</formula>
    </cfRule>
    <cfRule type="cellIs" dxfId="1591" priority="1687" operator="equal">
      <formula>"Alta"</formula>
    </cfRule>
    <cfRule type="cellIs" dxfId="1590" priority="1688" operator="equal">
      <formula>"Media"</formula>
    </cfRule>
    <cfRule type="cellIs" dxfId="1589" priority="1689" operator="equal">
      <formula>"Baja"</formula>
    </cfRule>
    <cfRule type="cellIs" dxfId="1588" priority="1690" operator="equal">
      <formula>"Muy Baja"</formula>
    </cfRule>
  </conditionalFormatting>
  <conditionalFormatting sqref="O13">
    <cfRule type="cellIs" dxfId="1587" priority="1681" operator="equal">
      <formula>"Catastrófico"</formula>
    </cfRule>
    <cfRule type="cellIs" dxfId="1586" priority="1682" operator="equal">
      <formula>"Mayor"</formula>
    </cfRule>
    <cfRule type="cellIs" dxfId="1585" priority="1683" operator="equal">
      <formula>"Moderado"</formula>
    </cfRule>
    <cfRule type="cellIs" dxfId="1584" priority="1684" operator="equal">
      <formula>"Menor"</formula>
    </cfRule>
    <cfRule type="cellIs" dxfId="1583" priority="1685" operator="equal">
      <formula>"Leve"</formula>
    </cfRule>
  </conditionalFormatting>
  <conditionalFormatting sqref="Q13">
    <cfRule type="cellIs" dxfId="1582" priority="1677" operator="equal">
      <formula>"Extremo"</formula>
    </cfRule>
    <cfRule type="cellIs" dxfId="1581" priority="1678" operator="equal">
      <formula>"Alto"</formula>
    </cfRule>
    <cfRule type="cellIs" dxfId="1580" priority="1679" operator="equal">
      <formula>"Moderado"</formula>
    </cfRule>
    <cfRule type="cellIs" dxfId="1579" priority="1680" operator="equal">
      <formula>"Bajo"</formula>
    </cfRule>
  </conditionalFormatting>
  <conditionalFormatting sqref="N13:N15">
    <cfRule type="containsText" dxfId="1578" priority="1676" operator="containsText" text="❌">
      <formula>NOT(ISERROR(SEARCH("❌",N13)))</formula>
    </cfRule>
  </conditionalFormatting>
  <conditionalFormatting sqref="K16">
    <cfRule type="cellIs" dxfId="1577" priority="1671" operator="equal">
      <formula>"Muy Alta"</formula>
    </cfRule>
    <cfRule type="cellIs" dxfId="1576" priority="1672" operator="equal">
      <formula>"Alta"</formula>
    </cfRule>
    <cfRule type="cellIs" dxfId="1575" priority="1673" operator="equal">
      <formula>"Media"</formula>
    </cfRule>
    <cfRule type="cellIs" dxfId="1574" priority="1674" operator="equal">
      <formula>"Baja"</formula>
    </cfRule>
    <cfRule type="cellIs" dxfId="1573" priority="1675" operator="equal">
      <formula>"Muy Baja"</formula>
    </cfRule>
  </conditionalFormatting>
  <conditionalFormatting sqref="O16">
    <cfRule type="cellIs" dxfId="1572" priority="1666" operator="equal">
      <formula>"Catastrófico"</formula>
    </cfRule>
    <cfRule type="cellIs" dxfId="1571" priority="1667" operator="equal">
      <formula>"Mayor"</formula>
    </cfRule>
    <cfRule type="cellIs" dxfId="1570" priority="1668" operator="equal">
      <formula>"Moderado"</formula>
    </cfRule>
    <cfRule type="cellIs" dxfId="1569" priority="1669" operator="equal">
      <formula>"Menor"</formula>
    </cfRule>
    <cfRule type="cellIs" dxfId="1568" priority="1670" operator="equal">
      <formula>"Leve"</formula>
    </cfRule>
  </conditionalFormatting>
  <conditionalFormatting sqref="Q16">
    <cfRule type="cellIs" dxfId="1567" priority="1662" operator="equal">
      <formula>"Extremo"</formula>
    </cfRule>
    <cfRule type="cellIs" dxfId="1566" priority="1663" operator="equal">
      <formula>"Alto"</formula>
    </cfRule>
    <cfRule type="cellIs" dxfId="1565" priority="1664" operator="equal">
      <formula>"Moderado"</formula>
    </cfRule>
    <cfRule type="cellIs" dxfId="1564" priority="1665" operator="equal">
      <formula>"Bajo"</formula>
    </cfRule>
  </conditionalFormatting>
  <conditionalFormatting sqref="N16:N18">
    <cfRule type="containsText" dxfId="1563" priority="1661" operator="containsText" text="❌">
      <formula>NOT(ISERROR(SEARCH("❌",N16)))</formula>
    </cfRule>
  </conditionalFormatting>
  <conditionalFormatting sqref="K19">
    <cfRule type="cellIs" dxfId="1562" priority="1656" operator="equal">
      <formula>"Muy Alta"</formula>
    </cfRule>
    <cfRule type="cellIs" dxfId="1561" priority="1657" operator="equal">
      <formula>"Alta"</formula>
    </cfRule>
    <cfRule type="cellIs" dxfId="1560" priority="1658" operator="equal">
      <formula>"Media"</formula>
    </cfRule>
    <cfRule type="cellIs" dxfId="1559" priority="1659" operator="equal">
      <formula>"Baja"</formula>
    </cfRule>
    <cfRule type="cellIs" dxfId="1558" priority="1660" operator="equal">
      <formula>"Muy Baja"</formula>
    </cfRule>
  </conditionalFormatting>
  <conditionalFormatting sqref="O19">
    <cfRule type="cellIs" dxfId="1557" priority="1651" operator="equal">
      <formula>"Catastrófico"</formula>
    </cfRule>
    <cfRule type="cellIs" dxfId="1556" priority="1652" operator="equal">
      <formula>"Mayor"</formula>
    </cfRule>
    <cfRule type="cellIs" dxfId="1555" priority="1653" operator="equal">
      <formula>"Moderado"</formula>
    </cfRule>
    <cfRule type="cellIs" dxfId="1554" priority="1654" operator="equal">
      <formula>"Menor"</formula>
    </cfRule>
    <cfRule type="cellIs" dxfId="1553" priority="1655" operator="equal">
      <formula>"Leve"</formula>
    </cfRule>
  </conditionalFormatting>
  <conditionalFormatting sqref="Q19">
    <cfRule type="cellIs" dxfId="1552" priority="1647" operator="equal">
      <formula>"Extremo"</formula>
    </cfRule>
    <cfRule type="cellIs" dxfId="1551" priority="1648" operator="equal">
      <formula>"Alto"</formula>
    </cfRule>
    <cfRule type="cellIs" dxfId="1550" priority="1649" operator="equal">
      <formula>"Moderado"</formula>
    </cfRule>
    <cfRule type="cellIs" dxfId="1549" priority="1650" operator="equal">
      <formula>"Bajo"</formula>
    </cfRule>
  </conditionalFormatting>
  <conditionalFormatting sqref="N19:N21">
    <cfRule type="containsText" dxfId="1548" priority="1646" operator="containsText" text="❌">
      <formula>NOT(ISERROR(SEARCH("❌",N19)))</formula>
    </cfRule>
  </conditionalFormatting>
  <conditionalFormatting sqref="K22">
    <cfRule type="cellIs" dxfId="1547" priority="1641" operator="equal">
      <formula>"Muy Alta"</formula>
    </cfRule>
    <cfRule type="cellIs" dxfId="1546" priority="1642" operator="equal">
      <formula>"Alta"</formula>
    </cfRule>
    <cfRule type="cellIs" dxfId="1545" priority="1643" operator="equal">
      <formula>"Media"</formula>
    </cfRule>
    <cfRule type="cellIs" dxfId="1544" priority="1644" operator="equal">
      <formula>"Baja"</formula>
    </cfRule>
    <cfRule type="cellIs" dxfId="1543" priority="1645" operator="equal">
      <formula>"Muy Baja"</formula>
    </cfRule>
  </conditionalFormatting>
  <conditionalFormatting sqref="O22">
    <cfRule type="cellIs" dxfId="1542" priority="1636" operator="equal">
      <formula>"Catastrófico"</formula>
    </cfRule>
    <cfRule type="cellIs" dxfId="1541" priority="1637" operator="equal">
      <formula>"Mayor"</formula>
    </cfRule>
    <cfRule type="cellIs" dxfId="1540" priority="1638" operator="equal">
      <formula>"Moderado"</formula>
    </cfRule>
    <cfRule type="cellIs" dxfId="1539" priority="1639" operator="equal">
      <formula>"Menor"</formula>
    </cfRule>
    <cfRule type="cellIs" dxfId="1538" priority="1640" operator="equal">
      <formula>"Leve"</formula>
    </cfRule>
  </conditionalFormatting>
  <conditionalFormatting sqref="Q22">
    <cfRule type="cellIs" dxfId="1537" priority="1632" operator="equal">
      <formula>"Extremo"</formula>
    </cfRule>
    <cfRule type="cellIs" dxfId="1536" priority="1633" operator="equal">
      <formula>"Alto"</formula>
    </cfRule>
    <cfRule type="cellIs" dxfId="1535" priority="1634" operator="equal">
      <formula>"Moderado"</formula>
    </cfRule>
    <cfRule type="cellIs" dxfId="1534" priority="1635" operator="equal">
      <formula>"Bajo"</formula>
    </cfRule>
  </conditionalFormatting>
  <conditionalFormatting sqref="N22:N24">
    <cfRule type="containsText" dxfId="1533" priority="1631" operator="containsText" text="❌">
      <formula>NOT(ISERROR(SEARCH("❌",N22)))</formula>
    </cfRule>
  </conditionalFormatting>
  <conditionalFormatting sqref="K25">
    <cfRule type="cellIs" dxfId="1532" priority="1626" operator="equal">
      <formula>"Muy Alta"</formula>
    </cfRule>
    <cfRule type="cellIs" dxfId="1531" priority="1627" operator="equal">
      <formula>"Alta"</formula>
    </cfRule>
    <cfRule type="cellIs" dxfId="1530" priority="1628" operator="equal">
      <formula>"Media"</formula>
    </cfRule>
    <cfRule type="cellIs" dxfId="1529" priority="1629" operator="equal">
      <formula>"Baja"</formula>
    </cfRule>
    <cfRule type="cellIs" dxfId="1528" priority="1630" operator="equal">
      <formula>"Muy Baja"</formula>
    </cfRule>
  </conditionalFormatting>
  <conditionalFormatting sqref="O25">
    <cfRule type="cellIs" dxfId="1527" priority="1621" operator="equal">
      <formula>"Catastrófico"</formula>
    </cfRule>
    <cfRule type="cellIs" dxfId="1526" priority="1622" operator="equal">
      <formula>"Mayor"</formula>
    </cfRule>
    <cfRule type="cellIs" dxfId="1525" priority="1623" operator="equal">
      <formula>"Moderado"</formula>
    </cfRule>
    <cfRule type="cellIs" dxfId="1524" priority="1624" operator="equal">
      <formula>"Menor"</formula>
    </cfRule>
    <cfRule type="cellIs" dxfId="1523" priority="1625" operator="equal">
      <formula>"Leve"</formula>
    </cfRule>
  </conditionalFormatting>
  <conditionalFormatting sqref="Q25">
    <cfRule type="cellIs" dxfId="1522" priority="1617" operator="equal">
      <formula>"Extremo"</formula>
    </cfRule>
    <cfRule type="cellIs" dxfId="1521" priority="1618" operator="equal">
      <formula>"Alto"</formula>
    </cfRule>
    <cfRule type="cellIs" dxfId="1520" priority="1619" operator="equal">
      <formula>"Moderado"</formula>
    </cfRule>
    <cfRule type="cellIs" dxfId="1519" priority="1620" operator="equal">
      <formula>"Bajo"</formula>
    </cfRule>
  </conditionalFormatting>
  <conditionalFormatting sqref="N25:N27">
    <cfRule type="containsText" dxfId="1518" priority="1616" operator="containsText" text="❌">
      <formula>NOT(ISERROR(SEARCH("❌",N25)))</formula>
    </cfRule>
  </conditionalFormatting>
  <conditionalFormatting sqref="K28">
    <cfRule type="cellIs" dxfId="1517" priority="1611" operator="equal">
      <formula>"Muy Alta"</formula>
    </cfRule>
    <cfRule type="cellIs" dxfId="1516" priority="1612" operator="equal">
      <formula>"Alta"</formula>
    </cfRule>
    <cfRule type="cellIs" dxfId="1515" priority="1613" operator="equal">
      <formula>"Media"</formula>
    </cfRule>
    <cfRule type="cellIs" dxfId="1514" priority="1614" operator="equal">
      <formula>"Baja"</formula>
    </cfRule>
    <cfRule type="cellIs" dxfId="1513" priority="1615" operator="equal">
      <formula>"Muy Baja"</formula>
    </cfRule>
  </conditionalFormatting>
  <conditionalFormatting sqref="O28">
    <cfRule type="cellIs" dxfId="1512" priority="1606" operator="equal">
      <formula>"Catastrófico"</formula>
    </cfRule>
    <cfRule type="cellIs" dxfId="1511" priority="1607" operator="equal">
      <formula>"Mayor"</formula>
    </cfRule>
    <cfRule type="cellIs" dxfId="1510" priority="1608" operator="equal">
      <formula>"Moderado"</formula>
    </cfRule>
    <cfRule type="cellIs" dxfId="1509" priority="1609" operator="equal">
      <formula>"Menor"</formula>
    </cfRule>
    <cfRule type="cellIs" dxfId="1508" priority="1610" operator="equal">
      <formula>"Leve"</formula>
    </cfRule>
  </conditionalFormatting>
  <conditionalFormatting sqref="Q28">
    <cfRule type="cellIs" dxfId="1507" priority="1602" operator="equal">
      <formula>"Extremo"</formula>
    </cfRule>
    <cfRule type="cellIs" dxfId="1506" priority="1603" operator="equal">
      <formula>"Alto"</formula>
    </cfRule>
    <cfRule type="cellIs" dxfId="1505" priority="1604" operator="equal">
      <formula>"Moderado"</formula>
    </cfRule>
    <cfRule type="cellIs" dxfId="1504" priority="1605" operator="equal">
      <formula>"Bajo"</formula>
    </cfRule>
  </conditionalFormatting>
  <conditionalFormatting sqref="N28:N30">
    <cfRule type="containsText" dxfId="1503" priority="1601" operator="containsText" text="❌">
      <formula>NOT(ISERROR(SEARCH("❌",N28)))</formula>
    </cfRule>
  </conditionalFormatting>
  <conditionalFormatting sqref="K31">
    <cfRule type="cellIs" dxfId="1502" priority="1596" operator="equal">
      <formula>"Muy Alta"</formula>
    </cfRule>
    <cfRule type="cellIs" dxfId="1501" priority="1597" operator="equal">
      <formula>"Alta"</formula>
    </cfRule>
    <cfRule type="cellIs" dxfId="1500" priority="1598" operator="equal">
      <formula>"Media"</formula>
    </cfRule>
    <cfRule type="cellIs" dxfId="1499" priority="1599" operator="equal">
      <formula>"Baja"</formula>
    </cfRule>
    <cfRule type="cellIs" dxfId="1498" priority="1600" operator="equal">
      <formula>"Muy Baja"</formula>
    </cfRule>
  </conditionalFormatting>
  <conditionalFormatting sqref="O31">
    <cfRule type="cellIs" dxfId="1497" priority="1591" operator="equal">
      <formula>"Catastrófico"</formula>
    </cfRule>
    <cfRule type="cellIs" dxfId="1496" priority="1592" operator="equal">
      <formula>"Mayor"</formula>
    </cfRule>
    <cfRule type="cellIs" dxfId="1495" priority="1593" operator="equal">
      <formula>"Moderado"</formula>
    </cfRule>
    <cfRule type="cellIs" dxfId="1494" priority="1594" operator="equal">
      <formula>"Menor"</formula>
    </cfRule>
    <cfRule type="cellIs" dxfId="1493" priority="1595" operator="equal">
      <formula>"Leve"</formula>
    </cfRule>
  </conditionalFormatting>
  <conditionalFormatting sqref="Q31">
    <cfRule type="cellIs" dxfId="1492" priority="1587" operator="equal">
      <formula>"Extremo"</formula>
    </cfRule>
    <cfRule type="cellIs" dxfId="1491" priority="1588" operator="equal">
      <formula>"Alto"</formula>
    </cfRule>
    <cfRule type="cellIs" dxfId="1490" priority="1589" operator="equal">
      <formula>"Moderado"</formula>
    </cfRule>
    <cfRule type="cellIs" dxfId="1489" priority="1590" operator="equal">
      <formula>"Bajo"</formula>
    </cfRule>
  </conditionalFormatting>
  <conditionalFormatting sqref="N31:N33">
    <cfRule type="containsText" dxfId="1488" priority="1586" operator="containsText" text="❌">
      <formula>NOT(ISERROR(SEARCH("❌",N31)))</formula>
    </cfRule>
  </conditionalFormatting>
  <conditionalFormatting sqref="K34">
    <cfRule type="cellIs" dxfId="1487" priority="1581" operator="equal">
      <formula>"Muy Alta"</formula>
    </cfRule>
    <cfRule type="cellIs" dxfId="1486" priority="1582" operator="equal">
      <formula>"Alta"</formula>
    </cfRule>
    <cfRule type="cellIs" dxfId="1485" priority="1583" operator="equal">
      <formula>"Media"</formula>
    </cfRule>
    <cfRule type="cellIs" dxfId="1484" priority="1584" operator="equal">
      <formula>"Baja"</formula>
    </cfRule>
    <cfRule type="cellIs" dxfId="1483" priority="1585" operator="equal">
      <formula>"Muy Baja"</formula>
    </cfRule>
  </conditionalFormatting>
  <conditionalFormatting sqref="O34">
    <cfRule type="cellIs" dxfId="1482" priority="1576" operator="equal">
      <formula>"Catastrófico"</formula>
    </cfRule>
    <cfRule type="cellIs" dxfId="1481" priority="1577" operator="equal">
      <formula>"Mayor"</formula>
    </cfRule>
    <cfRule type="cellIs" dxfId="1480" priority="1578" operator="equal">
      <formula>"Moderado"</formula>
    </cfRule>
    <cfRule type="cellIs" dxfId="1479" priority="1579" operator="equal">
      <formula>"Menor"</formula>
    </cfRule>
    <cfRule type="cellIs" dxfId="1478" priority="1580" operator="equal">
      <formula>"Leve"</formula>
    </cfRule>
  </conditionalFormatting>
  <conditionalFormatting sqref="Q34">
    <cfRule type="cellIs" dxfId="1477" priority="1572" operator="equal">
      <formula>"Extremo"</formula>
    </cfRule>
    <cfRule type="cellIs" dxfId="1476" priority="1573" operator="equal">
      <formula>"Alto"</formula>
    </cfRule>
    <cfRule type="cellIs" dxfId="1475" priority="1574" operator="equal">
      <formula>"Moderado"</formula>
    </cfRule>
    <cfRule type="cellIs" dxfId="1474" priority="1575" operator="equal">
      <formula>"Bajo"</formula>
    </cfRule>
  </conditionalFormatting>
  <conditionalFormatting sqref="N34:N36">
    <cfRule type="containsText" dxfId="1473" priority="1571" operator="containsText" text="❌">
      <formula>NOT(ISERROR(SEARCH("❌",N34)))</formula>
    </cfRule>
  </conditionalFormatting>
  <conditionalFormatting sqref="K37">
    <cfRule type="cellIs" dxfId="1472" priority="1566" operator="equal">
      <formula>"Muy Alta"</formula>
    </cfRule>
    <cfRule type="cellIs" dxfId="1471" priority="1567" operator="equal">
      <formula>"Alta"</formula>
    </cfRule>
    <cfRule type="cellIs" dxfId="1470" priority="1568" operator="equal">
      <formula>"Media"</formula>
    </cfRule>
    <cfRule type="cellIs" dxfId="1469" priority="1569" operator="equal">
      <formula>"Baja"</formula>
    </cfRule>
    <cfRule type="cellIs" dxfId="1468" priority="1570" operator="equal">
      <formula>"Muy Baja"</formula>
    </cfRule>
  </conditionalFormatting>
  <conditionalFormatting sqref="O37">
    <cfRule type="cellIs" dxfId="1467" priority="1561" operator="equal">
      <formula>"Catastrófico"</formula>
    </cfRule>
    <cfRule type="cellIs" dxfId="1466" priority="1562" operator="equal">
      <formula>"Mayor"</formula>
    </cfRule>
    <cfRule type="cellIs" dxfId="1465" priority="1563" operator="equal">
      <formula>"Moderado"</formula>
    </cfRule>
    <cfRule type="cellIs" dxfId="1464" priority="1564" operator="equal">
      <formula>"Menor"</formula>
    </cfRule>
    <cfRule type="cellIs" dxfId="1463" priority="1565" operator="equal">
      <formula>"Leve"</formula>
    </cfRule>
  </conditionalFormatting>
  <conditionalFormatting sqref="Q37">
    <cfRule type="cellIs" dxfId="1462" priority="1557" operator="equal">
      <formula>"Extremo"</formula>
    </cfRule>
    <cfRule type="cellIs" dxfId="1461" priority="1558" operator="equal">
      <formula>"Alto"</formula>
    </cfRule>
    <cfRule type="cellIs" dxfId="1460" priority="1559" operator="equal">
      <formula>"Moderado"</formula>
    </cfRule>
    <cfRule type="cellIs" dxfId="1459" priority="1560" operator="equal">
      <formula>"Bajo"</formula>
    </cfRule>
  </conditionalFormatting>
  <conditionalFormatting sqref="N37:N39">
    <cfRule type="containsText" dxfId="1458" priority="1556" operator="containsText" text="❌">
      <formula>NOT(ISERROR(SEARCH("❌",N37)))</formula>
    </cfRule>
  </conditionalFormatting>
  <conditionalFormatting sqref="K40">
    <cfRule type="cellIs" dxfId="1457" priority="1551" operator="equal">
      <formula>"Muy Alta"</formula>
    </cfRule>
    <cfRule type="cellIs" dxfId="1456" priority="1552" operator="equal">
      <formula>"Alta"</formula>
    </cfRule>
    <cfRule type="cellIs" dxfId="1455" priority="1553" operator="equal">
      <formula>"Media"</formula>
    </cfRule>
    <cfRule type="cellIs" dxfId="1454" priority="1554" operator="equal">
      <formula>"Baja"</formula>
    </cfRule>
    <cfRule type="cellIs" dxfId="1453" priority="1555" operator="equal">
      <formula>"Muy Baja"</formula>
    </cfRule>
  </conditionalFormatting>
  <conditionalFormatting sqref="O40">
    <cfRule type="cellIs" dxfId="1452" priority="1546" operator="equal">
      <formula>"Catastrófico"</formula>
    </cfRule>
    <cfRule type="cellIs" dxfId="1451" priority="1547" operator="equal">
      <formula>"Mayor"</formula>
    </cfRule>
    <cfRule type="cellIs" dxfId="1450" priority="1548" operator="equal">
      <formula>"Moderado"</formula>
    </cfRule>
    <cfRule type="cellIs" dxfId="1449" priority="1549" operator="equal">
      <formula>"Menor"</formula>
    </cfRule>
    <cfRule type="cellIs" dxfId="1448" priority="1550" operator="equal">
      <formula>"Leve"</formula>
    </cfRule>
  </conditionalFormatting>
  <conditionalFormatting sqref="Q40">
    <cfRule type="cellIs" dxfId="1447" priority="1542" operator="equal">
      <formula>"Extremo"</formula>
    </cfRule>
    <cfRule type="cellIs" dxfId="1446" priority="1543" operator="equal">
      <formula>"Alto"</formula>
    </cfRule>
    <cfRule type="cellIs" dxfId="1445" priority="1544" operator="equal">
      <formula>"Moderado"</formula>
    </cfRule>
    <cfRule type="cellIs" dxfId="1444" priority="1545" operator="equal">
      <formula>"Bajo"</formula>
    </cfRule>
  </conditionalFormatting>
  <conditionalFormatting sqref="N40:N42">
    <cfRule type="containsText" dxfId="1443" priority="1541" operator="containsText" text="❌">
      <formula>NOT(ISERROR(SEARCH("❌",N40)))</formula>
    </cfRule>
  </conditionalFormatting>
  <conditionalFormatting sqref="K43">
    <cfRule type="cellIs" dxfId="1442" priority="1536" operator="equal">
      <formula>"Muy Alta"</formula>
    </cfRule>
    <cfRule type="cellIs" dxfId="1441" priority="1537" operator="equal">
      <formula>"Alta"</formula>
    </cfRule>
    <cfRule type="cellIs" dxfId="1440" priority="1538" operator="equal">
      <formula>"Media"</formula>
    </cfRule>
    <cfRule type="cellIs" dxfId="1439" priority="1539" operator="equal">
      <formula>"Baja"</formula>
    </cfRule>
    <cfRule type="cellIs" dxfId="1438" priority="1540" operator="equal">
      <formula>"Muy Baja"</formula>
    </cfRule>
  </conditionalFormatting>
  <conditionalFormatting sqref="O43">
    <cfRule type="cellIs" dxfId="1437" priority="1531" operator="equal">
      <formula>"Catastrófico"</formula>
    </cfRule>
    <cfRule type="cellIs" dxfId="1436" priority="1532" operator="equal">
      <formula>"Mayor"</formula>
    </cfRule>
    <cfRule type="cellIs" dxfId="1435" priority="1533" operator="equal">
      <formula>"Moderado"</formula>
    </cfRule>
    <cfRule type="cellIs" dxfId="1434" priority="1534" operator="equal">
      <formula>"Menor"</formula>
    </cfRule>
    <cfRule type="cellIs" dxfId="1433" priority="1535" operator="equal">
      <formula>"Leve"</formula>
    </cfRule>
  </conditionalFormatting>
  <conditionalFormatting sqref="Q43">
    <cfRule type="cellIs" dxfId="1432" priority="1527" operator="equal">
      <formula>"Extremo"</formula>
    </cfRule>
    <cfRule type="cellIs" dxfId="1431" priority="1528" operator="equal">
      <formula>"Alto"</formula>
    </cfRule>
    <cfRule type="cellIs" dxfId="1430" priority="1529" operator="equal">
      <formula>"Moderado"</formula>
    </cfRule>
    <cfRule type="cellIs" dxfId="1429" priority="1530" operator="equal">
      <formula>"Bajo"</formula>
    </cfRule>
  </conditionalFormatting>
  <conditionalFormatting sqref="N43:N45">
    <cfRule type="containsText" dxfId="1428" priority="1526" operator="containsText" text="❌">
      <formula>NOT(ISERROR(SEARCH("❌",N43)))</formula>
    </cfRule>
  </conditionalFormatting>
  <conditionalFormatting sqref="K46">
    <cfRule type="cellIs" dxfId="1427" priority="1506" operator="equal">
      <formula>"Muy Alta"</formula>
    </cfRule>
    <cfRule type="cellIs" dxfId="1426" priority="1507" operator="equal">
      <formula>"Alta"</formula>
    </cfRule>
    <cfRule type="cellIs" dxfId="1425" priority="1508" operator="equal">
      <formula>"Media"</formula>
    </cfRule>
    <cfRule type="cellIs" dxfId="1424" priority="1509" operator="equal">
      <formula>"Baja"</formula>
    </cfRule>
    <cfRule type="cellIs" dxfId="1423" priority="1510" operator="equal">
      <formula>"Muy Baja"</formula>
    </cfRule>
  </conditionalFormatting>
  <conditionalFormatting sqref="O46">
    <cfRule type="cellIs" dxfId="1422" priority="1501" operator="equal">
      <formula>"Catastrófico"</formula>
    </cfRule>
    <cfRule type="cellIs" dxfId="1421" priority="1502" operator="equal">
      <formula>"Mayor"</formula>
    </cfRule>
    <cfRule type="cellIs" dxfId="1420" priority="1503" operator="equal">
      <formula>"Moderado"</formula>
    </cfRule>
    <cfRule type="cellIs" dxfId="1419" priority="1504" operator="equal">
      <formula>"Menor"</formula>
    </cfRule>
    <cfRule type="cellIs" dxfId="1418" priority="1505" operator="equal">
      <formula>"Leve"</formula>
    </cfRule>
  </conditionalFormatting>
  <conditionalFormatting sqref="Q46">
    <cfRule type="cellIs" dxfId="1417" priority="1497" operator="equal">
      <formula>"Extremo"</formula>
    </cfRule>
    <cfRule type="cellIs" dxfId="1416" priority="1498" operator="equal">
      <formula>"Alto"</formula>
    </cfRule>
    <cfRule type="cellIs" dxfId="1415" priority="1499" operator="equal">
      <formula>"Moderado"</formula>
    </cfRule>
    <cfRule type="cellIs" dxfId="1414" priority="1500" operator="equal">
      <formula>"Bajo"</formula>
    </cfRule>
  </conditionalFormatting>
  <conditionalFormatting sqref="N46:N48">
    <cfRule type="containsText" dxfId="1413" priority="1496" operator="containsText" text="❌">
      <formula>NOT(ISERROR(SEARCH("❌",N46)))</formula>
    </cfRule>
  </conditionalFormatting>
  <conditionalFormatting sqref="K49">
    <cfRule type="cellIs" dxfId="1412" priority="1491" operator="equal">
      <formula>"Muy Alta"</formula>
    </cfRule>
    <cfRule type="cellIs" dxfId="1411" priority="1492" operator="equal">
      <formula>"Alta"</formula>
    </cfRule>
    <cfRule type="cellIs" dxfId="1410" priority="1493" operator="equal">
      <formula>"Media"</formula>
    </cfRule>
    <cfRule type="cellIs" dxfId="1409" priority="1494" operator="equal">
      <formula>"Baja"</formula>
    </cfRule>
    <cfRule type="cellIs" dxfId="1408" priority="1495" operator="equal">
      <formula>"Muy Baja"</formula>
    </cfRule>
  </conditionalFormatting>
  <conditionalFormatting sqref="O49">
    <cfRule type="cellIs" dxfId="1407" priority="1486" operator="equal">
      <formula>"Catastrófico"</formula>
    </cfRule>
    <cfRule type="cellIs" dxfId="1406" priority="1487" operator="equal">
      <formula>"Mayor"</formula>
    </cfRule>
    <cfRule type="cellIs" dxfId="1405" priority="1488" operator="equal">
      <formula>"Moderado"</formula>
    </cfRule>
    <cfRule type="cellIs" dxfId="1404" priority="1489" operator="equal">
      <formula>"Menor"</formula>
    </cfRule>
    <cfRule type="cellIs" dxfId="1403" priority="1490" operator="equal">
      <formula>"Leve"</formula>
    </cfRule>
  </conditionalFormatting>
  <conditionalFormatting sqref="Q49">
    <cfRule type="cellIs" dxfId="1402" priority="1482" operator="equal">
      <formula>"Extremo"</formula>
    </cfRule>
    <cfRule type="cellIs" dxfId="1401" priority="1483" operator="equal">
      <formula>"Alto"</formula>
    </cfRule>
    <cfRule type="cellIs" dxfId="1400" priority="1484" operator="equal">
      <formula>"Moderado"</formula>
    </cfRule>
    <cfRule type="cellIs" dxfId="1399" priority="1485" operator="equal">
      <formula>"Bajo"</formula>
    </cfRule>
  </conditionalFormatting>
  <conditionalFormatting sqref="N49:N51">
    <cfRule type="containsText" dxfId="1398" priority="1481" operator="containsText" text="❌">
      <formula>NOT(ISERROR(SEARCH("❌",N49)))</formula>
    </cfRule>
  </conditionalFormatting>
  <conditionalFormatting sqref="K52">
    <cfRule type="cellIs" dxfId="1397" priority="1476" operator="equal">
      <formula>"Muy Alta"</formula>
    </cfRule>
    <cfRule type="cellIs" dxfId="1396" priority="1477" operator="equal">
      <formula>"Alta"</formula>
    </cfRule>
    <cfRule type="cellIs" dxfId="1395" priority="1478" operator="equal">
      <formula>"Media"</formula>
    </cfRule>
    <cfRule type="cellIs" dxfId="1394" priority="1479" operator="equal">
      <formula>"Baja"</formula>
    </cfRule>
    <cfRule type="cellIs" dxfId="1393" priority="1480" operator="equal">
      <formula>"Muy Baja"</formula>
    </cfRule>
  </conditionalFormatting>
  <conditionalFormatting sqref="O52">
    <cfRule type="cellIs" dxfId="1392" priority="1471" operator="equal">
      <formula>"Catastrófico"</formula>
    </cfRule>
    <cfRule type="cellIs" dxfId="1391" priority="1472" operator="equal">
      <formula>"Mayor"</formula>
    </cfRule>
    <cfRule type="cellIs" dxfId="1390" priority="1473" operator="equal">
      <formula>"Moderado"</formula>
    </cfRule>
    <cfRule type="cellIs" dxfId="1389" priority="1474" operator="equal">
      <formula>"Menor"</formula>
    </cfRule>
    <cfRule type="cellIs" dxfId="1388" priority="1475" operator="equal">
      <formula>"Leve"</formula>
    </cfRule>
  </conditionalFormatting>
  <conditionalFormatting sqref="Q52">
    <cfRule type="cellIs" dxfId="1387" priority="1467" operator="equal">
      <formula>"Extremo"</formula>
    </cfRule>
    <cfRule type="cellIs" dxfId="1386" priority="1468" operator="equal">
      <formula>"Alto"</formula>
    </cfRule>
    <cfRule type="cellIs" dxfId="1385" priority="1469" operator="equal">
      <formula>"Moderado"</formula>
    </cfRule>
    <cfRule type="cellIs" dxfId="1384" priority="1470" operator="equal">
      <formula>"Bajo"</formula>
    </cfRule>
  </conditionalFormatting>
  <conditionalFormatting sqref="N52:N54">
    <cfRule type="containsText" dxfId="1383" priority="1466" operator="containsText" text="❌">
      <formula>NOT(ISERROR(SEARCH("❌",N52)))</formula>
    </cfRule>
  </conditionalFormatting>
  <conditionalFormatting sqref="K55">
    <cfRule type="cellIs" dxfId="1382" priority="1461" operator="equal">
      <formula>"Muy Alta"</formula>
    </cfRule>
    <cfRule type="cellIs" dxfId="1381" priority="1462" operator="equal">
      <formula>"Alta"</formula>
    </cfRule>
    <cfRule type="cellIs" dxfId="1380" priority="1463" operator="equal">
      <formula>"Media"</formula>
    </cfRule>
    <cfRule type="cellIs" dxfId="1379" priority="1464" operator="equal">
      <formula>"Baja"</formula>
    </cfRule>
    <cfRule type="cellIs" dxfId="1378" priority="1465" operator="equal">
      <formula>"Muy Baja"</formula>
    </cfRule>
  </conditionalFormatting>
  <conditionalFormatting sqref="O55">
    <cfRule type="cellIs" dxfId="1377" priority="1456" operator="equal">
      <formula>"Catastrófico"</formula>
    </cfRule>
    <cfRule type="cellIs" dxfId="1376" priority="1457" operator="equal">
      <formula>"Mayor"</formula>
    </cfRule>
    <cfRule type="cellIs" dxfId="1375" priority="1458" operator="equal">
      <formula>"Moderado"</formula>
    </cfRule>
    <cfRule type="cellIs" dxfId="1374" priority="1459" operator="equal">
      <formula>"Menor"</formula>
    </cfRule>
    <cfRule type="cellIs" dxfId="1373" priority="1460" operator="equal">
      <formula>"Leve"</formula>
    </cfRule>
  </conditionalFormatting>
  <conditionalFormatting sqref="Q55">
    <cfRule type="cellIs" dxfId="1372" priority="1452" operator="equal">
      <formula>"Extremo"</formula>
    </cfRule>
    <cfRule type="cellIs" dxfId="1371" priority="1453" operator="equal">
      <formula>"Alto"</formula>
    </cfRule>
    <cfRule type="cellIs" dxfId="1370" priority="1454" operator="equal">
      <formula>"Moderado"</formula>
    </cfRule>
    <cfRule type="cellIs" dxfId="1369" priority="1455" operator="equal">
      <formula>"Bajo"</formula>
    </cfRule>
  </conditionalFormatting>
  <conditionalFormatting sqref="N55:N57">
    <cfRule type="containsText" dxfId="1368" priority="1451" operator="containsText" text="❌">
      <formula>NOT(ISERROR(SEARCH("❌",N55)))</formula>
    </cfRule>
  </conditionalFormatting>
  <conditionalFormatting sqref="K58">
    <cfRule type="cellIs" dxfId="1367" priority="1446" operator="equal">
      <formula>"Muy Alta"</formula>
    </cfRule>
    <cfRule type="cellIs" dxfId="1366" priority="1447" operator="equal">
      <formula>"Alta"</formula>
    </cfRule>
    <cfRule type="cellIs" dxfId="1365" priority="1448" operator="equal">
      <formula>"Media"</formula>
    </cfRule>
    <cfRule type="cellIs" dxfId="1364" priority="1449" operator="equal">
      <formula>"Baja"</formula>
    </cfRule>
    <cfRule type="cellIs" dxfId="1363" priority="1450" operator="equal">
      <formula>"Muy Baja"</formula>
    </cfRule>
  </conditionalFormatting>
  <conditionalFormatting sqref="O58">
    <cfRule type="cellIs" dxfId="1362" priority="1441" operator="equal">
      <formula>"Catastrófico"</formula>
    </cfRule>
    <cfRule type="cellIs" dxfId="1361" priority="1442" operator="equal">
      <formula>"Mayor"</formula>
    </cfRule>
    <cfRule type="cellIs" dxfId="1360" priority="1443" operator="equal">
      <formula>"Moderado"</formula>
    </cfRule>
    <cfRule type="cellIs" dxfId="1359" priority="1444" operator="equal">
      <formula>"Menor"</formula>
    </cfRule>
    <cfRule type="cellIs" dxfId="1358" priority="1445" operator="equal">
      <formula>"Leve"</formula>
    </cfRule>
  </conditionalFormatting>
  <conditionalFormatting sqref="Q58">
    <cfRule type="cellIs" dxfId="1357" priority="1437" operator="equal">
      <formula>"Extremo"</formula>
    </cfRule>
    <cfRule type="cellIs" dxfId="1356" priority="1438" operator="equal">
      <formula>"Alto"</formula>
    </cfRule>
    <cfRule type="cellIs" dxfId="1355" priority="1439" operator="equal">
      <formula>"Moderado"</formula>
    </cfRule>
    <cfRule type="cellIs" dxfId="1354" priority="1440" operator="equal">
      <formula>"Bajo"</formula>
    </cfRule>
  </conditionalFormatting>
  <conditionalFormatting sqref="N58:N60">
    <cfRule type="containsText" dxfId="1353" priority="1436" operator="containsText" text="❌">
      <formula>NOT(ISERROR(SEARCH("❌",N58)))</formula>
    </cfRule>
  </conditionalFormatting>
  <conditionalFormatting sqref="K61">
    <cfRule type="cellIs" dxfId="1352" priority="1431" operator="equal">
      <formula>"Muy Alta"</formula>
    </cfRule>
    <cfRule type="cellIs" dxfId="1351" priority="1432" operator="equal">
      <formula>"Alta"</formula>
    </cfRule>
    <cfRule type="cellIs" dxfId="1350" priority="1433" operator="equal">
      <formula>"Media"</formula>
    </cfRule>
    <cfRule type="cellIs" dxfId="1349" priority="1434" operator="equal">
      <formula>"Baja"</formula>
    </cfRule>
    <cfRule type="cellIs" dxfId="1348" priority="1435" operator="equal">
      <formula>"Muy Baja"</formula>
    </cfRule>
  </conditionalFormatting>
  <conditionalFormatting sqref="O61">
    <cfRule type="cellIs" dxfId="1347" priority="1426" operator="equal">
      <formula>"Catastrófico"</formula>
    </cfRule>
    <cfRule type="cellIs" dxfId="1346" priority="1427" operator="equal">
      <formula>"Mayor"</formula>
    </cfRule>
    <cfRule type="cellIs" dxfId="1345" priority="1428" operator="equal">
      <formula>"Moderado"</formula>
    </cfRule>
    <cfRule type="cellIs" dxfId="1344" priority="1429" operator="equal">
      <formula>"Menor"</formula>
    </cfRule>
    <cfRule type="cellIs" dxfId="1343" priority="1430" operator="equal">
      <formula>"Leve"</formula>
    </cfRule>
  </conditionalFormatting>
  <conditionalFormatting sqref="Q61">
    <cfRule type="cellIs" dxfId="1342" priority="1422" operator="equal">
      <formula>"Extremo"</formula>
    </cfRule>
    <cfRule type="cellIs" dxfId="1341" priority="1423" operator="equal">
      <formula>"Alto"</formula>
    </cfRule>
    <cfRule type="cellIs" dxfId="1340" priority="1424" operator="equal">
      <formula>"Moderado"</formula>
    </cfRule>
    <cfRule type="cellIs" dxfId="1339" priority="1425" operator="equal">
      <formula>"Bajo"</formula>
    </cfRule>
  </conditionalFormatting>
  <conditionalFormatting sqref="N61:N63">
    <cfRule type="containsText" dxfId="1338" priority="1421" operator="containsText" text="❌">
      <formula>NOT(ISERROR(SEARCH("❌",N61)))</formula>
    </cfRule>
  </conditionalFormatting>
  <conditionalFormatting sqref="K64">
    <cfRule type="cellIs" dxfId="1337" priority="1416" operator="equal">
      <formula>"Muy Alta"</formula>
    </cfRule>
    <cfRule type="cellIs" dxfId="1336" priority="1417" operator="equal">
      <formula>"Alta"</formula>
    </cfRule>
    <cfRule type="cellIs" dxfId="1335" priority="1418" operator="equal">
      <formula>"Media"</formula>
    </cfRule>
    <cfRule type="cellIs" dxfId="1334" priority="1419" operator="equal">
      <formula>"Baja"</formula>
    </cfRule>
    <cfRule type="cellIs" dxfId="1333" priority="1420" operator="equal">
      <formula>"Muy Baja"</formula>
    </cfRule>
  </conditionalFormatting>
  <conditionalFormatting sqref="O64">
    <cfRule type="cellIs" dxfId="1332" priority="1411" operator="equal">
      <formula>"Catastrófico"</formula>
    </cfRule>
    <cfRule type="cellIs" dxfId="1331" priority="1412" operator="equal">
      <formula>"Mayor"</formula>
    </cfRule>
    <cfRule type="cellIs" dxfId="1330" priority="1413" operator="equal">
      <formula>"Moderado"</formula>
    </cfRule>
    <cfRule type="cellIs" dxfId="1329" priority="1414" operator="equal">
      <formula>"Menor"</formula>
    </cfRule>
    <cfRule type="cellIs" dxfId="1328" priority="1415" operator="equal">
      <formula>"Leve"</formula>
    </cfRule>
  </conditionalFormatting>
  <conditionalFormatting sqref="Q64">
    <cfRule type="cellIs" dxfId="1327" priority="1407" operator="equal">
      <formula>"Extremo"</formula>
    </cfRule>
    <cfRule type="cellIs" dxfId="1326" priority="1408" operator="equal">
      <formula>"Alto"</formula>
    </cfRule>
    <cfRule type="cellIs" dxfId="1325" priority="1409" operator="equal">
      <formula>"Moderado"</formula>
    </cfRule>
    <cfRule type="cellIs" dxfId="1324" priority="1410" operator="equal">
      <formula>"Bajo"</formula>
    </cfRule>
  </conditionalFormatting>
  <conditionalFormatting sqref="N64:N66">
    <cfRule type="containsText" dxfId="1323" priority="1406" operator="containsText" text="❌">
      <formula>NOT(ISERROR(SEARCH("❌",N64)))</formula>
    </cfRule>
  </conditionalFormatting>
  <conditionalFormatting sqref="K67">
    <cfRule type="cellIs" dxfId="1322" priority="1401" operator="equal">
      <formula>"Muy Alta"</formula>
    </cfRule>
    <cfRule type="cellIs" dxfId="1321" priority="1402" operator="equal">
      <formula>"Alta"</formula>
    </cfRule>
    <cfRule type="cellIs" dxfId="1320" priority="1403" operator="equal">
      <formula>"Media"</formula>
    </cfRule>
    <cfRule type="cellIs" dxfId="1319" priority="1404" operator="equal">
      <formula>"Baja"</formula>
    </cfRule>
    <cfRule type="cellIs" dxfId="1318" priority="1405" operator="equal">
      <formula>"Muy Baja"</formula>
    </cfRule>
  </conditionalFormatting>
  <conditionalFormatting sqref="O67">
    <cfRule type="cellIs" dxfId="1317" priority="1396" operator="equal">
      <formula>"Catastrófico"</formula>
    </cfRule>
    <cfRule type="cellIs" dxfId="1316" priority="1397" operator="equal">
      <formula>"Mayor"</formula>
    </cfRule>
    <cfRule type="cellIs" dxfId="1315" priority="1398" operator="equal">
      <formula>"Moderado"</formula>
    </cfRule>
    <cfRule type="cellIs" dxfId="1314" priority="1399" operator="equal">
      <formula>"Menor"</formula>
    </cfRule>
    <cfRule type="cellIs" dxfId="1313" priority="1400" operator="equal">
      <formula>"Leve"</formula>
    </cfRule>
  </conditionalFormatting>
  <conditionalFormatting sqref="Q67">
    <cfRule type="cellIs" dxfId="1312" priority="1392" operator="equal">
      <formula>"Extremo"</formula>
    </cfRule>
    <cfRule type="cellIs" dxfId="1311" priority="1393" operator="equal">
      <formula>"Alto"</formula>
    </cfRule>
    <cfRule type="cellIs" dxfId="1310" priority="1394" operator="equal">
      <formula>"Moderado"</formula>
    </cfRule>
    <cfRule type="cellIs" dxfId="1309" priority="1395" operator="equal">
      <formula>"Bajo"</formula>
    </cfRule>
  </conditionalFormatting>
  <conditionalFormatting sqref="N67:N69">
    <cfRule type="containsText" dxfId="1308" priority="1391" operator="containsText" text="❌">
      <formula>NOT(ISERROR(SEARCH("❌",N67)))</formula>
    </cfRule>
  </conditionalFormatting>
  <conditionalFormatting sqref="K70">
    <cfRule type="cellIs" dxfId="1307" priority="1386" operator="equal">
      <formula>"Muy Alta"</formula>
    </cfRule>
    <cfRule type="cellIs" dxfId="1306" priority="1387" operator="equal">
      <formula>"Alta"</formula>
    </cfRule>
    <cfRule type="cellIs" dxfId="1305" priority="1388" operator="equal">
      <formula>"Media"</formula>
    </cfRule>
    <cfRule type="cellIs" dxfId="1304" priority="1389" operator="equal">
      <formula>"Baja"</formula>
    </cfRule>
    <cfRule type="cellIs" dxfId="1303" priority="1390" operator="equal">
      <formula>"Muy Baja"</formula>
    </cfRule>
  </conditionalFormatting>
  <conditionalFormatting sqref="O70">
    <cfRule type="cellIs" dxfId="1302" priority="1381" operator="equal">
      <formula>"Catastrófico"</formula>
    </cfRule>
    <cfRule type="cellIs" dxfId="1301" priority="1382" operator="equal">
      <formula>"Mayor"</formula>
    </cfRule>
    <cfRule type="cellIs" dxfId="1300" priority="1383" operator="equal">
      <formula>"Moderado"</formula>
    </cfRule>
    <cfRule type="cellIs" dxfId="1299" priority="1384" operator="equal">
      <formula>"Menor"</formula>
    </cfRule>
    <cfRule type="cellIs" dxfId="1298" priority="1385" operator="equal">
      <formula>"Leve"</formula>
    </cfRule>
  </conditionalFormatting>
  <conditionalFormatting sqref="Q70">
    <cfRule type="cellIs" dxfId="1297" priority="1377" operator="equal">
      <formula>"Extremo"</formula>
    </cfRule>
    <cfRule type="cellIs" dxfId="1296" priority="1378" operator="equal">
      <formula>"Alto"</formula>
    </cfRule>
    <cfRule type="cellIs" dxfId="1295" priority="1379" operator="equal">
      <formula>"Moderado"</formula>
    </cfRule>
    <cfRule type="cellIs" dxfId="1294" priority="1380" operator="equal">
      <formula>"Bajo"</formula>
    </cfRule>
  </conditionalFormatting>
  <conditionalFormatting sqref="N70:N72">
    <cfRule type="containsText" dxfId="1293" priority="1376" operator="containsText" text="❌">
      <formula>NOT(ISERROR(SEARCH("❌",N70)))</formula>
    </cfRule>
  </conditionalFormatting>
  <conditionalFormatting sqref="K73">
    <cfRule type="cellIs" dxfId="1292" priority="1371" operator="equal">
      <formula>"Muy Alta"</formula>
    </cfRule>
    <cfRule type="cellIs" dxfId="1291" priority="1372" operator="equal">
      <formula>"Alta"</formula>
    </cfRule>
    <cfRule type="cellIs" dxfId="1290" priority="1373" operator="equal">
      <formula>"Media"</formula>
    </cfRule>
    <cfRule type="cellIs" dxfId="1289" priority="1374" operator="equal">
      <formula>"Baja"</formula>
    </cfRule>
    <cfRule type="cellIs" dxfId="1288" priority="1375" operator="equal">
      <formula>"Muy Baja"</formula>
    </cfRule>
  </conditionalFormatting>
  <conditionalFormatting sqref="O73">
    <cfRule type="cellIs" dxfId="1287" priority="1366" operator="equal">
      <formula>"Catastrófico"</formula>
    </cfRule>
    <cfRule type="cellIs" dxfId="1286" priority="1367" operator="equal">
      <formula>"Mayor"</formula>
    </cfRule>
    <cfRule type="cellIs" dxfId="1285" priority="1368" operator="equal">
      <formula>"Moderado"</formula>
    </cfRule>
    <cfRule type="cellIs" dxfId="1284" priority="1369" operator="equal">
      <formula>"Menor"</formula>
    </cfRule>
    <cfRule type="cellIs" dxfId="1283" priority="1370" operator="equal">
      <formula>"Leve"</formula>
    </cfRule>
  </conditionalFormatting>
  <conditionalFormatting sqref="Q73">
    <cfRule type="cellIs" dxfId="1282" priority="1362" operator="equal">
      <formula>"Extremo"</formula>
    </cfRule>
    <cfRule type="cellIs" dxfId="1281" priority="1363" operator="equal">
      <formula>"Alto"</formula>
    </cfRule>
    <cfRule type="cellIs" dxfId="1280" priority="1364" operator="equal">
      <formula>"Moderado"</formula>
    </cfRule>
    <cfRule type="cellIs" dxfId="1279" priority="1365" operator="equal">
      <formula>"Bajo"</formula>
    </cfRule>
  </conditionalFormatting>
  <conditionalFormatting sqref="N73:N75">
    <cfRule type="containsText" dxfId="1278" priority="1361" operator="containsText" text="❌">
      <formula>NOT(ISERROR(SEARCH("❌",N73)))</formula>
    </cfRule>
  </conditionalFormatting>
  <conditionalFormatting sqref="K76">
    <cfRule type="cellIs" dxfId="1277" priority="1356" operator="equal">
      <formula>"Muy Alta"</formula>
    </cfRule>
    <cfRule type="cellIs" dxfId="1276" priority="1357" operator="equal">
      <formula>"Alta"</formula>
    </cfRule>
    <cfRule type="cellIs" dxfId="1275" priority="1358" operator="equal">
      <formula>"Media"</formula>
    </cfRule>
    <cfRule type="cellIs" dxfId="1274" priority="1359" operator="equal">
      <formula>"Baja"</formula>
    </cfRule>
    <cfRule type="cellIs" dxfId="1273" priority="1360" operator="equal">
      <formula>"Muy Baja"</formula>
    </cfRule>
  </conditionalFormatting>
  <conditionalFormatting sqref="O76">
    <cfRule type="cellIs" dxfId="1272" priority="1351" operator="equal">
      <formula>"Catastrófico"</formula>
    </cfRule>
    <cfRule type="cellIs" dxfId="1271" priority="1352" operator="equal">
      <formula>"Mayor"</formula>
    </cfRule>
    <cfRule type="cellIs" dxfId="1270" priority="1353" operator="equal">
      <formula>"Moderado"</formula>
    </cfRule>
    <cfRule type="cellIs" dxfId="1269" priority="1354" operator="equal">
      <formula>"Menor"</formula>
    </cfRule>
    <cfRule type="cellIs" dxfId="1268" priority="1355" operator="equal">
      <formula>"Leve"</formula>
    </cfRule>
  </conditionalFormatting>
  <conditionalFormatting sqref="Q76">
    <cfRule type="cellIs" dxfId="1267" priority="1347" operator="equal">
      <formula>"Extremo"</formula>
    </cfRule>
    <cfRule type="cellIs" dxfId="1266" priority="1348" operator="equal">
      <formula>"Alto"</formula>
    </cfRule>
    <cfRule type="cellIs" dxfId="1265" priority="1349" operator="equal">
      <formula>"Moderado"</formula>
    </cfRule>
    <cfRule type="cellIs" dxfId="1264" priority="1350" operator="equal">
      <formula>"Bajo"</formula>
    </cfRule>
  </conditionalFormatting>
  <conditionalFormatting sqref="N76:N78">
    <cfRule type="containsText" dxfId="1263" priority="1346" operator="containsText" text="❌">
      <formula>NOT(ISERROR(SEARCH("❌",N76)))</formula>
    </cfRule>
  </conditionalFormatting>
  <conditionalFormatting sqref="K79">
    <cfRule type="cellIs" dxfId="1262" priority="1341" operator="equal">
      <formula>"Muy Alta"</formula>
    </cfRule>
    <cfRule type="cellIs" dxfId="1261" priority="1342" operator="equal">
      <formula>"Alta"</formula>
    </cfRule>
    <cfRule type="cellIs" dxfId="1260" priority="1343" operator="equal">
      <formula>"Media"</formula>
    </cfRule>
    <cfRule type="cellIs" dxfId="1259" priority="1344" operator="equal">
      <formula>"Baja"</formula>
    </cfRule>
    <cfRule type="cellIs" dxfId="1258" priority="1345" operator="equal">
      <formula>"Muy Baja"</formula>
    </cfRule>
  </conditionalFormatting>
  <conditionalFormatting sqref="O79">
    <cfRule type="cellIs" dxfId="1257" priority="1336" operator="equal">
      <formula>"Catastrófico"</formula>
    </cfRule>
    <cfRule type="cellIs" dxfId="1256" priority="1337" operator="equal">
      <formula>"Mayor"</formula>
    </cfRule>
    <cfRule type="cellIs" dxfId="1255" priority="1338" operator="equal">
      <formula>"Moderado"</formula>
    </cfRule>
    <cfRule type="cellIs" dxfId="1254" priority="1339" operator="equal">
      <formula>"Menor"</formula>
    </cfRule>
    <cfRule type="cellIs" dxfId="1253" priority="1340" operator="equal">
      <formula>"Leve"</formula>
    </cfRule>
  </conditionalFormatting>
  <conditionalFormatting sqref="Q79">
    <cfRule type="cellIs" dxfId="1252" priority="1332" operator="equal">
      <formula>"Extremo"</formula>
    </cfRule>
    <cfRule type="cellIs" dxfId="1251" priority="1333" operator="equal">
      <formula>"Alto"</formula>
    </cfRule>
    <cfRule type="cellIs" dxfId="1250" priority="1334" operator="equal">
      <formula>"Moderado"</formula>
    </cfRule>
    <cfRule type="cellIs" dxfId="1249" priority="1335" operator="equal">
      <formula>"Bajo"</formula>
    </cfRule>
  </conditionalFormatting>
  <conditionalFormatting sqref="N79:N81">
    <cfRule type="containsText" dxfId="1248" priority="1331" operator="containsText" text="❌">
      <formula>NOT(ISERROR(SEARCH("❌",N79)))</formula>
    </cfRule>
  </conditionalFormatting>
  <conditionalFormatting sqref="O82">
    <cfRule type="cellIs" dxfId="1247" priority="1321" operator="equal">
      <formula>"Catastrófico"</formula>
    </cfRule>
    <cfRule type="cellIs" dxfId="1246" priority="1322" operator="equal">
      <formula>"Mayor"</formula>
    </cfRule>
    <cfRule type="cellIs" dxfId="1245" priority="1323" operator="equal">
      <formula>"Moderado"</formula>
    </cfRule>
    <cfRule type="cellIs" dxfId="1244" priority="1324" operator="equal">
      <formula>"Menor"</formula>
    </cfRule>
    <cfRule type="cellIs" dxfId="1243" priority="1325" operator="equal">
      <formula>"Leve"</formula>
    </cfRule>
  </conditionalFormatting>
  <conditionalFormatting sqref="Q82">
    <cfRule type="cellIs" dxfId="1242" priority="1317" operator="equal">
      <formula>"Extremo"</formula>
    </cfRule>
    <cfRule type="cellIs" dxfId="1241" priority="1318" operator="equal">
      <formula>"Alto"</formula>
    </cfRule>
    <cfRule type="cellIs" dxfId="1240" priority="1319" operator="equal">
      <formula>"Moderado"</formula>
    </cfRule>
    <cfRule type="cellIs" dxfId="1239" priority="1320" operator="equal">
      <formula>"Bajo"</formula>
    </cfRule>
  </conditionalFormatting>
  <conditionalFormatting sqref="N82:N84">
    <cfRule type="containsText" dxfId="1238" priority="1316" operator="containsText" text="❌">
      <formula>NOT(ISERROR(SEARCH("❌",N82)))</formula>
    </cfRule>
  </conditionalFormatting>
  <conditionalFormatting sqref="K88">
    <cfRule type="cellIs" dxfId="1237" priority="1311" operator="equal">
      <formula>"Muy Alta"</formula>
    </cfRule>
    <cfRule type="cellIs" dxfId="1236" priority="1312" operator="equal">
      <formula>"Alta"</formula>
    </cfRule>
    <cfRule type="cellIs" dxfId="1235" priority="1313" operator="equal">
      <formula>"Media"</formula>
    </cfRule>
    <cfRule type="cellIs" dxfId="1234" priority="1314" operator="equal">
      <formula>"Baja"</formula>
    </cfRule>
    <cfRule type="cellIs" dxfId="1233" priority="1315" operator="equal">
      <formula>"Muy Baja"</formula>
    </cfRule>
  </conditionalFormatting>
  <conditionalFormatting sqref="O88">
    <cfRule type="cellIs" dxfId="1232" priority="1306" operator="equal">
      <formula>"Catastrófico"</formula>
    </cfRule>
    <cfRule type="cellIs" dxfId="1231" priority="1307" operator="equal">
      <formula>"Mayor"</formula>
    </cfRule>
    <cfRule type="cellIs" dxfId="1230" priority="1308" operator="equal">
      <formula>"Moderado"</formula>
    </cfRule>
    <cfRule type="cellIs" dxfId="1229" priority="1309" operator="equal">
      <formula>"Menor"</formula>
    </cfRule>
    <cfRule type="cellIs" dxfId="1228" priority="1310" operator="equal">
      <formula>"Leve"</formula>
    </cfRule>
  </conditionalFormatting>
  <conditionalFormatting sqref="Q88">
    <cfRule type="cellIs" dxfId="1227" priority="1302" operator="equal">
      <formula>"Extremo"</formula>
    </cfRule>
    <cfRule type="cellIs" dxfId="1226" priority="1303" operator="equal">
      <formula>"Alto"</formula>
    </cfRule>
    <cfRule type="cellIs" dxfId="1225" priority="1304" operator="equal">
      <formula>"Moderado"</formula>
    </cfRule>
    <cfRule type="cellIs" dxfId="1224" priority="1305" operator="equal">
      <formula>"Bajo"</formula>
    </cfRule>
  </conditionalFormatting>
  <conditionalFormatting sqref="N88:N90">
    <cfRule type="containsText" dxfId="1223" priority="1301" operator="containsText" text="❌">
      <formula>NOT(ISERROR(SEARCH("❌",N88)))</formula>
    </cfRule>
  </conditionalFormatting>
  <conditionalFormatting sqref="K91">
    <cfRule type="cellIs" dxfId="1222" priority="1296" operator="equal">
      <formula>"Muy Alta"</formula>
    </cfRule>
    <cfRule type="cellIs" dxfId="1221" priority="1297" operator="equal">
      <formula>"Alta"</formula>
    </cfRule>
    <cfRule type="cellIs" dxfId="1220" priority="1298" operator="equal">
      <formula>"Media"</formula>
    </cfRule>
    <cfRule type="cellIs" dxfId="1219" priority="1299" operator="equal">
      <formula>"Baja"</formula>
    </cfRule>
    <cfRule type="cellIs" dxfId="1218" priority="1300" operator="equal">
      <formula>"Muy Baja"</formula>
    </cfRule>
  </conditionalFormatting>
  <conditionalFormatting sqref="O91">
    <cfRule type="cellIs" dxfId="1217" priority="1291" operator="equal">
      <formula>"Catastrófico"</formula>
    </cfRule>
    <cfRule type="cellIs" dxfId="1216" priority="1292" operator="equal">
      <formula>"Mayor"</formula>
    </cfRule>
    <cfRule type="cellIs" dxfId="1215" priority="1293" operator="equal">
      <formula>"Moderado"</formula>
    </cfRule>
    <cfRule type="cellIs" dxfId="1214" priority="1294" operator="equal">
      <formula>"Menor"</formula>
    </cfRule>
    <cfRule type="cellIs" dxfId="1213" priority="1295" operator="equal">
      <formula>"Leve"</formula>
    </cfRule>
  </conditionalFormatting>
  <conditionalFormatting sqref="Q91">
    <cfRule type="cellIs" dxfId="1212" priority="1287" operator="equal">
      <formula>"Extremo"</formula>
    </cfRule>
    <cfRule type="cellIs" dxfId="1211" priority="1288" operator="equal">
      <formula>"Alto"</formula>
    </cfRule>
    <cfRule type="cellIs" dxfId="1210" priority="1289" operator="equal">
      <formula>"Moderado"</formula>
    </cfRule>
    <cfRule type="cellIs" dxfId="1209" priority="1290" operator="equal">
      <formula>"Bajo"</formula>
    </cfRule>
  </conditionalFormatting>
  <conditionalFormatting sqref="N91:N93">
    <cfRule type="containsText" dxfId="1208" priority="1286" operator="containsText" text="❌">
      <formula>NOT(ISERROR(SEARCH("❌",N91)))</formula>
    </cfRule>
  </conditionalFormatting>
  <conditionalFormatting sqref="K94">
    <cfRule type="cellIs" dxfId="1207" priority="1281" operator="equal">
      <formula>"Muy Alta"</formula>
    </cfRule>
    <cfRule type="cellIs" dxfId="1206" priority="1282" operator="equal">
      <formula>"Alta"</formula>
    </cfRule>
    <cfRule type="cellIs" dxfId="1205" priority="1283" operator="equal">
      <formula>"Media"</formula>
    </cfRule>
    <cfRule type="cellIs" dxfId="1204" priority="1284" operator="equal">
      <formula>"Baja"</formula>
    </cfRule>
    <cfRule type="cellIs" dxfId="1203" priority="1285" operator="equal">
      <formula>"Muy Baja"</formula>
    </cfRule>
  </conditionalFormatting>
  <conditionalFormatting sqref="O94">
    <cfRule type="cellIs" dxfId="1202" priority="1276" operator="equal">
      <formula>"Catastrófico"</formula>
    </cfRule>
    <cfRule type="cellIs" dxfId="1201" priority="1277" operator="equal">
      <formula>"Mayor"</formula>
    </cfRule>
    <cfRule type="cellIs" dxfId="1200" priority="1278" operator="equal">
      <formula>"Moderado"</formula>
    </cfRule>
    <cfRule type="cellIs" dxfId="1199" priority="1279" operator="equal">
      <formula>"Menor"</formula>
    </cfRule>
    <cfRule type="cellIs" dxfId="1198" priority="1280" operator="equal">
      <formula>"Leve"</formula>
    </cfRule>
  </conditionalFormatting>
  <conditionalFormatting sqref="Q94">
    <cfRule type="cellIs" dxfId="1197" priority="1272" operator="equal">
      <formula>"Extremo"</formula>
    </cfRule>
    <cfRule type="cellIs" dxfId="1196" priority="1273" operator="equal">
      <formula>"Alto"</formula>
    </cfRule>
    <cfRule type="cellIs" dxfId="1195" priority="1274" operator="equal">
      <formula>"Moderado"</formula>
    </cfRule>
    <cfRule type="cellIs" dxfId="1194" priority="1275" operator="equal">
      <formula>"Bajo"</formula>
    </cfRule>
  </conditionalFormatting>
  <conditionalFormatting sqref="N94:N96">
    <cfRule type="containsText" dxfId="1193" priority="1271" operator="containsText" text="❌">
      <formula>NOT(ISERROR(SEARCH("❌",N94)))</formula>
    </cfRule>
  </conditionalFormatting>
  <conditionalFormatting sqref="O97">
    <cfRule type="cellIs" dxfId="1192" priority="1261" operator="equal">
      <formula>"Catastrófico"</formula>
    </cfRule>
    <cfRule type="cellIs" dxfId="1191" priority="1262" operator="equal">
      <formula>"Mayor"</formula>
    </cfRule>
    <cfRule type="cellIs" dxfId="1190" priority="1263" operator="equal">
      <formula>"Moderado"</formula>
    </cfRule>
    <cfRule type="cellIs" dxfId="1189" priority="1264" operator="equal">
      <formula>"Menor"</formula>
    </cfRule>
    <cfRule type="cellIs" dxfId="1188" priority="1265" operator="equal">
      <formula>"Leve"</formula>
    </cfRule>
  </conditionalFormatting>
  <conditionalFormatting sqref="Q97">
    <cfRule type="cellIs" dxfId="1187" priority="1257" operator="equal">
      <formula>"Extremo"</formula>
    </cfRule>
    <cfRule type="cellIs" dxfId="1186" priority="1258" operator="equal">
      <formula>"Alto"</formula>
    </cfRule>
    <cfRule type="cellIs" dxfId="1185" priority="1259" operator="equal">
      <formula>"Moderado"</formula>
    </cfRule>
    <cfRule type="cellIs" dxfId="1184" priority="1260" operator="equal">
      <formula>"Bajo"</formula>
    </cfRule>
  </conditionalFormatting>
  <conditionalFormatting sqref="N97:N99">
    <cfRule type="containsText" dxfId="1183" priority="1256" operator="containsText" text="❌">
      <formula>NOT(ISERROR(SEARCH("❌",N97)))</formula>
    </cfRule>
  </conditionalFormatting>
  <conditionalFormatting sqref="K100">
    <cfRule type="cellIs" dxfId="1182" priority="1251" operator="equal">
      <formula>"Muy Alta"</formula>
    </cfRule>
    <cfRule type="cellIs" dxfId="1181" priority="1252" operator="equal">
      <formula>"Alta"</formula>
    </cfRule>
    <cfRule type="cellIs" dxfId="1180" priority="1253" operator="equal">
      <formula>"Media"</formula>
    </cfRule>
    <cfRule type="cellIs" dxfId="1179" priority="1254" operator="equal">
      <formula>"Baja"</formula>
    </cfRule>
    <cfRule type="cellIs" dxfId="1178" priority="1255" operator="equal">
      <formula>"Muy Baja"</formula>
    </cfRule>
  </conditionalFormatting>
  <conditionalFormatting sqref="O100">
    <cfRule type="cellIs" dxfId="1177" priority="1246" operator="equal">
      <formula>"Catastrófico"</formula>
    </cfRule>
    <cfRule type="cellIs" dxfId="1176" priority="1247" operator="equal">
      <formula>"Mayor"</formula>
    </cfRule>
    <cfRule type="cellIs" dxfId="1175" priority="1248" operator="equal">
      <formula>"Moderado"</formula>
    </cfRule>
    <cfRule type="cellIs" dxfId="1174" priority="1249" operator="equal">
      <formula>"Menor"</formula>
    </cfRule>
    <cfRule type="cellIs" dxfId="1173" priority="1250" operator="equal">
      <formula>"Leve"</formula>
    </cfRule>
  </conditionalFormatting>
  <conditionalFormatting sqref="Q100">
    <cfRule type="cellIs" dxfId="1172" priority="1242" operator="equal">
      <formula>"Extremo"</formula>
    </cfRule>
    <cfRule type="cellIs" dxfId="1171" priority="1243" operator="equal">
      <formula>"Alto"</formula>
    </cfRule>
    <cfRule type="cellIs" dxfId="1170" priority="1244" operator="equal">
      <formula>"Moderado"</formula>
    </cfRule>
    <cfRule type="cellIs" dxfId="1169" priority="1245" operator="equal">
      <formula>"Bajo"</formula>
    </cfRule>
  </conditionalFormatting>
  <conditionalFormatting sqref="N100:N102">
    <cfRule type="containsText" dxfId="1168" priority="1241" operator="containsText" text="❌">
      <formula>NOT(ISERROR(SEARCH("❌",N100)))</formula>
    </cfRule>
  </conditionalFormatting>
  <conditionalFormatting sqref="K103">
    <cfRule type="cellIs" dxfId="1167" priority="1236" operator="equal">
      <formula>"Muy Alta"</formula>
    </cfRule>
    <cfRule type="cellIs" dxfId="1166" priority="1237" operator="equal">
      <formula>"Alta"</formula>
    </cfRule>
    <cfRule type="cellIs" dxfId="1165" priority="1238" operator="equal">
      <formula>"Media"</formula>
    </cfRule>
    <cfRule type="cellIs" dxfId="1164" priority="1239" operator="equal">
      <formula>"Baja"</formula>
    </cfRule>
    <cfRule type="cellIs" dxfId="1163" priority="1240" operator="equal">
      <formula>"Muy Baja"</formula>
    </cfRule>
  </conditionalFormatting>
  <conditionalFormatting sqref="O103">
    <cfRule type="cellIs" dxfId="1162" priority="1231" operator="equal">
      <formula>"Catastrófico"</formula>
    </cfRule>
    <cfRule type="cellIs" dxfId="1161" priority="1232" operator="equal">
      <formula>"Mayor"</formula>
    </cfRule>
    <cfRule type="cellIs" dxfId="1160" priority="1233" operator="equal">
      <formula>"Moderado"</formula>
    </cfRule>
    <cfRule type="cellIs" dxfId="1159" priority="1234" operator="equal">
      <formula>"Menor"</formula>
    </cfRule>
    <cfRule type="cellIs" dxfId="1158" priority="1235" operator="equal">
      <formula>"Leve"</formula>
    </cfRule>
  </conditionalFormatting>
  <conditionalFormatting sqref="Q103">
    <cfRule type="cellIs" dxfId="1157" priority="1227" operator="equal">
      <formula>"Extremo"</formula>
    </cfRule>
    <cfRule type="cellIs" dxfId="1156" priority="1228" operator="equal">
      <formula>"Alto"</formula>
    </cfRule>
    <cfRule type="cellIs" dxfId="1155" priority="1229" operator="equal">
      <formula>"Moderado"</formula>
    </cfRule>
    <cfRule type="cellIs" dxfId="1154" priority="1230" operator="equal">
      <formula>"Bajo"</formula>
    </cfRule>
  </conditionalFormatting>
  <conditionalFormatting sqref="N103:N105">
    <cfRule type="containsText" dxfId="1153" priority="1226" operator="containsText" text="❌">
      <formula>NOT(ISERROR(SEARCH("❌",N103)))</formula>
    </cfRule>
  </conditionalFormatting>
  <conditionalFormatting sqref="K106">
    <cfRule type="cellIs" dxfId="1152" priority="1221" operator="equal">
      <formula>"Muy Alta"</formula>
    </cfRule>
    <cfRule type="cellIs" dxfId="1151" priority="1222" operator="equal">
      <formula>"Alta"</formula>
    </cfRule>
    <cfRule type="cellIs" dxfId="1150" priority="1223" operator="equal">
      <formula>"Media"</formula>
    </cfRule>
    <cfRule type="cellIs" dxfId="1149" priority="1224" operator="equal">
      <formula>"Baja"</formula>
    </cfRule>
    <cfRule type="cellIs" dxfId="1148" priority="1225" operator="equal">
      <formula>"Muy Baja"</formula>
    </cfRule>
  </conditionalFormatting>
  <conditionalFormatting sqref="O106">
    <cfRule type="cellIs" dxfId="1147" priority="1216" operator="equal">
      <formula>"Catastrófico"</formula>
    </cfRule>
    <cfRule type="cellIs" dxfId="1146" priority="1217" operator="equal">
      <formula>"Mayor"</formula>
    </cfRule>
    <cfRule type="cellIs" dxfId="1145" priority="1218" operator="equal">
      <formula>"Moderado"</formula>
    </cfRule>
    <cfRule type="cellIs" dxfId="1144" priority="1219" operator="equal">
      <formula>"Menor"</formula>
    </cfRule>
    <cfRule type="cellIs" dxfId="1143" priority="1220" operator="equal">
      <formula>"Leve"</formula>
    </cfRule>
  </conditionalFormatting>
  <conditionalFormatting sqref="Q106">
    <cfRule type="cellIs" dxfId="1142" priority="1212" operator="equal">
      <formula>"Extremo"</formula>
    </cfRule>
    <cfRule type="cellIs" dxfId="1141" priority="1213" operator="equal">
      <formula>"Alto"</formula>
    </cfRule>
    <cfRule type="cellIs" dxfId="1140" priority="1214" operator="equal">
      <formula>"Moderado"</formula>
    </cfRule>
    <cfRule type="cellIs" dxfId="1139" priority="1215" operator="equal">
      <formula>"Bajo"</formula>
    </cfRule>
  </conditionalFormatting>
  <conditionalFormatting sqref="N106:N108">
    <cfRule type="containsText" dxfId="1138" priority="1211" operator="containsText" text="❌">
      <formula>NOT(ISERROR(SEARCH("❌",N106)))</formula>
    </cfRule>
  </conditionalFormatting>
  <conditionalFormatting sqref="K124">
    <cfRule type="cellIs" dxfId="1137" priority="1206" operator="equal">
      <formula>"Muy Alta"</formula>
    </cfRule>
    <cfRule type="cellIs" dxfId="1136" priority="1207" operator="equal">
      <formula>"Alta"</formula>
    </cfRule>
    <cfRule type="cellIs" dxfId="1135" priority="1208" operator="equal">
      <formula>"Media"</formula>
    </cfRule>
    <cfRule type="cellIs" dxfId="1134" priority="1209" operator="equal">
      <formula>"Baja"</formula>
    </cfRule>
    <cfRule type="cellIs" dxfId="1133" priority="1210" operator="equal">
      <formula>"Muy Baja"</formula>
    </cfRule>
  </conditionalFormatting>
  <conditionalFormatting sqref="O124">
    <cfRule type="cellIs" dxfId="1132" priority="1201" operator="equal">
      <formula>"Catastrófico"</formula>
    </cfRule>
    <cfRule type="cellIs" dxfId="1131" priority="1202" operator="equal">
      <formula>"Mayor"</formula>
    </cfRule>
    <cfRule type="cellIs" dxfId="1130" priority="1203" operator="equal">
      <formula>"Moderado"</formula>
    </cfRule>
    <cfRule type="cellIs" dxfId="1129" priority="1204" operator="equal">
      <formula>"Menor"</formula>
    </cfRule>
    <cfRule type="cellIs" dxfId="1128" priority="1205" operator="equal">
      <formula>"Leve"</formula>
    </cfRule>
  </conditionalFormatting>
  <conditionalFormatting sqref="Q124">
    <cfRule type="cellIs" dxfId="1127" priority="1197" operator="equal">
      <formula>"Extremo"</formula>
    </cfRule>
    <cfRule type="cellIs" dxfId="1126" priority="1198" operator="equal">
      <formula>"Alto"</formula>
    </cfRule>
    <cfRule type="cellIs" dxfId="1125" priority="1199" operator="equal">
      <formula>"Moderado"</formula>
    </cfRule>
    <cfRule type="cellIs" dxfId="1124" priority="1200" operator="equal">
      <formula>"Bajo"</formula>
    </cfRule>
  </conditionalFormatting>
  <conditionalFormatting sqref="N124:N126">
    <cfRule type="containsText" dxfId="1123" priority="1196" operator="containsText" text="❌">
      <formula>NOT(ISERROR(SEARCH("❌",N124)))</formula>
    </cfRule>
  </conditionalFormatting>
  <conditionalFormatting sqref="AB109">
    <cfRule type="cellIs" dxfId="1122" priority="1191" operator="equal">
      <formula>"Muy Alta"</formula>
    </cfRule>
    <cfRule type="cellIs" dxfId="1121" priority="1192" operator="equal">
      <formula>"Alta"</formula>
    </cfRule>
    <cfRule type="cellIs" dxfId="1120" priority="1193" operator="equal">
      <formula>"Media"</formula>
    </cfRule>
    <cfRule type="cellIs" dxfId="1119" priority="1194" operator="equal">
      <formula>"Baja"</formula>
    </cfRule>
    <cfRule type="cellIs" dxfId="1118" priority="1195" operator="equal">
      <formula>"Muy Baja"</formula>
    </cfRule>
  </conditionalFormatting>
  <conditionalFormatting sqref="AD109">
    <cfRule type="cellIs" dxfId="1117" priority="1186" operator="equal">
      <formula>"Catastrófico"</formula>
    </cfRule>
    <cfRule type="cellIs" dxfId="1116" priority="1187" operator="equal">
      <formula>"Mayor"</formula>
    </cfRule>
    <cfRule type="cellIs" dxfId="1115" priority="1188" operator="equal">
      <formula>"Moderado"</formula>
    </cfRule>
    <cfRule type="cellIs" dxfId="1114" priority="1189" operator="equal">
      <formula>"Menor"</formula>
    </cfRule>
    <cfRule type="cellIs" dxfId="1113" priority="1190" operator="equal">
      <formula>"Leve"</formula>
    </cfRule>
  </conditionalFormatting>
  <conditionalFormatting sqref="AF109">
    <cfRule type="cellIs" dxfId="1112" priority="1182" operator="equal">
      <formula>"Extremo"</formula>
    </cfRule>
    <cfRule type="cellIs" dxfId="1111" priority="1183" operator="equal">
      <formula>"Alto"</formula>
    </cfRule>
    <cfRule type="cellIs" dxfId="1110" priority="1184" operator="equal">
      <formula>"Moderado"</formula>
    </cfRule>
    <cfRule type="cellIs" dxfId="1109" priority="1185" operator="equal">
      <formula>"Bajo"</formula>
    </cfRule>
  </conditionalFormatting>
  <conditionalFormatting sqref="AB110">
    <cfRule type="cellIs" dxfId="1108" priority="1177" operator="equal">
      <formula>"Muy Alta"</formula>
    </cfRule>
    <cfRule type="cellIs" dxfId="1107" priority="1178" operator="equal">
      <formula>"Alta"</formula>
    </cfRule>
    <cfRule type="cellIs" dxfId="1106" priority="1179" operator="equal">
      <formula>"Media"</formula>
    </cfRule>
    <cfRule type="cellIs" dxfId="1105" priority="1180" operator="equal">
      <formula>"Baja"</formula>
    </cfRule>
    <cfRule type="cellIs" dxfId="1104" priority="1181" operator="equal">
      <formula>"Muy Baja"</formula>
    </cfRule>
  </conditionalFormatting>
  <conditionalFormatting sqref="AD110">
    <cfRule type="cellIs" dxfId="1103" priority="1172" operator="equal">
      <formula>"Catastrófico"</formula>
    </cfRule>
    <cfRule type="cellIs" dxfId="1102" priority="1173" operator="equal">
      <formula>"Mayor"</formula>
    </cfRule>
    <cfRule type="cellIs" dxfId="1101" priority="1174" operator="equal">
      <formula>"Moderado"</formula>
    </cfRule>
    <cfRule type="cellIs" dxfId="1100" priority="1175" operator="equal">
      <formula>"Menor"</formula>
    </cfRule>
    <cfRule type="cellIs" dxfId="1099" priority="1176" operator="equal">
      <formula>"Leve"</formula>
    </cfRule>
  </conditionalFormatting>
  <conditionalFormatting sqref="AF110">
    <cfRule type="cellIs" dxfId="1098" priority="1168" operator="equal">
      <formula>"Extremo"</formula>
    </cfRule>
    <cfRule type="cellIs" dxfId="1097" priority="1169" operator="equal">
      <formula>"Alto"</formula>
    </cfRule>
    <cfRule type="cellIs" dxfId="1096" priority="1170" operator="equal">
      <formula>"Moderado"</formula>
    </cfRule>
    <cfRule type="cellIs" dxfId="1095" priority="1171" operator="equal">
      <formula>"Bajo"</formula>
    </cfRule>
  </conditionalFormatting>
  <conditionalFormatting sqref="AB111">
    <cfRule type="cellIs" dxfId="1094" priority="1163" operator="equal">
      <formula>"Muy Alta"</formula>
    </cfRule>
    <cfRule type="cellIs" dxfId="1093" priority="1164" operator="equal">
      <formula>"Alta"</formula>
    </cfRule>
    <cfRule type="cellIs" dxfId="1092" priority="1165" operator="equal">
      <formula>"Media"</formula>
    </cfRule>
    <cfRule type="cellIs" dxfId="1091" priority="1166" operator="equal">
      <formula>"Baja"</formula>
    </cfRule>
    <cfRule type="cellIs" dxfId="1090" priority="1167" operator="equal">
      <formula>"Muy Baja"</formula>
    </cfRule>
  </conditionalFormatting>
  <conditionalFormatting sqref="AD111">
    <cfRule type="cellIs" dxfId="1089" priority="1158" operator="equal">
      <formula>"Catastrófico"</formula>
    </cfRule>
    <cfRule type="cellIs" dxfId="1088" priority="1159" operator="equal">
      <formula>"Mayor"</formula>
    </cfRule>
    <cfRule type="cellIs" dxfId="1087" priority="1160" operator="equal">
      <formula>"Moderado"</formula>
    </cfRule>
    <cfRule type="cellIs" dxfId="1086" priority="1161" operator="equal">
      <formula>"Menor"</formula>
    </cfRule>
    <cfRule type="cellIs" dxfId="1085" priority="1162" operator="equal">
      <formula>"Leve"</formula>
    </cfRule>
  </conditionalFormatting>
  <conditionalFormatting sqref="AF111">
    <cfRule type="cellIs" dxfId="1084" priority="1154" operator="equal">
      <formula>"Extremo"</formula>
    </cfRule>
    <cfRule type="cellIs" dxfId="1083" priority="1155" operator="equal">
      <formula>"Alto"</formula>
    </cfRule>
    <cfRule type="cellIs" dxfId="1082" priority="1156" operator="equal">
      <formula>"Moderado"</formula>
    </cfRule>
    <cfRule type="cellIs" dxfId="1081" priority="1157" operator="equal">
      <formula>"Bajo"</formula>
    </cfRule>
  </conditionalFormatting>
  <conditionalFormatting sqref="K109">
    <cfRule type="cellIs" dxfId="1080" priority="1149" operator="equal">
      <formula>"Muy Alta"</formula>
    </cfRule>
    <cfRule type="cellIs" dxfId="1079" priority="1150" operator="equal">
      <formula>"Alta"</formula>
    </cfRule>
    <cfRule type="cellIs" dxfId="1078" priority="1151" operator="equal">
      <formula>"Media"</formula>
    </cfRule>
    <cfRule type="cellIs" dxfId="1077" priority="1152" operator="equal">
      <formula>"Baja"</formula>
    </cfRule>
    <cfRule type="cellIs" dxfId="1076" priority="1153" operator="equal">
      <formula>"Muy Baja"</formula>
    </cfRule>
  </conditionalFormatting>
  <conditionalFormatting sqref="O109">
    <cfRule type="cellIs" dxfId="1075" priority="1144" operator="equal">
      <formula>"Catastrófico"</formula>
    </cfRule>
    <cfRule type="cellIs" dxfId="1074" priority="1145" operator="equal">
      <formula>"Mayor"</formula>
    </cfRule>
    <cfRule type="cellIs" dxfId="1073" priority="1146" operator="equal">
      <formula>"Moderado"</formula>
    </cfRule>
    <cfRule type="cellIs" dxfId="1072" priority="1147" operator="equal">
      <formula>"Menor"</formula>
    </cfRule>
    <cfRule type="cellIs" dxfId="1071" priority="1148" operator="equal">
      <formula>"Leve"</formula>
    </cfRule>
  </conditionalFormatting>
  <conditionalFormatting sqref="Q109">
    <cfRule type="cellIs" dxfId="1070" priority="1140" operator="equal">
      <formula>"Extremo"</formula>
    </cfRule>
    <cfRule type="cellIs" dxfId="1069" priority="1141" operator="equal">
      <formula>"Alto"</formula>
    </cfRule>
    <cfRule type="cellIs" dxfId="1068" priority="1142" operator="equal">
      <formula>"Moderado"</formula>
    </cfRule>
    <cfRule type="cellIs" dxfId="1067" priority="1143" operator="equal">
      <formula>"Bajo"</formula>
    </cfRule>
  </conditionalFormatting>
  <conditionalFormatting sqref="N109:N111">
    <cfRule type="containsText" dxfId="1066" priority="1139" operator="containsText" text="❌">
      <formula>NOT(ISERROR(SEARCH("❌",N109)))</formula>
    </cfRule>
  </conditionalFormatting>
  <conditionalFormatting sqref="AB112">
    <cfRule type="cellIs" dxfId="1065" priority="1134" operator="equal">
      <formula>"Muy Alta"</formula>
    </cfRule>
    <cfRule type="cellIs" dxfId="1064" priority="1135" operator="equal">
      <formula>"Alta"</formula>
    </cfRule>
    <cfRule type="cellIs" dxfId="1063" priority="1136" operator="equal">
      <formula>"Media"</formula>
    </cfRule>
    <cfRule type="cellIs" dxfId="1062" priority="1137" operator="equal">
      <formula>"Baja"</formula>
    </cfRule>
    <cfRule type="cellIs" dxfId="1061" priority="1138" operator="equal">
      <formula>"Muy Baja"</formula>
    </cfRule>
  </conditionalFormatting>
  <conditionalFormatting sqref="AD112">
    <cfRule type="cellIs" dxfId="1060" priority="1129" operator="equal">
      <formula>"Catastrófico"</formula>
    </cfRule>
    <cfRule type="cellIs" dxfId="1059" priority="1130" operator="equal">
      <formula>"Mayor"</formula>
    </cfRule>
    <cfRule type="cellIs" dxfId="1058" priority="1131" operator="equal">
      <formula>"Moderado"</formula>
    </cfRule>
    <cfRule type="cellIs" dxfId="1057" priority="1132" operator="equal">
      <formula>"Menor"</formula>
    </cfRule>
    <cfRule type="cellIs" dxfId="1056" priority="1133" operator="equal">
      <formula>"Leve"</formula>
    </cfRule>
  </conditionalFormatting>
  <conditionalFormatting sqref="AF112">
    <cfRule type="cellIs" dxfId="1055" priority="1125" operator="equal">
      <formula>"Extremo"</formula>
    </cfRule>
    <cfRule type="cellIs" dxfId="1054" priority="1126" operator="equal">
      <formula>"Alto"</formula>
    </cfRule>
    <cfRule type="cellIs" dxfId="1053" priority="1127" operator="equal">
      <formula>"Moderado"</formula>
    </cfRule>
    <cfRule type="cellIs" dxfId="1052" priority="1128" operator="equal">
      <formula>"Bajo"</formula>
    </cfRule>
  </conditionalFormatting>
  <conditionalFormatting sqref="AB113">
    <cfRule type="cellIs" dxfId="1051" priority="1120" operator="equal">
      <formula>"Muy Alta"</formula>
    </cfRule>
    <cfRule type="cellIs" dxfId="1050" priority="1121" operator="equal">
      <formula>"Alta"</formula>
    </cfRule>
    <cfRule type="cellIs" dxfId="1049" priority="1122" operator="equal">
      <formula>"Media"</formula>
    </cfRule>
    <cfRule type="cellIs" dxfId="1048" priority="1123" operator="equal">
      <formula>"Baja"</formula>
    </cfRule>
    <cfRule type="cellIs" dxfId="1047" priority="1124" operator="equal">
      <formula>"Muy Baja"</formula>
    </cfRule>
  </conditionalFormatting>
  <conditionalFormatting sqref="AD113">
    <cfRule type="cellIs" dxfId="1046" priority="1115" operator="equal">
      <formula>"Catastrófico"</formula>
    </cfRule>
    <cfRule type="cellIs" dxfId="1045" priority="1116" operator="equal">
      <formula>"Mayor"</formula>
    </cfRule>
    <cfRule type="cellIs" dxfId="1044" priority="1117" operator="equal">
      <formula>"Moderado"</formula>
    </cfRule>
    <cfRule type="cellIs" dxfId="1043" priority="1118" operator="equal">
      <formula>"Menor"</formula>
    </cfRule>
    <cfRule type="cellIs" dxfId="1042" priority="1119" operator="equal">
      <formula>"Leve"</formula>
    </cfRule>
  </conditionalFormatting>
  <conditionalFormatting sqref="AF113">
    <cfRule type="cellIs" dxfId="1041" priority="1111" operator="equal">
      <formula>"Extremo"</formula>
    </cfRule>
    <cfRule type="cellIs" dxfId="1040" priority="1112" operator="equal">
      <formula>"Alto"</formula>
    </cfRule>
    <cfRule type="cellIs" dxfId="1039" priority="1113" operator="equal">
      <formula>"Moderado"</formula>
    </cfRule>
    <cfRule type="cellIs" dxfId="1038" priority="1114" operator="equal">
      <formula>"Bajo"</formula>
    </cfRule>
  </conditionalFormatting>
  <conditionalFormatting sqref="AB114">
    <cfRule type="cellIs" dxfId="1037" priority="1106" operator="equal">
      <formula>"Muy Alta"</formula>
    </cfRule>
    <cfRule type="cellIs" dxfId="1036" priority="1107" operator="equal">
      <formula>"Alta"</formula>
    </cfRule>
    <cfRule type="cellIs" dxfId="1035" priority="1108" operator="equal">
      <formula>"Media"</formula>
    </cfRule>
    <cfRule type="cellIs" dxfId="1034" priority="1109" operator="equal">
      <formula>"Baja"</formula>
    </cfRule>
    <cfRule type="cellIs" dxfId="1033" priority="1110" operator="equal">
      <formula>"Muy Baja"</formula>
    </cfRule>
  </conditionalFormatting>
  <conditionalFormatting sqref="AD114">
    <cfRule type="cellIs" dxfId="1032" priority="1101" operator="equal">
      <formula>"Catastrófico"</formula>
    </cfRule>
    <cfRule type="cellIs" dxfId="1031" priority="1102" operator="equal">
      <formula>"Mayor"</formula>
    </cfRule>
    <cfRule type="cellIs" dxfId="1030" priority="1103" operator="equal">
      <formula>"Moderado"</formula>
    </cfRule>
    <cfRule type="cellIs" dxfId="1029" priority="1104" operator="equal">
      <formula>"Menor"</formula>
    </cfRule>
    <cfRule type="cellIs" dxfId="1028" priority="1105" operator="equal">
      <formula>"Leve"</formula>
    </cfRule>
  </conditionalFormatting>
  <conditionalFormatting sqref="AF114">
    <cfRule type="cellIs" dxfId="1027" priority="1097" operator="equal">
      <formula>"Extremo"</formula>
    </cfRule>
    <cfRule type="cellIs" dxfId="1026" priority="1098" operator="equal">
      <formula>"Alto"</formula>
    </cfRule>
    <cfRule type="cellIs" dxfId="1025" priority="1099" operator="equal">
      <formula>"Moderado"</formula>
    </cfRule>
    <cfRule type="cellIs" dxfId="1024" priority="1100" operator="equal">
      <formula>"Bajo"</formula>
    </cfRule>
  </conditionalFormatting>
  <conditionalFormatting sqref="K112">
    <cfRule type="cellIs" dxfId="1023" priority="1092" operator="equal">
      <formula>"Muy Alta"</formula>
    </cfRule>
    <cfRule type="cellIs" dxfId="1022" priority="1093" operator="equal">
      <formula>"Alta"</formula>
    </cfRule>
    <cfRule type="cellIs" dxfId="1021" priority="1094" operator="equal">
      <formula>"Media"</formula>
    </cfRule>
    <cfRule type="cellIs" dxfId="1020" priority="1095" operator="equal">
      <formula>"Baja"</formula>
    </cfRule>
    <cfRule type="cellIs" dxfId="1019" priority="1096" operator="equal">
      <formula>"Muy Baja"</formula>
    </cfRule>
  </conditionalFormatting>
  <conditionalFormatting sqref="O112">
    <cfRule type="cellIs" dxfId="1018" priority="1087" operator="equal">
      <formula>"Catastrófico"</formula>
    </cfRule>
    <cfRule type="cellIs" dxfId="1017" priority="1088" operator="equal">
      <formula>"Mayor"</formula>
    </cfRule>
    <cfRule type="cellIs" dxfId="1016" priority="1089" operator="equal">
      <formula>"Moderado"</formula>
    </cfRule>
    <cfRule type="cellIs" dxfId="1015" priority="1090" operator="equal">
      <formula>"Menor"</formula>
    </cfRule>
    <cfRule type="cellIs" dxfId="1014" priority="1091" operator="equal">
      <formula>"Leve"</formula>
    </cfRule>
  </conditionalFormatting>
  <conditionalFormatting sqref="Q112">
    <cfRule type="cellIs" dxfId="1013" priority="1083" operator="equal">
      <formula>"Extremo"</formula>
    </cfRule>
    <cfRule type="cellIs" dxfId="1012" priority="1084" operator="equal">
      <formula>"Alto"</formula>
    </cfRule>
    <cfRule type="cellIs" dxfId="1011" priority="1085" operator="equal">
      <formula>"Moderado"</formula>
    </cfRule>
    <cfRule type="cellIs" dxfId="1010" priority="1086" operator="equal">
      <formula>"Bajo"</formula>
    </cfRule>
  </conditionalFormatting>
  <conditionalFormatting sqref="N112:N114">
    <cfRule type="containsText" dxfId="1009" priority="1082" operator="containsText" text="❌">
      <formula>NOT(ISERROR(SEARCH("❌",N112)))</formula>
    </cfRule>
  </conditionalFormatting>
  <conditionalFormatting sqref="AB115">
    <cfRule type="cellIs" dxfId="1008" priority="1077" operator="equal">
      <formula>"Muy Alta"</formula>
    </cfRule>
    <cfRule type="cellIs" dxfId="1007" priority="1078" operator="equal">
      <formula>"Alta"</formula>
    </cfRule>
    <cfRule type="cellIs" dxfId="1006" priority="1079" operator="equal">
      <formula>"Media"</formula>
    </cfRule>
    <cfRule type="cellIs" dxfId="1005" priority="1080" operator="equal">
      <formula>"Baja"</formula>
    </cfRule>
    <cfRule type="cellIs" dxfId="1004" priority="1081" operator="equal">
      <formula>"Muy Baja"</formula>
    </cfRule>
  </conditionalFormatting>
  <conditionalFormatting sqref="AD115">
    <cfRule type="cellIs" dxfId="1003" priority="1072" operator="equal">
      <formula>"Catastrófico"</formula>
    </cfRule>
    <cfRule type="cellIs" dxfId="1002" priority="1073" operator="equal">
      <formula>"Mayor"</formula>
    </cfRule>
    <cfRule type="cellIs" dxfId="1001" priority="1074" operator="equal">
      <formula>"Moderado"</formula>
    </cfRule>
    <cfRule type="cellIs" dxfId="1000" priority="1075" operator="equal">
      <formula>"Menor"</formula>
    </cfRule>
    <cfRule type="cellIs" dxfId="999" priority="1076" operator="equal">
      <formula>"Leve"</formula>
    </cfRule>
  </conditionalFormatting>
  <conditionalFormatting sqref="AF115">
    <cfRule type="cellIs" dxfId="998" priority="1068" operator="equal">
      <formula>"Extremo"</formula>
    </cfRule>
    <cfRule type="cellIs" dxfId="997" priority="1069" operator="equal">
      <formula>"Alto"</formula>
    </cfRule>
    <cfRule type="cellIs" dxfId="996" priority="1070" operator="equal">
      <formula>"Moderado"</formula>
    </cfRule>
    <cfRule type="cellIs" dxfId="995" priority="1071" operator="equal">
      <formula>"Bajo"</formula>
    </cfRule>
  </conditionalFormatting>
  <conditionalFormatting sqref="AB116">
    <cfRule type="cellIs" dxfId="994" priority="1063" operator="equal">
      <formula>"Muy Alta"</formula>
    </cfRule>
    <cfRule type="cellIs" dxfId="993" priority="1064" operator="equal">
      <formula>"Alta"</formula>
    </cfRule>
    <cfRule type="cellIs" dxfId="992" priority="1065" operator="equal">
      <formula>"Media"</formula>
    </cfRule>
    <cfRule type="cellIs" dxfId="991" priority="1066" operator="equal">
      <formula>"Baja"</formula>
    </cfRule>
    <cfRule type="cellIs" dxfId="990" priority="1067" operator="equal">
      <formula>"Muy Baja"</formula>
    </cfRule>
  </conditionalFormatting>
  <conditionalFormatting sqref="AD116">
    <cfRule type="cellIs" dxfId="989" priority="1058" operator="equal">
      <formula>"Catastrófico"</formula>
    </cfRule>
    <cfRule type="cellIs" dxfId="988" priority="1059" operator="equal">
      <formula>"Mayor"</formula>
    </cfRule>
    <cfRule type="cellIs" dxfId="987" priority="1060" operator="equal">
      <formula>"Moderado"</formula>
    </cfRule>
    <cfRule type="cellIs" dxfId="986" priority="1061" operator="equal">
      <formula>"Menor"</formula>
    </cfRule>
    <cfRule type="cellIs" dxfId="985" priority="1062" operator="equal">
      <formula>"Leve"</formula>
    </cfRule>
  </conditionalFormatting>
  <conditionalFormatting sqref="AF116">
    <cfRule type="cellIs" dxfId="984" priority="1054" operator="equal">
      <formula>"Extremo"</formula>
    </cfRule>
    <cfRule type="cellIs" dxfId="983" priority="1055" operator="equal">
      <formula>"Alto"</formula>
    </cfRule>
    <cfRule type="cellIs" dxfId="982" priority="1056" operator="equal">
      <formula>"Moderado"</formula>
    </cfRule>
    <cfRule type="cellIs" dxfId="981" priority="1057" operator="equal">
      <formula>"Bajo"</formula>
    </cfRule>
  </conditionalFormatting>
  <conditionalFormatting sqref="AB117">
    <cfRule type="cellIs" dxfId="980" priority="1049" operator="equal">
      <formula>"Muy Alta"</formula>
    </cfRule>
    <cfRule type="cellIs" dxfId="979" priority="1050" operator="equal">
      <formula>"Alta"</formula>
    </cfRule>
    <cfRule type="cellIs" dxfId="978" priority="1051" operator="equal">
      <formula>"Media"</formula>
    </cfRule>
    <cfRule type="cellIs" dxfId="977" priority="1052" operator="equal">
      <formula>"Baja"</formula>
    </cfRule>
    <cfRule type="cellIs" dxfId="976" priority="1053" operator="equal">
      <formula>"Muy Baja"</formula>
    </cfRule>
  </conditionalFormatting>
  <conditionalFormatting sqref="AD117">
    <cfRule type="cellIs" dxfId="975" priority="1044" operator="equal">
      <formula>"Catastrófico"</formula>
    </cfRule>
    <cfRule type="cellIs" dxfId="974" priority="1045" operator="equal">
      <formula>"Mayor"</formula>
    </cfRule>
    <cfRule type="cellIs" dxfId="973" priority="1046" operator="equal">
      <formula>"Moderado"</formula>
    </cfRule>
    <cfRule type="cellIs" dxfId="972" priority="1047" operator="equal">
      <formula>"Menor"</formula>
    </cfRule>
    <cfRule type="cellIs" dxfId="971" priority="1048" operator="equal">
      <formula>"Leve"</formula>
    </cfRule>
  </conditionalFormatting>
  <conditionalFormatting sqref="AF117">
    <cfRule type="cellIs" dxfId="970" priority="1040" operator="equal">
      <formula>"Extremo"</formula>
    </cfRule>
    <cfRule type="cellIs" dxfId="969" priority="1041" operator="equal">
      <formula>"Alto"</formula>
    </cfRule>
    <cfRule type="cellIs" dxfId="968" priority="1042" operator="equal">
      <formula>"Moderado"</formula>
    </cfRule>
    <cfRule type="cellIs" dxfId="967" priority="1043" operator="equal">
      <formula>"Bajo"</formula>
    </cfRule>
  </conditionalFormatting>
  <conditionalFormatting sqref="K115">
    <cfRule type="cellIs" dxfId="966" priority="1035" operator="equal">
      <formula>"Muy Alta"</formula>
    </cfRule>
    <cfRule type="cellIs" dxfId="965" priority="1036" operator="equal">
      <formula>"Alta"</formula>
    </cfRule>
    <cfRule type="cellIs" dxfId="964" priority="1037" operator="equal">
      <formula>"Media"</formula>
    </cfRule>
    <cfRule type="cellIs" dxfId="963" priority="1038" operator="equal">
      <formula>"Baja"</formula>
    </cfRule>
    <cfRule type="cellIs" dxfId="962" priority="1039" operator="equal">
      <formula>"Muy Baja"</formula>
    </cfRule>
  </conditionalFormatting>
  <conditionalFormatting sqref="O115">
    <cfRule type="cellIs" dxfId="961" priority="1030" operator="equal">
      <formula>"Catastrófico"</formula>
    </cfRule>
    <cfRule type="cellIs" dxfId="960" priority="1031" operator="equal">
      <formula>"Mayor"</formula>
    </cfRule>
    <cfRule type="cellIs" dxfId="959" priority="1032" operator="equal">
      <formula>"Moderado"</formula>
    </cfRule>
    <cfRule type="cellIs" dxfId="958" priority="1033" operator="equal">
      <formula>"Menor"</formula>
    </cfRule>
    <cfRule type="cellIs" dxfId="957" priority="1034" operator="equal">
      <formula>"Leve"</formula>
    </cfRule>
  </conditionalFormatting>
  <conditionalFormatting sqref="Q115">
    <cfRule type="cellIs" dxfId="956" priority="1026" operator="equal">
      <formula>"Extremo"</formula>
    </cfRule>
    <cfRule type="cellIs" dxfId="955" priority="1027" operator="equal">
      <formula>"Alto"</formula>
    </cfRule>
    <cfRule type="cellIs" dxfId="954" priority="1028" operator="equal">
      <formula>"Moderado"</formula>
    </cfRule>
    <cfRule type="cellIs" dxfId="953" priority="1029" operator="equal">
      <formula>"Bajo"</formula>
    </cfRule>
  </conditionalFormatting>
  <conditionalFormatting sqref="N115:N117">
    <cfRule type="containsText" dxfId="952" priority="1025" operator="containsText" text="❌">
      <formula>NOT(ISERROR(SEARCH("❌",N115)))</formula>
    </cfRule>
  </conditionalFormatting>
  <conditionalFormatting sqref="AB118">
    <cfRule type="cellIs" dxfId="951" priority="1020" operator="equal">
      <formula>"Muy Alta"</formula>
    </cfRule>
    <cfRule type="cellIs" dxfId="950" priority="1021" operator="equal">
      <formula>"Alta"</formula>
    </cfRule>
    <cfRule type="cellIs" dxfId="949" priority="1022" operator="equal">
      <formula>"Media"</formula>
    </cfRule>
    <cfRule type="cellIs" dxfId="948" priority="1023" operator="equal">
      <formula>"Baja"</formula>
    </cfRule>
    <cfRule type="cellIs" dxfId="947" priority="1024" operator="equal">
      <formula>"Muy Baja"</formula>
    </cfRule>
  </conditionalFormatting>
  <conditionalFormatting sqref="AD118">
    <cfRule type="cellIs" dxfId="946" priority="1015" operator="equal">
      <formula>"Catastrófico"</formula>
    </cfRule>
    <cfRule type="cellIs" dxfId="945" priority="1016" operator="equal">
      <formula>"Mayor"</formula>
    </cfRule>
    <cfRule type="cellIs" dxfId="944" priority="1017" operator="equal">
      <formula>"Moderado"</formula>
    </cfRule>
    <cfRule type="cellIs" dxfId="943" priority="1018" operator="equal">
      <formula>"Menor"</formula>
    </cfRule>
    <cfRule type="cellIs" dxfId="942" priority="1019" operator="equal">
      <formula>"Leve"</formula>
    </cfRule>
  </conditionalFormatting>
  <conditionalFormatting sqref="AF118">
    <cfRule type="cellIs" dxfId="941" priority="1011" operator="equal">
      <formula>"Extremo"</formula>
    </cfRule>
    <cfRule type="cellIs" dxfId="940" priority="1012" operator="equal">
      <formula>"Alto"</formula>
    </cfRule>
    <cfRule type="cellIs" dxfId="939" priority="1013" operator="equal">
      <formula>"Moderado"</formula>
    </cfRule>
    <cfRule type="cellIs" dxfId="938" priority="1014" operator="equal">
      <formula>"Bajo"</formula>
    </cfRule>
  </conditionalFormatting>
  <conditionalFormatting sqref="AB119">
    <cfRule type="cellIs" dxfId="937" priority="1006" operator="equal">
      <formula>"Muy Alta"</formula>
    </cfRule>
    <cfRule type="cellIs" dxfId="936" priority="1007" operator="equal">
      <formula>"Alta"</formula>
    </cfRule>
    <cfRule type="cellIs" dxfId="935" priority="1008" operator="equal">
      <formula>"Media"</formula>
    </cfRule>
    <cfRule type="cellIs" dxfId="934" priority="1009" operator="equal">
      <formula>"Baja"</formula>
    </cfRule>
    <cfRule type="cellIs" dxfId="933" priority="1010" operator="equal">
      <formula>"Muy Baja"</formula>
    </cfRule>
  </conditionalFormatting>
  <conditionalFormatting sqref="AD119">
    <cfRule type="cellIs" dxfId="932" priority="1001" operator="equal">
      <formula>"Catastrófico"</formula>
    </cfRule>
    <cfRule type="cellIs" dxfId="931" priority="1002" operator="equal">
      <formula>"Mayor"</formula>
    </cfRule>
    <cfRule type="cellIs" dxfId="930" priority="1003" operator="equal">
      <formula>"Moderado"</formula>
    </cfRule>
    <cfRule type="cellIs" dxfId="929" priority="1004" operator="equal">
      <formula>"Menor"</formula>
    </cfRule>
    <cfRule type="cellIs" dxfId="928" priority="1005" operator="equal">
      <formula>"Leve"</formula>
    </cfRule>
  </conditionalFormatting>
  <conditionalFormatting sqref="AF119">
    <cfRule type="cellIs" dxfId="927" priority="997" operator="equal">
      <formula>"Extremo"</formula>
    </cfRule>
    <cfRule type="cellIs" dxfId="926" priority="998" operator="equal">
      <formula>"Alto"</formula>
    </cfRule>
    <cfRule type="cellIs" dxfId="925" priority="999" operator="equal">
      <formula>"Moderado"</formula>
    </cfRule>
    <cfRule type="cellIs" dxfId="924" priority="1000" operator="equal">
      <formula>"Bajo"</formula>
    </cfRule>
  </conditionalFormatting>
  <conditionalFormatting sqref="AB120">
    <cfRule type="cellIs" dxfId="923" priority="992" operator="equal">
      <formula>"Muy Alta"</formula>
    </cfRule>
    <cfRule type="cellIs" dxfId="922" priority="993" operator="equal">
      <formula>"Alta"</formula>
    </cfRule>
    <cfRule type="cellIs" dxfId="921" priority="994" operator="equal">
      <formula>"Media"</formula>
    </cfRule>
    <cfRule type="cellIs" dxfId="920" priority="995" operator="equal">
      <formula>"Baja"</formula>
    </cfRule>
    <cfRule type="cellIs" dxfId="919" priority="996" operator="equal">
      <formula>"Muy Baja"</formula>
    </cfRule>
  </conditionalFormatting>
  <conditionalFormatting sqref="AD120">
    <cfRule type="cellIs" dxfId="918" priority="987" operator="equal">
      <formula>"Catastrófico"</formula>
    </cfRule>
    <cfRule type="cellIs" dxfId="917" priority="988" operator="equal">
      <formula>"Mayor"</formula>
    </cfRule>
    <cfRule type="cellIs" dxfId="916" priority="989" operator="equal">
      <formula>"Moderado"</formula>
    </cfRule>
    <cfRule type="cellIs" dxfId="915" priority="990" operator="equal">
      <formula>"Menor"</formula>
    </cfRule>
    <cfRule type="cellIs" dxfId="914" priority="991" operator="equal">
      <formula>"Leve"</formula>
    </cfRule>
  </conditionalFormatting>
  <conditionalFormatting sqref="AF120">
    <cfRule type="cellIs" dxfId="913" priority="983" operator="equal">
      <formula>"Extremo"</formula>
    </cfRule>
    <cfRule type="cellIs" dxfId="912" priority="984" operator="equal">
      <formula>"Alto"</formula>
    </cfRule>
    <cfRule type="cellIs" dxfId="911" priority="985" operator="equal">
      <formula>"Moderado"</formula>
    </cfRule>
    <cfRule type="cellIs" dxfId="910" priority="986" operator="equal">
      <formula>"Bajo"</formula>
    </cfRule>
  </conditionalFormatting>
  <conditionalFormatting sqref="K118">
    <cfRule type="cellIs" dxfId="909" priority="978" operator="equal">
      <formula>"Muy Alta"</formula>
    </cfRule>
    <cfRule type="cellIs" dxfId="908" priority="979" operator="equal">
      <formula>"Alta"</formula>
    </cfRule>
    <cfRule type="cellIs" dxfId="907" priority="980" operator="equal">
      <formula>"Media"</formula>
    </cfRule>
    <cfRule type="cellIs" dxfId="906" priority="981" operator="equal">
      <formula>"Baja"</formula>
    </cfRule>
    <cfRule type="cellIs" dxfId="905" priority="982" operator="equal">
      <formula>"Muy Baja"</formula>
    </cfRule>
  </conditionalFormatting>
  <conditionalFormatting sqref="O118">
    <cfRule type="cellIs" dxfId="904" priority="973" operator="equal">
      <formula>"Catastrófico"</formula>
    </cfRule>
    <cfRule type="cellIs" dxfId="903" priority="974" operator="equal">
      <formula>"Mayor"</formula>
    </cfRule>
    <cfRule type="cellIs" dxfId="902" priority="975" operator="equal">
      <formula>"Moderado"</formula>
    </cfRule>
    <cfRule type="cellIs" dxfId="901" priority="976" operator="equal">
      <formula>"Menor"</formula>
    </cfRule>
    <cfRule type="cellIs" dxfId="900" priority="977" operator="equal">
      <formula>"Leve"</formula>
    </cfRule>
  </conditionalFormatting>
  <conditionalFormatting sqref="Q118">
    <cfRule type="cellIs" dxfId="899" priority="969" operator="equal">
      <formula>"Extremo"</formula>
    </cfRule>
    <cfRule type="cellIs" dxfId="898" priority="970" operator="equal">
      <formula>"Alto"</formula>
    </cfRule>
    <cfRule type="cellIs" dxfId="897" priority="971" operator="equal">
      <formula>"Moderado"</formula>
    </cfRule>
    <cfRule type="cellIs" dxfId="896" priority="972" operator="equal">
      <formula>"Bajo"</formula>
    </cfRule>
  </conditionalFormatting>
  <conditionalFormatting sqref="N118:N120">
    <cfRule type="containsText" dxfId="895" priority="968" operator="containsText" text="❌">
      <formula>NOT(ISERROR(SEARCH("❌",N118)))</formula>
    </cfRule>
  </conditionalFormatting>
  <conditionalFormatting sqref="AB121">
    <cfRule type="cellIs" dxfId="894" priority="963" operator="equal">
      <formula>"Muy Alta"</formula>
    </cfRule>
    <cfRule type="cellIs" dxfId="893" priority="964" operator="equal">
      <formula>"Alta"</formula>
    </cfRule>
    <cfRule type="cellIs" dxfId="892" priority="965" operator="equal">
      <formula>"Media"</formula>
    </cfRule>
    <cfRule type="cellIs" dxfId="891" priority="966" operator="equal">
      <formula>"Baja"</formula>
    </cfRule>
    <cfRule type="cellIs" dxfId="890" priority="967" operator="equal">
      <formula>"Muy Baja"</formula>
    </cfRule>
  </conditionalFormatting>
  <conditionalFormatting sqref="AD121">
    <cfRule type="cellIs" dxfId="889" priority="958" operator="equal">
      <formula>"Catastrófico"</formula>
    </cfRule>
    <cfRule type="cellIs" dxfId="888" priority="959" operator="equal">
      <formula>"Mayor"</formula>
    </cfRule>
    <cfRule type="cellIs" dxfId="887" priority="960" operator="equal">
      <formula>"Moderado"</formula>
    </cfRule>
    <cfRule type="cellIs" dxfId="886" priority="961" operator="equal">
      <formula>"Menor"</formula>
    </cfRule>
    <cfRule type="cellIs" dxfId="885" priority="962" operator="equal">
      <formula>"Leve"</formula>
    </cfRule>
  </conditionalFormatting>
  <conditionalFormatting sqref="AF121">
    <cfRule type="cellIs" dxfId="884" priority="954" operator="equal">
      <formula>"Extremo"</formula>
    </cfRule>
    <cfRule type="cellIs" dxfId="883" priority="955" operator="equal">
      <formula>"Alto"</formula>
    </cfRule>
    <cfRule type="cellIs" dxfId="882" priority="956" operator="equal">
      <formula>"Moderado"</formula>
    </cfRule>
    <cfRule type="cellIs" dxfId="881" priority="957" operator="equal">
      <formula>"Bajo"</formula>
    </cfRule>
  </conditionalFormatting>
  <conditionalFormatting sqref="AB122">
    <cfRule type="cellIs" dxfId="880" priority="949" operator="equal">
      <formula>"Muy Alta"</formula>
    </cfRule>
    <cfRule type="cellIs" dxfId="879" priority="950" operator="equal">
      <formula>"Alta"</formula>
    </cfRule>
    <cfRule type="cellIs" dxfId="878" priority="951" operator="equal">
      <formula>"Media"</formula>
    </cfRule>
    <cfRule type="cellIs" dxfId="877" priority="952" operator="equal">
      <formula>"Baja"</formula>
    </cfRule>
    <cfRule type="cellIs" dxfId="876" priority="953" operator="equal">
      <formula>"Muy Baja"</formula>
    </cfRule>
  </conditionalFormatting>
  <conditionalFormatting sqref="AD122">
    <cfRule type="cellIs" dxfId="875" priority="944" operator="equal">
      <formula>"Catastrófico"</formula>
    </cfRule>
    <cfRule type="cellIs" dxfId="874" priority="945" operator="equal">
      <formula>"Mayor"</formula>
    </cfRule>
    <cfRule type="cellIs" dxfId="873" priority="946" operator="equal">
      <formula>"Moderado"</formula>
    </cfRule>
    <cfRule type="cellIs" dxfId="872" priority="947" operator="equal">
      <formula>"Menor"</formula>
    </cfRule>
    <cfRule type="cellIs" dxfId="871" priority="948" operator="equal">
      <formula>"Leve"</formula>
    </cfRule>
  </conditionalFormatting>
  <conditionalFormatting sqref="AF122">
    <cfRule type="cellIs" dxfId="870" priority="940" operator="equal">
      <formula>"Extremo"</formula>
    </cfRule>
    <cfRule type="cellIs" dxfId="869" priority="941" operator="equal">
      <formula>"Alto"</formula>
    </cfRule>
    <cfRule type="cellIs" dxfId="868" priority="942" operator="equal">
      <formula>"Moderado"</formula>
    </cfRule>
    <cfRule type="cellIs" dxfId="867" priority="943" operator="equal">
      <formula>"Bajo"</formula>
    </cfRule>
  </conditionalFormatting>
  <conditionalFormatting sqref="AB123:AB126">
    <cfRule type="cellIs" dxfId="866" priority="935" operator="equal">
      <formula>"Muy Alta"</formula>
    </cfRule>
    <cfRule type="cellIs" dxfId="865" priority="936" operator="equal">
      <formula>"Alta"</formula>
    </cfRule>
    <cfRule type="cellIs" dxfId="864" priority="937" operator="equal">
      <formula>"Media"</formula>
    </cfRule>
    <cfRule type="cellIs" dxfId="863" priority="938" operator="equal">
      <formula>"Baja"</formula>
    </cfRule>
    <cfRule type="cellIs" dxfId="862" priority="939" operator="equal">
      <formula>"Muy Baja"</formula>
    </cfRule>
  </conditionalFormatting>
  <conditionalFormatting sqref="AD123:AD126">
    <cfRule type="cellIs" dxfId="861" priority="930" operator="equal">
      <formula>"Catastrófico"</formula>
    </cfRule>
    <cfRule type="cellIs" dxfId="860" priority="931" operator="equal">
      <formula>"Mayor"</formula>
    </cfRule>
    <cfRule type="cellIs" dxfId="859" priority="932" operator="equal">
      <formula>"Moderado"</formula>
    </cfRule>
    <cfRule type="cellIs" dxfId="858" priority="933" operator="equal">
      <formula>"Menor"</formula>
    </cfRule>
    <cfRule type="cellIs" dxfId="857" priority="934" operator="equal">
      <formula>"Leve"</formula>
    </cfRule>
  </conditionalFormatting>
  <conditionalFormatting sqref="AF123:AF126">
    <cfRule type="cellIs" dxfId="856" priority="926" operator="equal">
      <formula>"Extremo"</formula>
    </cfRule>
    <cfRule type="cellIs" dxfId="855" priority="927" operator="equal">
      <formula>"Alto"</formula>
    </cfRule>
    <cfRule type="cellIs" dxfId="854" priority="928" operator="equal">
      <formula>"Moderado"</formula>
    </cfRule>
    <cfRule type="cellIs" dxfId="853" priority="929" operator="equal">
      <formula>"Bajo"</formula>
    </cfRule>
  </conditionalFormatting>
  <conditionalFormatting sqref="K121">
    <cfRule type="cellIs" dxfId="852" priority="921" operator="equal">
      <formula>"Muy Alta"</formula>
    </cfRule>
    <cfRule type="cellIs" dxfId="851" priority="922" operator="equal">
      <formula>"Alta"</formula>
    </cfRule>
    <cfRule type="cellIs" dxfId="850" priority="923" operator="equal">
      <formula>"Media"</formula>
    </cfRule>
    <cfRule type="cellIs" dxfId="849" priority="924" operator="equal">
      <formula>"Baja"</formula>
    </cfRule>
    <cfRule type="cellIs" dxfId="848" priority="925" operator="equal">
      <formula>"Muy Baja"</formula>
    </cfRule>
  </conditionalFormatting>
  <conditionalFormatting sqref="O121">
    <cfRule type="cellIs" dxfId="847" priority="916" operator="equal">
      <formula>"Catastrófico"</formula>
    </cfRule>
    <cfRule type="cellIs" dxfId="846" priority="917" operator="equal">
      <formula>"Mayor"</formula>
    </cfRule>
    <cfRule type="cellIs" dxfId="845" priority="918" operator="equal">
      <formula>"Moderado"</formula>
    </cfRule>
    <cfRule type="cellIs" dxfId="844" priority="919" operator="equal">
      <formula>"Menor"</formula>
    </cfRule>
    <cfRule type="cellIs" dxfId="843" priority="920" operator="equal">
      <formula>"Leve"</formula>
    </cfRule>
  </conditionalFormatting>
  <conditionalFormatting sqref="Q121">
    <cfRule type="cellIs" dxfId="842" priority="912" operator="equal">
      <formula>"Extremo"</formula>
    </cfRule>
    <cfRule type="cellIs" dxfId="841" priority="913" operator="equal">
      <formula>"Alto"</formula>
    </cfRule>
    <cfRule type="cellIs" dxfId="840" priority="914" operator="equal">
      <formula>"Moderado"</formula>
    </cfRule>
    <cfRule type="cellIs" dxfId="839" priority="915" operator="equal">
      <formula>"Bajo"</formula>
    </cfRule>
  </conditionalFormatting>
  <conditionalFormatting sqref="N121:N126">
    <cfRule type="containsText" dxfId="838" priority="911" operator="containsText" text="❌">
      <formula>NOT(ISERROR(SEARCH("❌",N121)))</formula>
    </cfRule>
  </conditionalFormatting>
  <conditionalFormatting sqref="AB127">
    <cfRule type="cellIs" dxfId="837" priority="906" operator="equal">
      <formula>"Muy Alta"</formula>
    </cfRule>
    <cfRule type="cellIs" dxfId="836" priority="907" operator="equal">
      <formula>"Alta"</formula>
    </cfRule>
    <cfRule type="cellIs" dxfId="835" priority="908" operator="equal">
      <formula>"Media"</formula>
    </cfRule>
    <cfRule type="cellIs" dxfId="834" priority="909" operator="equal">
      <formula>"Baja"</formula>
    </cfRule>
    <cfRule type="cellIs" dxfId="833" priority="910" operator="equal">
      <formula>"Muy Baja"</formula>
    </cfRule>
  </conditionalFormatting>
  <conditionalFormatting sqref="AD127">
    <cfRule type="cellIs" dxfId="832" priority="901" operator="equal">
      <formula>"Catastrófico"</formula>
    </cfRule>
    <cfRule type="cellIs" dxfId="831" priority="902" operator="equal">
      <formula>"Mayor"</formula>
    </cfRule>
    <cfRule type="cellIs" dxfId="830" priority="903" operator="equal">
      <formula>"Moderado"</formula>
    </cfRule>
    <cfRule type="cellIs" dxfId="829" priority="904" operator="equal">
      <formula>"Menor"</formula>
    </cfRule>
    <cfRule type="cellIs" dxfId="828" priority="905" operator="equal">
      <formula>"Leve"</formula>
    </cfRule>
  </conditionalFormatting>
  <conditionalFormatting sqref="AF127">
    <cfRule type="cellIs" dxfId="827" priority="897" operator="equal">
      <formula>"Extremo"</formula>
    </cfRule>
    <cfRule type="cellIs" dxfId="826" priority="898" operator="equal">
      <formula>"Alto"</formula>
    </cfRule>
    <cfRule type="cellIs" dxfId="825" priority="899" operator="equal">
      <formula>"Moderado"</formula>
    </cfRule>
    <cfRule type="cellIs" dxfId="824" priority="900" operator="equal">
      <formula>"Bajo"</formula>
    </cfRule>
  </conditionalFormatting>
  <conditionalFormatting sqref="AB128">
    <cfRule type="cellIs" dxfId="823" priority="892" operator="equal">
      <formula>"Muy Alta"</formula>
    </cfRule>
    <cfRule type="cellIs" dxfId="822" priority="893" operator="equal">
      <formula>"Alta"</formula>
    </cfRule>
    <cfRule type="cellIs" dxfId="821" priority="894" operator="equal">
      <formula>"Media"</formula>
    </cfRule>
    <cfRule type="cellIs" dxfId="820" priority="895" operator="equal">
      <formula>"Baja"</formula>
    </cfRule>
    <cfRule type="cellIs" dxfId="819" priority="896" operator="equal">
      <formula>"Muy Baja"</formula>
    </cfRule>
  </conditionalFormatting>
  <conditionalFormatting sqref="AD128">
    <cfRule type="cellIs" dxfId="818" priority="887" operator="equal">
      <formula>"Catastrófico"</formula>
    </cfRule>
    <cfRule type="cellIs" dxfId="817" priority="888" operator="equal">
      <formula>"Mayor"</formula>
    </cfRule>
    <cfRule type="cellIs" dxfId="816" priority="889" operator="equal">
      <formula>"Moderado"</formula>
    </cfRule>
    <cfRule type="cellIs" dxfId="815" priority="890" operator="equal">
      <formula>"Menor"</formula>
    </cfRule>
    <cfRule type="cellIs" dxfId="814" priority="891" operator="equal">
      <formula>"Leve"</formula>
    </cfRule>
  </conditionalFormatting>
  <conditionalFormatting sqref="AF128">
    <cfRule type="cellIs" dxfId="813" priority="883" operator="equal">
      <formula>"Extremo"</formula>
    </cfRule>
    <cfRule type="cellIs" dxfId="812" priority="884" operator="equal">
      <formula>"Alto"</formula>
    </cfRule>
    <cfRule type="cellIs" dxfId="811" priority="885" operator="equal">
      <formula>"Moderado"</formula>
    </cfRule>
    <cfRule type="cellIs" dxfId="810" priority="886" operator="equal">
      <formula>"Bajo"</formula>
    </cfRule>
  </conditionalFormatting>
  <conditionalFormatting sqref="AB129">
    <cfRule type="cellIs" dxfId="809" priority="878" operator="equal">
      <formula>"Muy Alta"</formula>
    </cfRule>
    <cfRule type="cellIs" dxfId="808" priority="879" operator="equal">
      <formula>"Alta"</formula>
    </cfRule>
    <cfRule type="cellIs" dxfId="807" priority="880" operator="equal">
      <formula>"Media"</formula>
    </cfRule>
    <cfRule type="cellIs" dxfId="806" priority="881" operator="equal">
      <formula>"Baja"</formula>
    </cfRule>
    <cfRule type="cellIs" dxfId="805" priority="882" operator="equal">
      <formula>"Muy Baja"</formula>
    </cfRule>
  </conditionalFormatting>
  <conditionalFormatting sqref="AD129">
    <cfRule type="cellIs" dxfId="804" priority="873" operator="equal">
      <formula>"Catastrófico"</formula>
    </cfRule>
    <cfRule type="cellIs" dxfId="803" priority="874" operator="equal">
      <formula>"Mayor"</formula>
    </cfRule>
    <cfRule type="cellIs" dxfId="802" priority="875" operator="equal">
      <formula>"Moderado"</formula>
    </cfRule>
    <cfRule type="cellIs" dxfId="801" priority="876" operator="equal">
      <formula>"Menor"</formula>
    </cfRule>
    <cfRule type="cellIs" dxfId="800" priority="877" operator="equal">
      <formula>"Leve"</formula>
    </cfRule>
  </conditionalFormatting>
  <conditionalFormatting sqref="AF129">
    <cfRule type="cellIs" dxfId="799" priority="869" operator="equal">
      <formula>"Extremo"</formula>
    </cfRule>
    <cfRule type="cellIs" dxfId="798" priority="870" operator="equal">
      <formula>"Alto"</formula>
    </cfRule>
    <cfRule type="cellIs" dxfId="797" priority="871" operator="equal">
      <formula>"Moderado"</formula>
    </cfRule>
    <cfRule type="cellIs" dxfId="796" priority="872" operator="equal">
      <formula>"Bajo"</formula>
    </cfRule>
  </conditionalFormatting>
  <conditionalFormatting sqref="K127">
    <cfRule type="cellIs" dxfId="795" priority="864" operator="equal">
      <formula>"Muy Alta"</formula>
    </cfRule>
    <cfRule type="cellIs" dxfId="794" priority="865" operator="equal">
      <formula>"Alta"</formula>
    </cfRule>
    <cfRule type="cellIs" dxfId="793" priority="866" operator="equal">
      <formula>"Media"</formula>
    </cfRule>
    <cfRule type="cellIs" dxfId="792" priority="867" operator="equal">
      <formula>"Baja"</formula>
    </cfRule>
    <cfRule type="cellIs" dxfId="791" priority="868" operator="equal">
      <formula>"Muy Baja"</formula>
    </cfRule>
  </conditionalFormatting>
  <conditionalFormatting sqref="O127">
    <cfRule type="cellIs" dxfId="790" priority="859" operator="equal">
      <formula>"Catastrófico"</formula>
    </cfRule>
    <cfRule type="cellIs" dxfId="789" priority="860" operator="equal">
      <formula>"Mayor"</formula>
    </cfRule>
    <cfRule type="cellIs" dxfId="788" priority="861" operator="equal">
      <formula>"Moderado"</formula>
    </cfRule>
    <cfRule type="cellIs" dxfId="787" priority="862" operator="equal">
      <formula>"Menor"</formula>
    </cfRule>
    <cfRule type="cellIs" dxfId="786" priority="863" operator="equal">
      <formula>"Leve"</formula>
    </cfRule>
  </conditionalFormatting>
  <conditionalFormatting sqref="Q127">
    <cfRule type="cellIs" dxfId="785" priority="855" operator="equal">
      <formula>"Extremo"</formula>
    </cfRule>
    <cfRule type="cellIs" dxfId="784" priority="856" operator="equal">
      <formula>"Alto"</formula>
    </cfRule>
    <cfRule type="cellIs" dxfId="783" priority="857" operator="equal">
      <formula>"Moderado"</formula>
    </cfRule>
    <cfRule type="cellIs" dxfId="782" priority="858" operator="equal">
      <formula>"Bajo"</formula>
    </cfRule>
  </conditionalFormatting>
  <conditionalFormatting sqref="N127:N129">
    <cfRule type="containsText" dxfId="781" priority="854" operator="containsText" text="❌">
      <formula>NOT(ISERROR(SEARCH("❌",N127)))</formula>
    </cfRule>
  </conditionalFormatting>
  <conditionalFormatting sqref="AB127:AB129">
    <cfRule type="cellIs" dxfId="780" priority="849" operator="equal">
      <formula>"Muy Alta"</formula>
    </cfRule>
    <cfRule type="cellIs" dxfId="779" priority="850" operator="equal">
      <formula>"Alta"</formula>
    </cfRule>
    <cfRule type="cellIs" dxfId="778" priority="851" operator="equal">
      <formula>"Media"</formula>
    </cfRule>
    <cfRule type="cellIs" dxfId="777" priority="852" operator="equal">
      <formula>"Baja"</formula>
    </cfRule>
    <cfRule type="cellIs" dxfId="776" priority="853" operator="equal">
      <formula>"Muy Baja"</formula>
    </cfRule>
  </conditionalFormatting>
  <conditionalFormatting sqref="AD127:AD129">
    <cfRule type="cellIs" dxfId="775" priority="844" operator="equal">
      <formula>"Catastrófico"</formula>
    </cfRule>
    <cfRule type="cellIs" dxfId="774" priority="845" operator="equal">
      <formula>"Mayor"</formula>
    </cfRule>
    <cfRule type="cellIs" dxfId="773" priority="846" operator="equal">
      <formula>"Moderado"</formula>
    </cfRule>
    <cfRule type="cellIs" dxfId="772" priority="847" operator="equal">
      <formula>"Menor"</formula>
    </cfRule>
    <cfRule type="cellIs" dxfId="771" priority="848" operator="equal">
      <formula>"Leve"</formula>
    </cfRule>
  </conditionalFormatting>
  <conditionalFormatting sqref="AF127:AF129">
    <cfRule type="cellIs" dxfId="770" priority="840" operator="equal">
      <formula>"Extremo"</formula>
    </cfRule>
    <cfRule type="cellIs" dxfId="769" priority="841" operator="equal">
      <formula>"Alto"</formula>
    </cfRule>
    <cfRule type="cellIs" dxfId="768" priority="842" operator="equal">
      <formula>"Moderado"</formula>
    </cfRule>
    <cfRule type="cellIs" dxfId="767" priority="843" operator="equal">
      <formula>"Bajo"</formula>
    </cfRule>
  </conditionalFormatting>
  <conditionalFormatting sqref="N127:N129">
    <cfRule type="containsText" dxfId="766" priority="839" operator="containsText" text="❌">
      <formula>NOT(ISERROR(SEARCH("❌",N127)))</formula>
    </cfRule>
  </conditionalFormatting>
  <conditionalFormatting sqref="AB130">
    <cfRule type="cellIs" dxfId="765" priority="834" operator="equal">
      <formula>"Muy Alta"</formula>
    </cfRule>
    <cfRule type="cellIs" dxfId="764" priority="835" operator="equal">
      <formula>"Alta"</formula>
    </cfRule>
    <cfRule type="cellIs" dxfId="763" priority="836" operator="equal">
      <formula>"Media"</formula>
    </cfRule>
    <cfRule type="cellIs" dxfId="762" priority="837" operator="equal">
      <formula>"Baja"</formula>
    </cfRule>
    <cfRule type="cellIs" dxfId="761" priority="838" operator="equal">
      <formula>"Muy Baja"</formula>
    </cfRule>
  </conditionalFormatting>
  <conditionalFormatting sqref="AD130">
    <cfRule type="cellIs" dxfId="760" priority="829" operator="equal">
      <formula>"Catastrófico"</formula>
    </cfRule>
    <cfRule type="cellIs" dxfId="759" priority="830" operator="equal">
      <formula>"Mayor"</formula>
    </cfRule>
    <cfRule type="cellIs" dxfId="758" priority="831" operator="equal">
      <formula>"Moderado"</formula>
    </cfRule>
    <cfRule type="cellIs" dxfId="757" priority="832" operator="equal">
      <formula>"Menor"</formula>
    </cfRule>
    <cfRule type="cellIs" dxfId="756" priority="833" operator="equal">
      <formula>"Leve"</formula>
    </cfRule>
  </conditionalFormatting>
  <conditionalFormatting sqref="AF130">
    <cfRule type="cellIs" dxfId="755" priority="825" operator="equal">
      <formula>"Extremo"</formula>
    </cfRule>
    <cfRule type="cellIs" dxfId="754" priority="826" operator="equal">
      <formula>"Alto"</formula>
    </cfRule>
    <cfRule type="cellIs" dxfId="753" priority="827" operator="equal">
      <formula>"Moderado"</formula>
    </cfRule>
    <cfRule type="cellIs" dxfId="752" priority="828" operator="equal">
      <formula>"Bajo"</formula>
    </cfRule>
  </conditionalFormatting>
  <conditionalFormatting sqref="AB131">
    <cfRule type="cellIs" dxfId="751" priority="820" operator="equal">
      <formula>"Muy Alta"</formula>
    </cfRule>
    <cfRule type="cellIs" dxfId="750" priority="821" operator="equal">
      <formula>"Alta"</formula>
    </cfRule>
    <cfRule type="cellIs" dxfId="749" priority="822" operator="equal">
      <formula>"Media"</formula>
    </cfRule>
    <cfRule type="cellIs" dxfId="748" priority="823" operator="equal">
      <formula>"Baja"</formula>
    </cfRule>
    <cfRule type="cellIs" dxfId="747" priority="824" operator="equal">
      <formula>"Muy Baja"</formula>
    </cfRule>
  </conditionalFormatting>
  <conditionalFormatting sqref="AD131">
    <cfRule type="cellIs" dxfId="746" priority="815" operator="equal">
      <formula>"Catastrófico"</formula>
    </cfRule>
    <cfRule type="cellIs" dxfId="745" priority="816" operator="equal">
      <formula>"Mayor"</formula>
    </cfRule>
    <cfRule type="cellIs" dxfId="744" priority="817" operator="equal">
      <formula>"Moderado"</formula>
    </cfRule>
    <cfRule type="cellIs" dxfId="743" priority="818" operator="equal">
      <formula>"Menor"</formula>
    </cfRule>
    <cfRule type="cellIs" dxfId="742" priority="819" operator="equal">
      <formula>"Leve"</formula>
    </cfRule>
  </conditionalFormatting>
  <conditionalFormatting sqref="AF131">
    <cfRule type="cellIs" dxfId="741" priority="811" operator="equal">
      <formula>"Extremo"</formula>
    </cfRule>
    <cfRule type="cellIs" dxfId="740" priority="812" operator="equal">
      <formula>"Alto"</formula>
    </cfRule>
    <cfRule type="cellIs" dxfId="739" priority="813" operator="equal">
      <formula>"Moderado"</formula>
    </cfRule>
    <cfRule type="cellIs" dxfId="738" priority="814" operator="equal">
      <formula>"Bajo"</formula>
    </cfRule>
  </conditionalFormatting>
  <conditionalFormatting sqref="AB132">
    <cfRule type="cellIs" dxfId="737" priority="806" operator="equal">
      <formula>"Muy Alta"</formula>
    </cfRule>
    <cfRule type="cellIs" dxfId="736" priority="807" operator="equal">
      <formula>"Alta"</formula>
    </cfRule>
    <cfRule type="cellIs" dxfId="735" priority="808" operator="equal">
      <formula>"Media"</formula>
    </cfRule>
    <cfRule type="cellIs" dxfId="734" priority="809" operator="equal">
      <formula>"Baja"</formula>
    </cfRule>
    <cfRule type="cellIs" dxfId="733" priority="810" operator="equal">
      <formula>"Muy Baja"</formula>
    </cfRule>
  </conditionalFormatting>
  <conditionalFormatting sqref="AD132">
    <cfRule type="cellIs" dxfId="732" priority="801" operator="equal">
      <formula>"Catastrófico"</formula>
    </cfRule>
    <cfRule type="cellIs" dxfId="731" priority="802" operator="equal">
      <formula>"Mayor"</formula>
    </cfRule>
    <cfRule type="cellIs" dxfId="730" priority="803" operator="equal">
      <formula>"Moderado"</formula>
    </cfRule>
    <cfRule type="cellIs" dxfId="729" priority="804" operator="equal">
      <formula>"Menor"</formula>
    </cfRule>
    <cfRule type="cellIs" dxfId="728" priority="805" operator="equal">
      <formula>"Leve"</formula>
    </cfRule>
  </conditionalFormatting>
  <conditionalFormatting sqref="AF132">
    <cfRule type="cellIs" dxfId="727" priority="797" operator="equal">
      <formula>"Extremo"</formula>
    </cfRule>
    <cfRule type="cellIs" dxfId="726" priority="798" operator="equal">
      <formula>"Alto"</formula>
    </cfRule>
    <cfRule type="cellIs" dxfId="725" priority="799" operator="equal">
      <formula>"Moderado"</formula>
    </cfRule>
    <cfRule type="cellIs" dxfId="724" priority="800" operator="equal">
      <formula>"Bajo"</formula>
    </cfRule>
  </conditionalFormatting>
  <conditionalFormatting sqref="K130">
    <cfRule type="cellIs" dxfId="723" priority="792" operator="equal">
      <formula>"Muy Alta"</formula>
    </cfRule>
    <cfRule type="cellIs" dxfId="722" priority="793" operator="equal">
      <formula>"Alta"</formula>
    </cfRule>
    <cfRule type="cellIs" dxfId="721" priority="794" operator="equal">
      <formula>"Media"</formula>
    </cfRule>
    <cfRule type="cellIs" dxfId="720" priority="795" operator="equal">
      <formula>"Baja"</formula>
    </cfRule>
    <cfRule type="cellIs" dxfId="719" priority="796" operator="equal">
      <formula>"Muy Baja"</formula>
    </cfRule>
  </conditionalFormatting>
  <conditionalFormatting sqref="O130">
    <cfRule type="cellIs" dxfId="718" priority="787" operator="equal">
      <formula>"Catastrófico"</formula>
    </cfRule>
    <cfRule type="cellIs" dxfId="717" priority="788" operator="equal">
      <formula>"Mayor"</formula>
    </cfRule>
    <cfRule type="cellIs" dxfId="716" priority="789" operator="equal">
      <formula>"Moderado"</formula>
    </cfRule>
    <cfRule type="cellIs" dxfId="715" priority="790" operator="equal">
      <formula>"Menor"</formula>
    </cfRule>
    <cfRule type="cellIs" dxfId="714" priority="791" operator="equal">
      <formula>"Leve"</formula>
    </cfRule>
  </conditionalFormatting>
  <conditionalFormatting sqref="Q130">
    <cfRule type="cellIs" dxfId="713" priority="783" operator="equal">
      <formula>"Extremo"</formula>
    </cfRule>
    <cfRule type="cellIs" dxfId="712" priority="784" operator="equal">
      <formula>"Alto"</formula>
    </cfRule>
    <cfRule type="cellIs" dxfId="711" priority="785" operator="equal">
      <formula>"Moderado"</formula>
    </cfRule>
    <cfRule type="cellIs" dxfId="710" priority="786" operator="equal">
      <formula>"Bajo"</formula>
    </cfRule>
  </conditionalFormatting>
  <conditionalFormatting sqref="N130:N132">
    <cfRule type="containsText" dxfId="709" priority="782" operator="containsText" text="❌">
      <formula>NOT(ISERROR(SEARCH("❌",N130)))</formula>
    </cfRule>
  </conditionalFormatting>
  <conditionalFormatting sqref="AB130:AB132">
    <cfRule type="cellIs" dxfId="708" priority="777" operator="equal">
      <formula>"Muy Alta"</formula>
    </cfRule>
    <cfRule type="cellIs" dxfId="707" priority="778" operator="equal">
      <formula>"Alta"</formula>
    </cfRule>
    <cfRule type="cellIs" dxfId="706" priority="779" operator="equal">
      <formula>"Media"</formula>
    </cfRule>
    <cfRule type="cellIs" dxfId="705" priority="780" operator="equal">
      <formula>"Baja"</formula>
    </cfRule>
    <cfRule type="cellIs" dxfId="704" priority="781" operator="equal">
      <formula>"Muy Baja"</formula>
    </cfRule>
  </conditionalFormatting>
  <conditionalFormatting sqref="AD130:AD132">
    <cfRule type="cellIs" dxfId="703" priority="772" operator="equal">
      <formula>"Catastrófico"</formula>
    </cfRule>
    <cfRule type="cellIs" dxfId="702" priority="773" operator="equal">
      <formula>"Mayor"</formula>
    </cfRule>
    <cfRule type="cellIs" dxfId="701" priority="774" operator="equal">
      <formula>"Moderado"</formula>
    </cfRule>
    <cfRule type="cellIs" dxfId="700" priority="775" operator="equal">
      <formula>"Menor"</formula>
    </cfRule>
    <cfRule type="cellIs" dxfId="699" priority="776" operator="equal">
      <formula>"Leve"</formula>
    </cfRule>
  </conditionalFormatting>
  <conditionalFormatting sqref="AF130:AF132">
    <cfRule type="cellIs" dxfId="698" priority="768" operator="equal">
      <formula>"Extremo"</formula>
    </cfRule>
    <cfRule type="cellIs" dxfId="697" priority="769" operator="equal">
      <formula>"Alto"</formula>
    </cfRule>
    <cfRule type="cellIs" dxfId="696" priority="770" operator="equal">
      <formula>"Moderado"</formula>
    </cfRule>
    <cfRule type="cellIs" dxfId="695" priority="771" operator="equal">
      <formula>"Bajo"</formula>
    </cfRule>
  </conditionalFormatting>
  <conditionalFormatting sqref="N130:N132">
    <cfRule type="containsText" dxfId="694" priority="767" operator="containsText" text="❌">
      <formula>NOT(ISERROR(SEARCH("❌",N130)))</formula>
    </cfRule>
  </conditionalFormatting>
  <conditionalFormatting sqref="AB133">
    <cfRule type="cellIs" dxfId="693" priority="762" operator="equal">
      <formula>"Muy Alta"</formula>
    </cfRule>
    <cfRule type="cellIs" dxfId="692" priority="763" operator="equal">
      <formula>"Alta"</formula>
    </cfRule>
    <cfRule type="cellIs" dxfId="691" priority="764" operator="equal">
      <formula>"Media"</formula>
    </cfRule>
    <cfRule type="cellIs" dxfId="690" priority="765" operator="equal">
      <formula>"Baja"</formula>
    </cfRule>
    <cfRule type="cellIs" dxfId="689" priority="766" operator="equal">
      <formula>"Muy Baja"</formula>
    </cfRule>
  </conditionalFormatting>
  <conditionalFormatting sqref="AD133">
    <cfRule type="cellIs" dxfId="688" priority="757" operator="equal">
      <formula>"Catastrófico"</formula>
    </cfRule>
    <cfRule type="cellIs" dxfId="687" priority="758" operator="equal">
      <formula>"Mayor"</formula>
    </cfRule>
    <cfRule type="cellIs" dxfId="686" priority="759" operator="equal">
      <formula>"Moderado"</formula>
    </cfRule>
    <cfRule type="cellIs" dxfId="685" priority="760" operator="equal">
      <formula>"Menor"</formula>
    </cfRule>
    <cfRule type="cellIs" dxfId="684" priority="761" operator="equal">
      <formula>"Leve"</formula>
    </cfRule>
  </conditionalFormatting>
  <conditionalFormatting sqref="AF133">
    <cfRule type="cellIs" dxfId="683" priority="753" operator="equal">
      <formula>"Extremo"</formula>
    </cfRule>
    <cfRule type="cellIs" dxfId="682" priority="754" operator="equal">
      <formula>"Alto"</formula>
    </cfRule>
    <cfRule type="cellIs" dxfId="681" priority="755" operator="equal">
      <formula>"Moderado"</formula>
    </cfRule>
    <cfRule type="cellIs" dxfId="680" priority="756" operator="equal">
      <formula>"Bajo"</formula>
    </cfRule>
  </conditionalFormatting>
  <conditionalFormatting sqref="AB134">
    <cfRule type="cellIs" dxfId="679" priority="748" operator="equal">
      <formula>"Muy Alta"</formula>
    </cfRule>
    <cfRule type="cellIs" dxfId="678" priority="749" operator="equal">
      <formula>"Alta"</formula>
    </cfRule>
    <cfRule type="cellIs" dxfId="677" priority="750" operator="equal">
      <formula>"Media"</formula>
    </cfRule>
    <cfRule type="cellIs" dxfId="676" priority="751" operator="equal">
      <formula>"Baja"</formula>
    </cfRule>
    <cfRule type="cellIs" dxfId="675" priority="752" operator="equal">
      <formula>"Muy Baja"</formula>
    </cfRule>
  </conditionalFormatting>
  <conditionalFormatting sqref="AD134">
    <cfRule type="cellIs" dxfId="674" priority="743" operator="equal">
      <formula>"Catastrófico"</formula>
    </cfRule>
    <cfRule type="cellIs" dxfId="673" priority="744" operator="equal">
      <formula>"Mayor"</formula>
    </cfRule>
    <cfRule type="cellIs" dxfId="672" priority="745" operator="equal">
      <formula>"Moderado"</formula>
    </cfRule>
    <cfRule type="cellIs" dxfId="671" priority="746" operator="equal">
      <formula>"Menor"</formula>
    </cfRule>
    <cfRule type="cellIs" dxfId="670" priority="747" operator="equal">
      <formula>"Leve"</formula>
    </cfRule>
  </conditionalFormatting>
  <conditionalFormatting sqref="AF134">
    <cfRule type="cellIs" dxfId="669" priority="739" operator="equal">
      <formula>"Extremo"</formula>
    </cfRule>
    <cfRule type="cellIs" dxfId="668" priority="740" operator="equal">
      <formula>"Alto"</formula>
    </cfRule>
    <cfRule type="cellIs" dxfId="667" priority="741" operator="equal">
      <formula>"Moderado"</formula>
    </cfRule>
    <cfRule type="cellIs" dxfId="666" priority="742" operator="equal">
      <formula>"Bajo"</formula>
    </cfRule>
  </conditionalFormatting>
  <conditionalFormatting sqref="AB135">
    <cfRule type="cellIs" dxfId="665" priority="734" operator="equal">
      <formula>"Muy Alta"</formula>
    </cfRule>
    <cfRule type="cellIs" dxfId="664" priority="735" operator="equal">
      <formula>"Alta"</formula>
    </cfRule>
    <cfRule type="cellIs" dxfId="663" priority="736" operator="equal">
      <formula>"Media"</formula>
    </cfRule>
    <cfRule type="cellIs" dxfId="662" priority="737" operator="equal">
      <formula>"Baja"</formula>
    </cfRule>
    <cfRule type="cellIs" dxfId="661" priority="738" operator="equal">
      <formula>"Muy Baja"</formula>
    </cfRule>
  </conditionalFormatting>
  <conditionalFormatting sqref="AD135">
    <cfRule type="cellIs" dxfId="660" priority="729" operator="equal">
      <formula>"Catastrófico"</formula>
    </cfRule>
    <cfRule type="cellIs" dxfId="659" priority="730" operator="equal">
      <formula>"Mayor"</formula>
    </cfRule>
    <cfRule type="cellIs" dxfId="658" priority="731" operator="equal">
      <formula>"Moderado"</formula>
    </cfRule>
    <cfRule type="cellIs" dxfId="657" priority="732" operator="equal">
      <formula>"Menor"</formula>
    </cfRule>
    <cfRule type="cellIs" dxfId="656" priority="733" operator="equal">
      <formula>"Leve"</formula>
    </cfRule>
  </conditionalFormatting>
  <conditionalFormatting sqref="AF135">
    <cfRule type="cellIs" dxfId="655" priority="725" operator="equal">
      <formula>"Extremo"</formula>
    </cfRule>
    <cfRule type="cellIs" dxfId="654" priority="726" operator="equal">
      <formula>"Alto"</formula>
    </cfRule>
    <cfRule type="cellIs" dxfId="653" priority="727" operator="equal">
      <formula>"Moderado"</formula>
    </cfRule>
    <cfRule type="cellIs" dxfId="652" priority="728" operator="equal">
      <formula>"Bajo"</formula>
    </cfRule>
  </conditionalFormatting>
  <conditionalFormatting sqref="K133">
    <cfRule type="cellIs" dxfId="651" priority="720" operator="equal">
      <formula>"Muy Alta"</formula>
    </cfRule>
    <cfRule type="cellIs" dxfId="650" priority="721" operator="equal">
      <formula>"Alta"</formula>
    </cfRule>
    <cfRule type="cellIs" dxfId="649" priority="722" operator="equal">
      <formula>"Media"</formula>
    </cfRule>
    <cfRule type="cellIs" dxfId="648" priority="723" operator="equal">
      <formula>"Baja"</formula>
    </cfRule>
    <cfRule type="cellIs" dxfId="647" priority="724" operator="equal">
      <formula>"Muy Baja"</formula>
    </cfRule>
  </conditionalFormatting>
  <conditionalFormatting sqref="O133">
    <cfRule type="cellIs" dxfId="646" priority="715" operator="equal">
      <formula>"Catastrófico"</formula>
    </cfRule>
    <cfRule type="cellIs" dxfId="645" priority="716" operator="equal">
      <formula>"Mayor"</formula>
    </cfRule>
    <cfRule type="cellIs" dxfId="644" priority="717" operator="equal">
      <formula>"Moderado"</formula>
    </cfRule>
    <cfRule type="cellIs" dxfId="643" priority="718" operator="equal">
      <formula>"Menor"</formula>
    </cfRule>
    <cfRule type="cellIs" dxfId="642" priority="719" operator="equal">
      <formula>"Leve"</formula>
    </cfRule>
  </conditionalFormatting>
  <conditionalFormatting sqref="Q133">
    <cfRule type="cellIs" dxfId="641" priority="711" operator="equal">
      <formula>"Extremo"</formula>
    </cfRule>
    <cfRule type="cellIs" dxfId="640" priority="712" operator="equal">
      <formula>"Alto"</formula>
    </cfRule>
    <cfRule type="cellIs" dxfId="639" priority="713" operator="equal">
      <formula>"Moderado"</formula>
    </cfRule>
    <cfRule type="cellIs" dxfId="638" priority="714" operator="equal">
      <formula>"Bajo"</formula>
    </cfRule>
  </conditionalFormatting>
  <conditionalFormatting sqref="N133:N135">
    <cfRule type="containsText" dxfId="637" priority="710" operator="containsText" text="❌">
      <formula>NOT(ISERROR(SEARCH("❌",N133)))</formula>
    </cfRule>
  </conditionalFormatting>
  <conditionalFormatting sqref="AB133:AB135">
    <cfRule type="cellIs" dxfId="636" priority="705" operator="equal">
      <formula>"Muy Alta"</formula>
    </cfRule>
    <cfRule type="cellIs" dxfId="635" priority="706" operator="equal">
      <formula>"Alta"</formula>
    </cfRule>
    <cfRule type="cellIs" dxfId="634" priority="707" operator="equal">
      <formula>"Media"</formula>
    </cfRule>
    <cfRule type="cellIs" dxfId="633" priority="708" operator="equal">
      <formula>"Baja"</formula>
    </cfRule>
    <cfRule type="cellIs" dxfId="632" priority="709" operator="equal">
      <formula>"Muy Baja"</formula>
    </cfRule>
  </conditionalFormatting>
  <conditionalFormatting sqref="AD133:AD135">
    <cfRule type="cellIs" dxfId="631" priority="700" operator="equal">
      <formula>"Catastrófico"</formula>
    </cfRule>
    <cfRule type="cellIs" dxfId="630" priority="701" operator="equal">
      <formula>"Mayor"</formula>
    </cfRule>
    <cfRule type="cellIs" dxfId="629" priority="702" operator="equal">
      <formula>"Moderado"</formula>
    </cfRule>
    <cfRule type="cellIs" dxfId="628" priority="703" operator="equal">
      <formula>"Menor"</formula>
    </cfRule>
    <cfRule type="cellIs" dxfId="627" priority="704" operator="equal">
      <formula>"Leve"</formula>
    </cfRule>
  </conditionalFormatting>
  <conditionalFormatting sqref="AF133:AF135">
    <cfRule type="cellIs" dxfId="626" priority="696" operator="equal">
      <formula>"Extremo"</formula>
    </cfRule>
    <cfRule type="cellIs" dxfId="625" priority="697" operator="equal">
      <formula>"Alto"</formula>
    </cfRule>
    <cfRule type="cellIs" dxfId="624" priority="698" operator="equal">
      <formula>"Moderado"</formula>
    </cfRule>
    <cfRule type="cellIs" dxfId="623" priority="699" operator="equal">
      <formula>"Bajo"</formula>
    </cfRule>
  </conditionalFormatting>
  <conditionalFormatting sqref="N133:N135">
    <cfRule type="containsText" dxfId="622" priority="695" operator="containsText" text="❌">
      <formula>NOT(ISERROR(SEARCH("❌",N133)))</formula>
    </cfRule>
  </conditionalFormatting>
  <conditionalFormatting sqref="AB136">
    <cfRule type="cellIs" dxfId="621" priority="690" operator="equal">
      <formula>"Muy Alta"</formula>
    </cfRule>
    <cfRule type="cellIs" dxfId="620" priority="691" operator="equal">
      <formula>"Alta"</formula>
    </cfRule>
    <cfRule type="cellIs" dxfId="619" priority="692" operator="equal">
      <formula>"Media"</formula>
    </cfRule>
    <cfRule type="cellIs" dxfId="618" priority="693" operator="equal">
      <formula>"Baja"</formula>
    </cfRule>
    <cfRule type="cellIs" dxfId="617" priority="694" operator="equal">
      <formula>"Muy Baja"</formula>
    </cfRule>
  </conditionalFormatting>
  <conditionalFormatting sqref="AD136">
    <cfRule type="cellIs" dxfId="616" priority="685" operator="equal">
      <formula>"Catastrófico"</formula>
    </cfRule>
    <cfRule type="cellIs" dxfId="615" priority="686" operator="equal">
      <formula>"Mayor"</formula>
    </cfRule>
    <cfRule type="cellIs" dxfId="614" priority="687" operator="equal">
      <formula>"Moderado"</formula>
    </cfRule>
    <cfRule type="cellIs" dxfId="613" priority="688" operator="equal">
      <formula>"Menor"</formula>
    </cfRule>
    <cfRule type="cellIs" dxfId="612" priority="689" operator="equal">
      <formula>"Leve"</formula>
    </cfRule>
  </conditionalFormatting>
  <conditionalFormatting sqref="AF136">
    <cfRule type="cellIs" dxfId="611" priority="681" operator="equal">
      <formula>"Extremo"</formula>
    </cfRule>
    <cfRule type="cellIs" dxfId="610" priority="682" operator="equal">
      <formula>"Alto"</formula>
    </cfRule>
    <cfRule type="cellIs" dxfId="609" priority="683" operator="equal">
      <formula>"Moderado"</formula>
    </cfRule>
    <cfRule type="cellIs" dxfId="608" priority="684" operator="equal">
      <formula>"Bajo"</formula>
    </cfRule>
  </conditionalFormatting>
  <conditionalFormatting sqref="AB137">
    <cfRule type="cellIs" dxfId="607" priority="676" operator="equal">
      <formula>"Muy Alta"</formula>
    </cfRule>
    <cfRule type="cellIs" dxfId="606" priority="677" operator="equal">
      <formula>"Alta"</formula>
    </cfRule>
    <cfRule type="cellIs" dxfId="605" priority="678" operator="equal">
      <formula>"Media"</formula>
    </cfRule>
    <cfRule type="cellIs" dxfId="604" priority="679" operator="equal">
      <formula>"Baja"</formula>
    </cfRule>
    <cfRule type="cellIs" dxfId="603" priority="680" operator="equal">
      <formula>"Muy Baja"</formula>
    </cfRule>
  </conditionalFormatting>
  <conditionalFormatting sqref="AD137">
    <cfRule type="cellIs" dxfId="602" priority="671" operator="equal">
      <formula>"Catastrófico"</formula>
    </cfRule>
    <cfRule type="cellIs" dxfId="601" priority="672" operator="equal">
      <formula>"Mayor"</formula>
    </cfRule>
    <cfRule type="cellIs" dxfId="600" priority="673" operator="equal">
      <formula>"Moderado"</formula>
    </cfRule>
    <cfRule type="cellIs" dxfId="599" priority="674" operator="equal">
      <formula>"Menor"</formula>
    </cfRule>
    <cfRule type="cellIs" dxfId="598" priority="675" operator="equal">
      <formula>"Leve"</formula>
    </cfRule>
  </conditionalFormatting>
  <conditionalFormatting sqref="AF137">
    <cfRule type="cellIs" dxfId="597" priority="667" operator="equal">
      <formula>"Extremo"</formula>
    </cfRule>
    <cfRule type="cellIs" dxfId="596" priority="668" operator="equal">
      <formula>"Alto"</formula>
    </cfRule>
    <cfRule type="cellIs" dxfId="595" priority="669" operator="equal">
      <formula>"Moderado"</formula>
    </cfRule>
    <cfRule type="cellIs" dxfId="594" priority="670" operator="equal">
      <formula>"Bajo"</formula>
    </cfRule>
  </conditionalFormatting>
  <conditionalFormatting sqref="AB138">
    <cfRule type="cellIs" dxfId="593" priority="662" operator="equal">
      <formula>"Muy Alta"</formula>
    </cfRule>
    <cfRule type="cellIs" dxfId="592" priority="663" operator="equal">
      <formula>"Alta"</formula>
    </cfRule>
    <cfRule type="cellIs" dxfId="591" priority="664" operator="equal">
      <formula>"Media"</formula>
    </cfRule>
    <cfRule type="cellIs" dxfId="590" priority="665" operator="equal">
      <formula>"Baja"</formula>
    </cfRule>
    <cfRule type="cellIs" dxfId="589" priority="666" operator="equal">
      <formula>"Muy Baja"</formula>
    </cfRule>
  </conditionalFormatting>
  <conditionalFormatting sqref="AD138">
    <cfRule type="cellIs" dxfId="588" priority="657" operator="equal">
      <formula>"Catastrófico"</formula>
    </cfRule>
    <cfRule type="cellIs" dxfId="587" priority="658" operator="equal">
      <formula>"Mayor"</formula>
    </cfRule>
    <cfRule type="cellIs" dxfId="586" priority="659" operator="equal">
      <formula>"Moderado"</formula>
    </cfRule>
    <cfRule type="cellIs" dxfId="585" priority="660" operator="equal">
      <formula>"Menor"</formula>
    </cfRule>
    <cfRule type="cellIs" dxfId="584" priority="661" operator="equal">
      <formula>"Leve"</formula>
    </cfRule>
  </conditionalFormatting>
  <conditionalFormatting sqref="AF138">
    <cfRule type="cellIs" dxfId="583" priority="653" operator="equal">
      <formula>"Extremo"</formula>
    </cfRule>
    <cfRule type="cellIs" dxfId="582" priority="654" operator="equal">
      <formula>"Alto"</formula>
    </cfRule>
    <cfRule type="cellIs" dxfId="581" priority="655" operator="equal">
      <formula>"Moderado"</formula>
    </cfRule>
    <cfRule type="cellIs" dxfId="580" priority="656" operator="equal">
      <formula>"Bajo"</formula>
    </cfRule>
  </conditionalFormatting>
  <conditionalFormatting sqref="K136">
    <cfRule type="cellIs" dxfId="579" priority="648" operator="equal">
      <formula>"Muy Alta"</formula>
    </cfRule>
    <cfRule type="cellIs" dxfId="578" priority="649" operator="equal">
      <formula>"Alta"</formula>
    </cfRule>
    <cfRule type="cellIs" dxfId="577" priority="650" operator="equal">
      <formula>"Media"</formula>
    </cfRule>
    <cfRule type="cellIs" dxfId="576" priority="651" operator="equal">
      <formula>"Baja"</formula>
    </cfRule>
    <cfRule type="cellIs" dxfId="575" priority="652" operator="equal">
      <formula>"Muy Baja"</formula>
    </cfRule>
  </conditionalFormatting>
  <conditionalFormatting sqref="O136">
    <cfRule type="cellIs" dxfId="574" priority="643" operator="equal">
      <formula>"Catastrófico"</formula>
    </cfRule>
    <cfRule type="cellIs" dxfId="573" priority="644" operator="equal">
      <formula>"Mayor"</formula>
    </cfRule>
    <cfRule type="cellIs" dxfId="572" priority="645" operator="equal">
      <formula>"Moderado"</formula>
    </cfRule>
    <cfRule type="cellIs" dxfId="571" priority="646" operator="equal">
      <formula>"Menor"</formula>
    </cfRule>
    <cfRule type="cellIs" dxfId="570" priority="647" operator="equal">
      <formula>"Leve"</formula>
    </cfRule>
  </conditionalFormatting>
  <conditionalFormatting sqref="Q136">
    <cfRule type="cellIs" dxfId="569" priority="639" operator="equal">
      <formula>"Extremo"</formula>
    </cfRule>
    <cfRule type="cellIs" dxfId="568" priority="640" operator="equal">
      <formula>"Alto"</formula>
    </cfRule>
    <cfRule type="cellIs" dxfId="567" priority="641" operator="equal">
      <formula>"Moderado"</formula>
    </cfRule>
    <cfRule type="cellIs" dxfId="566" priority="642" operator="equal">
      <formula>"Bajo"</formula>
    </cfRule>
  </conditionalFormatting>
  <conditionalFormatting sqref="N136:N138">
    <cfRule type="containsText" dxfId="565" priority="638" operator="containsText" text="❌">
      <formula>NOT(ISERROR(SEARCH("❌",N136)))</formula>
    </cfRule>
  </conditionalFormatting>
  <conditionalFormatting sqref="AB136:AB138">
    <cfRule type="cellIs" dxfId="564" priority="633" operator="equal">
      <formula>"Muy Alta"</formula>
    </cfRule>
    <cfRule type="cellIs" dxfId="563" priority="634" operator="equal">
      <formula>"Alta"</formula>
    </cfRule>
    <cfRule type="cellIs" dxfId="562" priority="635" operator="equal">
      <formula>"Media"</formula>
    </cfRule>
    <cfRule type="cellIs" dxfId="561" priority="636" operator="equal">
      <formula>"Baja"</formula>
    </cfRule>
    <cfRule type="cellIs" dxfId="560" priority="637" operator="equal">
      <formula>"Muy Baja"</formula>
    </cfRule>
  </conditionalFormatting>
  <conditionalFormatting sqref="AD136:AD138">
    <cfRule type="cellIs" dxfId="559" priority="628" operator="equal">
      <formula>"Catastrófico"</formula>
    </cfRule>
    <cfRule type="cellIs" dxfId="558" priority="629" operator="equal">
      <formula>"Mayor"</formula>
    </cfRule>
    <cfRule type="cellIs" dxfId="557" priority="630" operator="equal">
      <formula>"Moderado"</formula>
    </cfRule>
    <cfRule type="cellIs" dxfId="556" priority="631" operator="equal">
      <formula>"Menor"</formula>
    </cfRule>
    <cfRule type="cellIs" dxfId="555" priority="632" operator="equal">
      <formula>"Leve"</formula>
    </cfRule>
  </conditionalFormatting>
  <conditionalFormatting sqref="AF136:AF138">
    <cfRule type="cellIs" dxfId="554" priority="624" operator="equal">
      <formula>"Extremo"</formula>
    </cfRule>
    <cfRule type="cellIs" dxfId="553" priority="625" operator="equal">
      <formula>"Alto"</formula>
    </cfRule>
    <cfRule type="cellIs" dxfId="552" priority="626" operator="equal">
      <formula>"Moderado"</formula>
    </cfRule>
    <cfRule type="cellIs" dxfId="551" priority="627" operator="equal">
      <formula>"Bajo"</formula>
    </cfRule>
  </conditionalFormatting>
  <conditionalFormatting sqref="N136:N138">
    <cfRule type="containsText" dxfId="550" priority="623" operator="containsText" text="❌">
      <formula>NOT(ISERROR(SEARCH("❌",N136)))</formula>
    </cfRule>
  </conditionalFormatting>
  <conditionalFormatting sqref="AB139">
    <cfRule type="cellIs" dxfId="549" priority="618" operator="equal">
      <formula>"Muy Alta"</formula>
    </cfRule>
    <cfRule type="cellIs" dxfId="548" priority="619" operator="equal">
      <formula>"Alta"</formula>
    </cfRule>
    <cfRule type="cellIs" dxfId="547" priority="620" operator="equal">
      <formula>"Media"</formula>
    </cfRule>
    <cfRule type="cellIs" dxfId="546" priority="621" operator="equal">
      <formula>"Baja"</formula>
    </cfRule>
    <cfRule type="cellIs" dxfId="545" priority="622" operator="equal">
      <formula>"Muy Baja"</formula>
    </cfRule>
  </conditionalFormatting>
  <conditionalFormatting sqref="AD139">
    <cfRule type="cellIs" dxfId="544" priority="613" operator="equal">
      <formula>"Catastrófico"</formula>
    </cfRule>
    <cfRule type="cellIs" dxfId="543" priority="614" operator="equal">
      <formula>"Mayor"</formula>
    </cfRule>
    <cfRule type="cellIs" dxfId="542" priority="615" operator="equal">
      <formula>"Moderado"</formula>
    </cfRule>
    <cfRule type="cellIs" dxfId="541" priority="616" operator="equal">
      <formula>"Menor"</formula>
    </cfRule>
    <cfRule type="cellIs" dxfId="540" priority="617" operator="equal">
      <formula>"Leve"</formula>
    </cfRule>
  </conditionalFormatting>
  <conditionalFormatting sqref="AF139">
    <cfRule type="cellIs" dxfId="539" priority="609" operator="equal">
      <formula>"Extremo"</formula>
    </cfRule>
    <cfRule type="cellIs" dxfId="538" priority="610" operator="equal">
      <formula>"Alto"</formula>
    </cfRule>
    <cfRule type="cellIs" dxfId="537" priority="611" operator="equal">
      <formula>"Moderado"</formula>
    </cfRule>
    <cfRule type="cellIs" dxfId="536" priority="612" operator="equal">
      <formula>"Bajo"</formula>
    </cfRule>
  </conditionalFormatting>
  <conditionalFormatting sqref="AB140">
    <cfRule type="cellIs" dxfId="535" priority="604" operator="equal">
      <formula>"Muy Alta"</formula>
    </cfRule>
    <cfRule type="cellIs" dxfId="534" priority="605" operator="equal">
      <formula>"Alta"</formula>
    </cfRule>
    <cfRule type="cellIs" dxfId="533" priority="606" operator="equal">
      <formula>"Media"</formula>
    </cfRule>
    <cfRule type="cellIs" dxfId="532" priority="607" operator="equal">
      <formula>"Baja"</formula>
    </cfRule>
    <cfRule type="cellIs" dxfId="531" priority="608" operator="equal">
      <formula>"Muy Baja"</formula>
    </cfRule>
  </conditionalFormatting>
  <conditionalFormatting sqref="AD140">
    <cfRule type="cellIs" dxfId="530" priority="599" operator="equal">
      <formula>"Catastrófico"</formula>
    </cfRule>
    <cfRule type="cellIs" dxfId="529" priority="600" operator="equal">
      <formula>"Mayor"</formula>
    </cfRule>
    <cfRule type="cellIs" dxfId="528" priority="601" operator="equal">
      <formula>"Moderado"</formula>
    </cfRule>
    <cfRule type="cellIs" dxfId="527" priority="602" operator="equal">
      <formula>"Menor"</formula>
    </cfRule>
    <cfRule type="cellIs" dxfId="526" priority="603" operator="equal">
      <formula>"Leve"</formula>
    </cfRule>
  </conditionalFormatting>
  <conditionalFormatting sqref="AF140">
    <cfRule type="cellIs" dxfId="525" priority="595" operator="equal">
      <formula>"Extremo"</formula>
    </cfRule>
    <cfRule type="cellIs" dxfId="524" priority="596" operator="equal">
      <formula>"Alto"</formula>
    </cfRule>
    <cfRule type="cellIs" dxfId="523" priority="597" operator="equal">
      <formula>"Moderado"</formula>
    </cfRule>
    <cfRule type="cellIs" dxfId="522" priority="598" operator="equal">
      <formula>"Bajo"</formula>
    </cfRule>
  </conditionalFormatting>
  <conditionalFormatting sqref="AB141">
    <cfRule type="cellIs" dxfId="521" priority="590" operator="equal">
      <formula>"Muy Alta"</formula>
    </cfRule>
    <cfRule type="cellIs" dxfId="520" priority="591" operator="equal">
      <formula>"Alta"</formula>
    </cfRule>
    <cfRule type="cellIs" dxfId="519" priority="592" operator="equal">
      <formula>"Media"</formula>
    </cfRule>
    <cfRule type="cellIs" dxfId="518" priority="593" operator="equal">
      <formula>"Baja"</formula>
    </cfRule>
    <cfRule type="cellIs" dxfId="517" priority="594" operator="equal">
      <formula>"Muy Baja"</formula>
    </cfRule>
  </conditionalFormatting>
  <conditionalFormatting sqref="AD141">
    <cfRule type="cellIs" dxfId="516" priority="585" operator="equal">
      <formula>"Catastrófico"</formula>
    </cfRule>
    <cfRule type="cellIs" dxfId="515" priority="586" operator="equal">
      <formula>"Mayor"</formula>
    </cfRule>
    <cfRule type="cellIs" dxfId="514" priority="587" operator="equal">
      <formula>"Moderado"</formula>
    </cfRule>
    <cfRule type="cellIs" dxfId="513" priority="588" operator="equal">
      <formula>"Menor"</formula>
    </cfRule>
    <cfRule type="cellIs" dxfId="512" priority="589" operator="equal">
      <formula>"Leve"</formula>
    </cfRule>
  </conditionalFormatting>
  <conditionalFormatting sqref="AF141">
    <cfRule type="cellIs" dxfId="511" priority="581" operator="equal">
      <formula>"Extremo"</formula>
    </cfRule>
    <cfRule type="cellIs" dxfId="510" priority="582" operator="equal">
      <formula>"Alto"</formula>
    </cfRule>
    <cfRule type="cellIs" dxfId="509" priority="583" operator="equal">
      <formula>"Moderado"</formula>
    </cfRule>
    <cfRule type="cellIs" dxfId="508" priority="584" operator="equal">
      <formula>"Bajo"</formula>
    </cfRule>
  </conditionalFormatting>
  <conditionalFormatting sqref="K139">
    <cfRule type="cellIs" dxfId="507" priority="576" operator="equal">
      <formula>"Muy Alta"</formula>
    </cfRule>
    <cfRule type="cellIs" dxfId="506" priority="577" operator="equal">
      <formula>"Alta"</formula>
    </cfRule>
    <cfRule type="cellIs" dxfId="505" priority="578" operator="equal">
      <formula>"Media"</formula>
    </cfRule>
    <cfRule type="cellIs" dxfId="504" priority="579" operator="equal">
      <formula>"Baja"</formula>
    </cfRule>
    <cfRule type="cellIs" dxfId="503" priority="580" operator="equal">
      <formula>"Muy Baja"</formula>
    </cfRule>
  </conditionalFormatting>
  <conditionalFormatting sqref="O139">
    <cfRule type="cellIs" dxfId="502" priority="571" operator="equal">
      <formula>"Catastrófico"</formula>
    </cfRule>
    <cfRule type="cellIs" dxfId="501" priority="572" operator="equal">
      <formula>"Mayor"</formula>
    </cfRule>
    <cfRule type="cellIs" dxfId="500" priority="573" operator="equal">
      <formula>"Moderado"</formula>
    </cfRule>
    <cfRule type="cellIs" dxfId="499" priority="574" operator="equal">
      <formula>"Menor"</formula>
    </cfRule>
    <cfRule type="cellIs" dxfId="498" priority="575" operator="equal">
      <formula>"Leve"</formula>
    </cfRule>
  </conditionalFormatting>
  <conditionalFormatting sqref="Q139">
    <cfRule type="cellIs" dxfId="497" priority="567" operator="equal">
      <formula>"Extremo"</formula>
    </cfRule>
    <cfRule type="cellIs" dxfId="496" priority="568" operator="equal">
      <formula>"Alto"</formula>
    </cfRule>
    <cfRule type="cellIs" dxfId="495" priority="569" operator="equal">
      <formula>"Moderado"</formula>
    </cfRule>
    <cfRule type="cellIs" dxfId="494" priority="570" operator="equal">
      <formula>"Bajo"</formula>
    </cfRule>
  </conditionalFormatting>
  <conditionalFormatting sqref="N139:N141">
    <cfRule type="containsText" dxfId="493" priority="566" operator="containsText" text="❌">
      <formula>NOT(ISERROR(SEARCH("❌",N139)))</formula>
    </cfRule>
  </conditionalFormatting>
  <conditionalFormatting sqref="AB139:AB141">
    <cfRule type="cellIs" dxfId="492" priority="561" operator="equal">
      <formula>"Muy Alta"</formula>
    </cfRule>
    <cfRule type="cellIs" dxfId="491" priority="562" operator="equal">
      <formula>"Alta"</formula>
    </cfRule>
    <cfRule type="cellIs" dxfId="490" priority="563" operator="equal">
      <formula>"Media"</formula>
    </cfRule>
    <cfRule type="cellIs" dxfId="489" priority="564" operator="equal">
      <formula>"Baja"</formula>
    </cfRule>
    <cfRule type="cellIs" dxfId="488" priority="565" operator="equal">
      <formula>"Muy Baja"</formula>
    </cfRule>
  </conditionalFormatting>
  <conditionalFormatting sqref="AD139:AD141">
    <cfRule type="cellIs" dxfId="487" priority="556" operator="equal">
      <formula>"Catastrófico"</formula>
    </cfRule>
    <cfRule type="cellIs" dxfId="486" priority="557" operator="equal">
      <formula>"Mayor"</formula>
    </cfRule>
    <cfRule type="cellIs" dxfId="485" priority="558" operator="equal">
      <formula>"Moderado"</formula>
    </cfRule>
    <cfRule type="cellIs" dxfId="484" priority="559" operator="equal">
      <formula>"Menor"</formula>
    </cfRule>
    <cfRule type="cellIs" dxfId="483" priority="560" operator="equal">
      <formula>"Leve"</formula>
    </cfRule>
  </conditionalFormatting>
  <conditionalFormatting sqref="AF139:AF141">
    <cfRule type="cellIs" dxfId="482" priority="552" operator="equal">
      <formula>"Extremo"</formula>
    </cfRule>
    <cfRule type="cellIs" dxfId="481" priority="553" operator="equal">
      <formula>"Alto"</formula>
    </cfRule>
    <cfRule type="cellIs" dxfId="480" priority="554" operator="equal">
      <formula>"Moderado"</formula>
    </cfRule>
    <cfRule type="cellIs" dxfId="479" priority="555" operator="equal">
      <formula>"Bajo"</formula>
    </cfRule>
  </conditionalFormatting>
  <conditionalFormatting sqref="N139:N141">
    <cfRule type="containsText" dxfId="478" priority="551" operator="containsText" text="❌">
      <formula>NOT(ISERROR(SEARCH("❌",N139)))</formula>
    </cfRule>
  </conditionalFormatting>
  <conditionalFormatting sqref="AB142">
    <cfRule type="cellIs" dxfId="477" priority="546" operator="equal">
      <formula>"Muy Alta"</formula>
    </cfRule>
    <cfRule type="cellIs" dxfId="476" priority="547" operator="equal">
      <formula>"Alta"</formula>
    </cfRule>
    <cfRule type="cellIs" dxfId="475" priority="548" operator="equal">
      <formula>"Media"</formula>
    </cfRule>
    <cfRule type="cellIs" dxfId="474" priority="549" operator="equal">
      <formula>"Baja"</formula>
    </cfRule>
    <cfRule type="cellIs" dxfId="473" priority="550" operator="equal">
      <formula>"Muy Baja"</formula>
    </cfRule>
  </conditionalFormatting>
  <conditionalFormatting sqref="AD142">
    <cfRule type="cellIs" dxfId="472" priority="541" operator="equal">
      <formula>"Catastrófico"</formula>
    </cfRule>
    <cfRule type="cellIs" dxfId="471" priority="542" operator="equal">
      <formula>"Mayor"</formula>
    </cfRule>
    <cfRule type="cellIs" dxfId="470" priority="543" operator="equal">
      <formula>"Moderado"</formula>
    </cfRule>
    <cfRule type="cellIs" dxfId="469" priority="544" operator="equal">
      <formula>"Menor"</formula>
    </cfRule>
    <cfRule type="cellIs" dxfId="468" priority="545" operator="equal">
      <formula>"Leve"</formula>
    </cfRule>
  </conditionalFormatting>
  <conditionalFormatting sqref="AF142">
    <cfRule type="cellIs" dxfId="467" priority="537" operator="equal">
      <formula>"Extremo"</formula>
    </cfRule>
    <cfRule type="cellIs" dxfId="466" priority="538" operator="equal">
      <formula>"Alto"</formula>
    </cfRule>
    <cfRule type="cellIs" dxfId="465" priority="539" operator="equal">
      <formula>"Moderado"</formula>
    </cfRule>
    <cfRule type="cellIs" dxfId="464" priority="540" operator="equal">
      <formula>"Bajo"</formula>
    </cfRule>
  </conditionalFormatting>
  <conditionalFormatting sqref="AB143">
    <cfRule type="cellIs" dxfId="463" priority="532" operator="equal">
      <formula>"Muy Alta"</formula>
    </cfRule>
    <cfRule type="cellIs" dxfId="462" priority="533" operator="equal">
      <formula>"Alta"</formula>
    </cfRule>
    <cfRule type="cellIs" dxfId="461" priority="534" operator="equal">
      <formula>"Media"</formula>
    </cfRule>
    <cfRule type="cellIs" dxfId="460" priority="535" operator="equal">
      <formula>"Baja"</formula>
    </cfRule>
    <cfRule type="cellIs" dxfId="459" priority="536" operator="equal">
      <formula>"Muy Baja"</formula>
    </cfRule>
  </conditionalFormatting>
  <conditionalFormatting sqref="AD143">
    <cfRule type="cellIs" dxfId="458" priority="527" operator="equal">
      <formula>"Catastrófico"</formula>
    </cfRule>
    <cfRule type="cellIs" dxfId="457" priority="528" operator="equal">
      <formula>"Mayor"</formula>
    </cfRule>
    <cfRule type="cellIs" dxfId="456" priority="529" operator="equal">
      <formula>"Moderado"</formula>
    </cfRule>
    <cfRule type="cellIs" dxfId="455" priority="530" operator="equal">
      <formula>"Menor"</formula>
    </cfRule>
    <cfRule type="cellIs" dxfId="454" priority="531" operator="equal">
      <formula>"Leve"</formula>
    </cfRule>
  </conditionalFormatting>
  <conditionalFormatting sqref="AF143">
    <cfRule type="cellIs" dxfId="453" priority="523" operator="equal">
      <formula>"Extremo"</formula>
    </cfRule>
    <cfRule type="cellIs" dxfId="452" priority="524" operator="equal">
      <formula>"Alto"</formula>
    </cfRule>
    <cfRule type="cellIs" dxfId="451" priority="525" operator="equal">
      <formula>"Moderado"</formula>
    </cfRule>
    <cfRule type="cellIs" dxfId="450" priority="526" operator="equal">
      <formula>"Bajo"</formula>
    </cfRule>
  </conditionalFormatting>
  <conditionalFormatting sqref="AB144">
    <cfRule type="cellIs" dxfId="449" priority="518" operator="equal">
      <formula>"Muy Alta"</formula>
    </cfRule>
    <cfRule type="cellIs" dxfId="448" priority="519" operator="equal">
      <formula>"Alta"</formula>
    </cfRule>
    <cfRule type="cellIs" dxfId="447" priority="520" operator="equal">
      <formula>"Media"</formula>
    </cfRule>
    <cfRule type="cellIs" dxfId="446" priority="521" operator="equal">
      <formula>"Baja"</formula>
    </cfRule>
    <cfRule type="cellIs" dxfId="445" priority="522" operator="equal">
      <formula>"Muy Baja"</formula>
    </cfRule>
  </conditionalFormatting>
  <conditionalFormatting sqref="AD144">
    <cfRule type="cellIs" dxfId="444" priority="513" operator="equal">
      <formula>"Catastrófico"</formula>
    </cfRule>
    <cfRule type="cellIs" dxfId="443" priority="514" operator="equal">
      <formula>"Mayor"</formula>
    </cfRule>
    <cfRule type="cellIs" dxfId="442" priority="515" operator="equal">
      <formula>"Moderado"</formula>
    </cfRule>
    <cfRule type="cellIs" dxfId="441" priority="516" operator="equal">
      <formula>"Menor"</formula>
    </cfRule>
    <cfRule type="cellIs" dxfId="440" priority="517" operator="equal">
      <formula>"Leve"</formula>
    </cfRule>
  </conditionalFormatting>
  <conditionalFormatting sqref="AF144">
    <cfRule type="cellIs" dxfId="439" priority="509" operator="equal">
      <formula>"Extremo"</formula>
    </cfRule>
    <cfRule type="cellIs" dxfId="438" priority="510" operator="equal">
      <formula>"Alto"</formula>
    </cfRule>
    <cfRule type="cellIs" dxfId="437" priority="511" operator="equal">
      <formula>"Moderado"</formula>
    </cfRule>
    <cfRule type="cellIs" dxfId="436" priority="512" operator="equal">
      <formula>"Bajo"</formula>
    </cfRule>
  </conditionalFormatting>
  <conditionalFormatting sqref="K142">
    <cfRule type="cellIs" dxfId="435" priority="504" operator="equal">
      <formula>"Muy Alta"</formula>
    </cfRule>
    <cfRule type="cellIs" dxfId="434" priority="505" operator="equal">
      <formula>"Alta"</formula>
    </cfRule>
    <cfRule type="cellIs" dxfId="433" priority="506" operator="equal">
      <formula>"Media"</formula>
    </cfRule>
    <cfRule type="cellIs" dxfId="432" priority="507" operator="equal">
      <formula>"Baja"</formula>
    </cfRule>
    <cfRule type="cellIs" dxfId="431" priority="508" operator="equal">
      <formula>"Muy Baja"</formula>
    </cfRule>
  </conditionalFormatting>
  <conditionalFormatting sqref="O142">
    <cfRule type="cellIs" dxfId="430" priority="499" operator="equal">
      <formula>"Catastrófico"</formula>
    </cfRule>
    <cfRule type="cellIs" dxfId="429" priority="500" operator="equal">
      <formula>"Mayor"</formula>
    </cfRule>
    <cfRule type="cellIs" dxfId="428" priority="501" operator="equal">
      <formula>"Moderado"</formula>
    </cfRule>
    <cfRule type="cellIs" dxfId="427" priority="502" operator="equal">
      <formula>"Menor"</formula>
    </cfRule>
    <cfRule type="cellIs" dxfId="426" priority="503" operator="equal">
      <formula>"Leve"</formula>
    </cfRule>
  </conditionalFormatting>
  <conditionalFormatting sqref="Q142">
    <cfRule type="cellIs" dxfId="425" priority="495" operator="equal">
      <formula>"Extremo"</formula>
    </cfRule>
    <cfRule type="cellIs" dxfId="424" priority="496" operator="equal">
      <formula>"Alto"</formula>
    </cfRule>
    <cfRule type="cellIs" dxfId="423" priority="497" operator="equal">
      <formula>"Moderado"</formula>
    </cfRule>
    <cfRule type="cellIs" dxfId="422" priority="498" operator="equal">
      <formula>"Bajo"</formula>
    </cfRule>
  </conditionalFormatting>
  <conditionalFormatting sqref="N142:N144">
    <cfRule type="containsText" dxfId="421" priority="494" operator="containsText" text="❌">
      <formula>NOT(ISERROR(SEARCH("❌",N142)))</formula>
    </cfRule>
  </conditionalFormatting>
  <conditionalFormatting sqref="AB142:AB144">
    <cfRule type="cellIs" dxfId="420" priority="489" operator="equal">
      <formula>"Muy Alta"</formula>
    </cfRule>
    <cfRule type="cellIs" dxfId="419" priority="490" operator="equal">
      <formula>"Alta"</formula>
    </cfRule>
    <cfRule type="cellIs" dxfId="418" priority="491" operator="equal">
      <formula>"Media"</formula>
    </cfRule>
    <cfRule type="cellIs" dxfId="417" priority="492" operator="equal">
      <formula>"Baja"</formula>
    </cfRule>
    <cfRule type="cellIs" dxfId="416" priority="493" operator="equal">
      <formula>"Muy Baja"</formula>
    </cfRule>
  </conditionalFormatting>
  <conditionalFormatting sqref="AD142:AD144">
    <cfRule type="cellIs" dxfId="415" priority="484" operator="equal">
      <formula>"Catastrófico"</formula>
    </cfRule>
    <cfRule type="cellIs" dxfId="414" priority="485" operator="equal">
      <formula>"Mayor"</formula>
    </cfRule>
    <cfRule type="cellIs" dxfId="413" priority="486" operator="equal">
      <formula>"Moderado"</formula>
    </cfRule>
    <cfRule type="cellIs" dxfId="412" priority="487" operator="equal">
      <formula>"Menor"</formula>
    </cfRule>
    <cfRule type="cellIs" dxfId="411" priority="488" operator="equal">
      <formula>"Leve"</formula>
    </cfRule>
  </conditionalFormatting>
  <conditionalFormatting sqref="AF142:AF144">
    <cfRule type="cellIs" dxfId="410" priority="480" operator="equal">
      <formula>"Extremo"</formula>
    </cfRule>
    <cfRule type="cellIs" dxfId="409" priority="481" operator="equal">
      <formula>"Alto"</formula>
    </cfRule>
    <cfRule type="cellIs" dxfId="408" priority="482" operator="equal">
      <formula>"Moderado"</formula>
    </cfRule>
    <cfRule type="cellIs" dxfId="407" priority="483" operator="equal">
      <formula>"Bajo"</formula>
    </cfRule>
  </conditionalFormatting>
  <conditionalFormatting sqref="N142:N144">
    <cfRule type="containsText" dxfId="406" priority="479" operator="containsText" text="❌">
      <formula>NOT(ISERROR(SEARCH("❌",N142)))</formula>
    </cfRule>
  </conditionalFormatting>
  <conditionalFormatting sqref="AB145">
    <cfRule type="cellIs" dxfId="405" priority="474" operator="equal">
      <formula>"Muy Alta"</formula>
    </cfRule>
    <cfRule type="cellIs" dxfId="404" priority="475" operator="equal">
      <formula>"Alta"</formula>
    </cfRule>
    <cfRule type="cellIs" dxfId="403" priority="476" operator="equal">
      <formula>"Media"</formula>
    </cfRule>
    <cfRule type="cellIs" dxfId="402" priority="477" operator="equal">
      <formula>"Baja"</formula>
    </cfRule>
    <cfRule type="cellIs" dxfId="401" priority="478" operator="equal">
      <formula>"Muy Baja"</formula>
    </cfRule>
  </conditionalFormatting>
  <conditionalFormatting sqref="AD145">
    <cfRule type="cellIs" dxfId="400" priority="469" operator="equal">
      <formula>"Catastrófico"</formula>
    </cfRule>
    <cfRule type="cellIs" dxfId="399" priority="470" operator="equal">
      <formula>"Mayor"</formula>
    </cfRule>
    <cfRule type="cellIs" dxfId="398" priority="471" operator="equal">
      <formula>"Moderado"</formula>
    </cfRule>
    <cfRule type="cellIs" dxfId="397" priority="472" operator="equal">
      <formula>"Menor"</formula>
    </cfRule>
    <cfRule type="cellIs" dxfId="396" priority="473" operator="equal">
      <formula>"Leve"</formula>
    </cfRule>
  </conditionalFormatting>
  <conditionalFormatting sqref="AF145">
    <cfRule type="cellIs" dxfId="395" priority="465" operator="equal">
      <formula>"Extremo"</formula>
    </cfRule>
    <cfRule type="cellIs" dxfId="394" priority="466" operator="equal">
      <formula>"Alto"</formula>
    </cfRule>
    <cfRule type="cellIs" dxfId="393" priority="467" operator="equal">
      <formula>"Moderado"</formula>
    </cfRule>
    <cfRule type="cellIs" dxfId="392" priority="468" operator="equal">
      <formula>"Bajo"</formula>
    </cfRule>
  </conditionalFormatting>
  <conditionalFormatting sqref="AB146">
    <cfRule type="cellIs" dxfId="391" priority="460" operator="equal">
      <formula>"Muy Alta"</formula>
    </cfRule>
    <cfRule type="cellIs" dxfId="390" priority="461" operator="equal">
      <formula>"Alta"</formula>
    </cfRule>
    <cfRule type="cellIs" dxfId="389" priority="462" operator="equal">
      <formula>"Media"</formula>
    </cfRule>
    <cfRule type="cellIs" dxfId="388" priority="463" operator="equal">
      <formula>"Baja"</formula>
    </cfRule>
    <cfRule type="cellIs" dxfId="387" priority="464" operator="equal">
      <formula>"Muy Baja"</formula>
    </cfRule>
  </conditionalFormatting>
  <conditionalFormatting sqref="AD146">
    <cfRule type="cellIs" dxfId="386" priority="455" operator="equal">
      <formula>"Catastrófico"</formula>
    </cfRule>
    <cfRule type="cellIs" dxfId="385" priority="456" operator="equal">
      <formula>"Mayor"</formula>
    </cfRule>
    <cfRule type="cellIs" dxfId="384" priority="457" operator="equal">
      <formula>"Moderado"</formula>
    </cfRule>
    <cfRule type="cellIs" dxfId="383" priority="458" operator="equal">
      <formula>"Menor"</formula>
    </cfRule>
    <cfRule type="cellIs" dxfId="382" priority="459" operator="equal">
      <formula>"Leve"</formula>
    </cfRule>
  </conditionalFormatting>
  <conditionalFormatting sqref="AF146">
    <cfRule type="cellIs" dxfId="381" priority="451" operator="equal">
      <formula>"Extremo"</formula>
    </cfRule>
    <cfRule type="cellIs" dxfId="380" priority="452" operator="equal">
      <formula>"Alto"</formula>
    </cfRule>
    <cfRule type="cellIs" dxfId="379" priority="453" operator="equal">
      <formula>"Moderado"</formula>
    </cfRule>
    <cfRule type="cellIs" dxfId="378" priority="454" operator="equal">
      <formula>"Bajo"</formula>
    </cfRule>
  </conditionalFormatting>
  <conditionalFormatting sqref="AB147">
    <cfRule type="cellIs" dxfId="377" priority="446" operator="equal">
      <formula>"Muy Alta"</formula>
    </cfRule>
    <cfRule type="cellIs" dxfId="376" priority="447" operator="equal">
      <formula>"Alta"</formula>
    </cfRule>
    <cfRule type="cellIs" dxfId="375" priority="448" operator="equal">
      <formula>"Media"</formula>
    </cfRule>
    <cfRule type="cellIs" dxfId="374" priority="449" operator="equal">
      <formula>"Baja"</formula>
    </cfRule>
    <cfRule type="cellIs" dxfId="373" priority="450" operator="equal">
      <formula>"Muy Baja"</formula>
    </cfRule>
  </conditionalFormatting>
  <conditionalFormatting sqref="AD147">
    <cfRule type="cellIs" dxfId="372" priority="441" operator="equal">
      <formula>"Catastrófico"</formula>
    </cfRule>
    <cfRule type="cellIs" dxfId="371" priority="442" operator="equal">
      <formula>"Mayor"</formula>
    </cfRule>
    <cfRule type="cellIs" dxfId="370" priority="443" operator="equal">
      <formula>"Moderado"</formula>
    </cfRule>
    <cfRule type="cellIs" dxfId="369" priority="444" operator="equal">
      <formula>"Menor"</formula>
    </cfRule>
    <cfRule type="cellIs" dxfId="368" priority="445" operator="equal">
      <formula>"Leve"</formula>
    </cfRule>
  </conditionalFormatting>
  <conditionalFormatting sqref="AF147">
    <cfRule type="cellIs" dxfId="367" priority="437" operator="equal">
      <formula>"Extremo"</formula>
    </cfRule>
    <cfRule type="cellIs" dxfId="366" priority="438" operator="equal">
      <formula>"Alto"</formula>
    </cfRule>
    <cfRule type="cellIs" dxfId="365" priority="439" operator="equal">
      <formula>"Moderado"</formula>
    </cfRule>
    <cfRule type="cellIs" dxfId="364" priority="440" operator="equal">
      <formula>"Bajo"</formula>
    </cfRule>
  </conditionalFormatting>
  <conditionalFormatting sqref="K145">
    <cfRule type="cellIs" dxfId="363" priority="432" operator="equal">
      <formula>"Muy Alta"</formula>
    </cfRule>
    <cfRule type="cellIs" dxfId="362" priority="433" operator="equal">
      <formula>"Alta"</formula>
    </cfRule>
    <cfRule type="cellIs" dxfId="361" priority="434" operator="equal">
      <formula>"Media"</formula>
    </cfRule>
    <cfRule type="cellIs" dxfId="360" priority="435" operator="equal">
      <formula>"Baja"</formula>
    </cfRule>
    <cfRule type="cellIs" dxfId="359" priority="436" operator="equal">
      <formula>"Muy Baja"</formula>
    </cfRule>
  </conditionalFormatting>
  <conditionalFormatting sqref="O145">
    <cfRule type="cellIs" dxfId="358" priority="427" operator="equal">
      <formula>"Catastrófico"</formula>
    </cfRule>
    <cfRule type="cellIs" dxfId="357" priority="428" operator="equal">
      <formula>"Mayor"</formula>
    </cfRule>
    <cfRule type="cellIs" dxfId="356" priority="429" operator="equal">
      <formula>"Moderado"</formula>
    </cfRule>
    <cfRule type="cellIs" dxfId="355" priority="430" operator="equal">
      <formula>"Menor"</formula>
    </cfRule>
    <cfRule type="cellIs" dxfId="354" priority="431" operator="equal">
      <formula>"Leve"</formula>
    </cfRule>
  </conditionalFormatting>
  <conditionalFormatting sqref="Q145">
    <cfRule type="cellIs" dxfId="353" priority="423" operator="equal">
      <formula>"Extremo"</formula>
    </cfRule>
    <cfRule type="cellIs" dxfId="352" priority="424" operator="equal">
      <formula>"Alto"</formula>
    </cfRule>
    <cfRule type="cellIs" dxfId="351" priority="425" operator="equal">
      <formula>"Moderado"</formula>
    </cfRule>
    <cfRule type="cellIs" dxfId="350" priority="426" operator="equal">
      <formula>"Bajo"</formula>
    </cfRule>
  </conditionalFormatting>
  <conditionalFormatting sqref="N145:N147">
    <cfRule type="containsText" dxfId="349" priority="422" operator="containsText" text="❌">
      <formula>NOT(ISERROR(SEARCH("❌",N145)))</formula>
    </cfRule>
  </conditionalFormatting>
  <conditionalFormatting sqref="AB145:AB147">
    <cfRule type="cellIs" dxfId="348" priority="417" operator="equal">
      <formula>"Muy Alta"</formula>
    </cfRule>
    <cfRule type="cellIs" dxfId="347" priority="418" operator="equal">
      <formula>"Alta"</formula>
    </cfRule>
    <cfRule type="cellIs" dxfId="346" priority="419" operator="equal">
      <formula>"Media"</formula>
    </cfRule>
    <cfRule type="cellIs" dxfId="345" priority="420" operator="equal">
      <formula>"Baja"</formula>
    </cfRule>
    <cfRule type="cellIs" dxfId="344" priority="421" operator="equal">
      <formula>"Muy Baja"</formula>
    </cfRule>
  </conditionalFormatting>
  <conditionalFormatting sqref="AD145:AD147">
    <cfRule type="cellIs" dxfId="343" priority="412" operator="equal">
      <formula>"Catastrófico"</formula>
    </cfRule>
    <cfRule type="cellIs" dxfId="342" priority="413" operator="equal">
      <formula>"Mayor"</formula>
    </cfRule>
    <cfRule type="cellIs" dxfId="341" priority="414" operator="equal">
      <formula>"Moderado"</formula>
    </cfRule>
    <cfRule type="cellIs" dxfId="340" priority="415" operator="equal">
      <formula>"Menor"</formula>
    </cfRule>
    <cfRule type="cellIs" dxfId="339" priority="416" operator="equal">
      <formula>"Leve"</formula>
    </cfRule>
  </conditionalFormatting>
  <conditionalFormatting sqref="AF145:AF147">
    <cfRule type="cellIs" dxfId="338" priority="408" operator="equal">
      <formula>"Extremo"</formula>
    </cfRule>
    <cfRule type="cellIs" dxfId="337" priority="409" operator="equal">
      <formula>"Alto"</formula>
    </cfRule>
    <cfRule type="cellIs" dxfId="336" priority="410" operator="equal">
      <formula>"Moderado"</formula>
    </cfRule>
    <cfRule type="cellIs" dxfId="335" priority="411" operator="equal">
      <formula>"Bajo"</formula>
    </cfRule>
  </conditionalFormatting>
  <conditionalFormatting sqref="N145:N147">
    <cfRule type="containsText" dxfId="334" priority="407" operator="containsText" text="❌">
      <formula>NOT(ISERROR(SEARCH("❌",N145)))</formula>
    </cfRule>
  </conditionalFormatting>
  <conditionalFormatting sqref="AB148">
    <cfRule type="cellIs" dxfId="333" priority="402" operator="equal">
      <formula>"Muy Alta"</formula>
    </cfRule>
    <cfRule type="cellIs" dxfId="332" priority="403" operator="equal">
      <formula>"Alta"</formula>
    </cfRule>
    <cfRule type="cellIs" dxfId="331" priority="404" operator="equal">
      <formula>"Media"</formula>
    </cfRule>
    <cfRule type="cellIs" dxfId="330" priority="405" operator="equal">
      <formula>"Baja"</formula>
    </cfRule>
    <cfRule type="cellIs" dxfId="329" priority="406" operator="equal">
      <formula>"Muy Baja"</formula>
    </cfRule>
  </conditionalFormatting>
  <conditionalFormatting sqref="AD148">
    <cfRule type="cellIs" dxfId="328" priority="397" operator="equal">
      <formula>"Catastrófico"</formula>
    </cfRule>
    <cfRule type="cellIs" dxfId="327" priority="398" operator="equal">
      <formula>"Mayor"</formula>
    </cfRule>
    <cfRule type="cellIs" dxfId="326" priority="399" operator="equal">
      <formula>"Moderado"</formula>
    </cfRule>
    <cfRule type="cellIs" dxfId="325" priority="400" operator="equal">
      <formula>"Menor"</formula>
    </cfRule>
    <cfRule type="cellIs" dxfId="324" priority="401" operator="equal">
      <formula>"Leve"</formula>
    </cfRule>
  </conditionalFormatting>
  <conditionalFormatting sqref="AF148">
    <cfRule type="cellIs" dxfId="323" priority="393" operator="equal">
      <formula>"Extremo"</formula>
    </cfRule>
    <cfRule type="cellIs" dxfId="322" priority="394" operator="equal">
      <formula>"Alto"</formula>
    </cfRule>
    <cfRule type="cellIs" dxfId="321" priority="395" operator="equal">
      <formula>"Moderado"</formula>
    </cfRule>
    <cfRule type="cellIs" dxfId="320" priority="396" operator="equal">
      <formula>"Bajo"</formula>
    </cfRule>
  </conditionalFormatting>
  <conditionalFormatting sqref="AB149">
    <cfRule type="cellIs" dxfId="319" priority="388" operator="equal">
      <formula>"Muy Alta"</formula>
    </cfRule>
    <cfRule type="cellIs" dxfId="318" priority="389" operator="equal">
      <formula>"Alta"</formula>
    </cfRule>
    <cfRule type="cellIs" dxfId="317" priority="390" operator="equal">
      <formula>"Media"</formula>
    </cfRule>
    <cfRule type="cellIs" dxfId="316" priority="391" operator="equal">
      <formula>"Baja"</formula>
    </cfRule>
    <cfRule type="cellIs" dxfId="315" priority="392" operator="equal">
      <formula>"Muy Baja"</formula>
    </cfRule>
  </conditionalFormatting>
  <conditionalFormatting sqref="AD149">
    <cfRule type="cellIs" dxfId="314" priority="383" operator="equal">
      <formula>"Catastrófico"</formula>
    </cfRule>
    <cfRule type="cellIs" dxfId="313" priority="384" operator="equal">
      <formula>"Mayor"</formula>
    </cfRule>
    <cfRule type="cellIs" dxfId="312" priority="385" operator="equal">
      <formula>"Moderado"</formula>
    </cfRule>
    <cfRule type="cellIs" dxfId="311" priority="386" operator="equal">
      <formula>"Menor"</formula>
    </cfRule>
    <cfRule type="cellIs" dxfId="310" priority="387" operator="equal">
      <formula>"Leve"</formula>
    </cfRule>
  </conditionalFormatting>
  <conditionalFormatting sqref="AF149">
    <cfRule type="cellIs" dxfId="309" priority="379" operator="equal">
      <formula>"Extremo"</formula>
    </cfRule>
    <cfRule type="cellIs" dxfId="308" priority="380" operator="equal">
      <formula>"Alto"</formula>
    </cfRule>
    <cfRule type="cellIs" dxfId="307" priority="381" operator="equal">
      <formula>"Moderado"</formula>
    </cfRule>
    <cfRule type="cellIs" dxfId="306" priority="382" operator="equal">
      <formula>"Bajo"</formula>
    </cfRule>
  </conditionalFormatting>
  <conditionalFormatting sqref="AB150">
    <cfRule type="cellIs" dxfId="305" priority="374" operator="equal">
      <formula>"Muy Alta"</formula>
    </cfRule>
    <cfRule type="cellIs" dxfId="304" priority="375" operator="equal">
      <formula>"Alta"</formula>
    </cfRule>
    <cfRule type="cellIs" dxfId="303" priority="376" operator="equal">
      <formula>"Media"</formula>
    </cfRule>
    <cfRule type="cellIs" dxfId="302" priority="377" operator="equal">
      <formula>"Baja"</formula>
    </cfRule>
    <cfRule type="cellIs" dxfId="301" priority="378" operator="equal">
      <formula>"Muy Baja"</formula>
    </cfRule>
  </conditionalFormatting>
  <conditionalFormatting sqref="AD150">
    <cfRule type="cellIs" dxfId="300" priority="369" operator="equal">
      <formula>"Catastrófico"</formula>
    </cfRule>
    <cfRule type="cellIs" dxfId="299" priority="370" operator="equal">
      <formula>"Mayor"</formula>
    </cfRule>
    <cfRule type="cellIs" dxfId="298" priority="371" operator="equal">
      <formula>"Moderado"</formula>
    </cfRule>
    <cfRule type="cellIs" dxfId="297" priority="372" operator="equal">
      <formula>"Menor"</formula>
    </cfRule>
    <cfRule type="cellIs" dxfId="296" priority="373" operator="equal">
      <formula>"Leve"</formula>
    </cfRule>
  </conditionalFormatting>
  <conditionalFormatting sqref="AF150">
    <cfRule type="cellIs" dxfId="295" priority="365" operator="equal">
      <formula>"Extremo"</formula>
    </cfRule>
    <cfRule type="cellIs" dxfId="294" priority="366" operator="equal">
      <formula>"Alto"</formula>
    </cfRule>
    <cfRule type="cellIs" dxfId="293" priority="367" operator="equal">
      <formula>"Moderado"</formula>
    </cfRule>
    <cfRule type="cellIs" dxfId="292" priority="368" operator="equal">
      <formula>"Bajo"</formula>
    </cfRule>
  </conditionalFormatting>
  <conditionalFormatting sqref="K148">
    <cfRule type="cellIs" dxfId="291" priority="360" operator="equal">
      <formula>"Muy Alta"</formula>
    </cfRule>
    <cfRule type="cellIs" dxfId="290" priority="361" operator="equal">
      <formula>"Alta"</formula>
    </cfRule>
    <cfRule type="cellIs" dxfId="289" priority="362" operator="equal">
      <formula>"Media"</formula>
    </cfRule>
    <cfRule type="cellIs" dxfId="288" priority="363" operator="equal">
      <formula>"Baja"</formula>
    </cfRule>
    <cfRule type="cellIs" dxfId="287" priority="364" operator="equal">
      <formula>"Muy Baja"</formula>
    </cfRule>
  </conditionalFormatting>
  <conditionalFormatting sqref="O148">
    <cfRule type="cellIs" dxfId="286" priority="355" operator="equal">
      <formula>"Catastrófico"</formula>
    </cfRule>
    <cfRule type="cellIs" dxfId="285" priority="356" operator="equal">
      <formula>"Mayor"</formula>
    </cfRule>
    <cfRule type="cellIs" dxfId="284" priority="357" operator="equal">
      <formula>"Moderado"</formula>
    </cfRule>
    <cfRule type="cellIs" dxfId="283" priority="358" operator="equal">
      <formula>"Menor"</formula>
    </cfRule>
    <cfRule type="cellIs" dxfId="282" priority="359" operator="equal">
      <formula>"Leve"</formula>
    </cfRule>
  </conditionalFormatting>
  <conditionalFormatting sqref="Q148">
    <cfRule type="cellIs" dxfId="281" priority="351" operator="equal">
      <formula>"Extremo"</formula>
    </cfRule>
    <cfRule type="cellIs" dxfId="280" priority="352" operator="equal">
      <formula>"Alto"</formula>
    </cfRule>
    <cfRule type="cellIs" dxfId="279" priority="353" operator="equal">
      <formula>"Moderado"</formula>
    </cfRule>
    <cfRule type="cellIs" dxfId="278" priority="354" operator="equal">
      <formula>"Bajo"</formula>
    </cfRule>
  </conditionalFormatting>
  <conditionalFormatting sqref="N148:N150">
    <cfRule type="containsText" dxfId="277" priority="350" operator="containsText" text="❌">
      <formula>NOT(ISERROR(SEARCH("❌",N148)))</formula>
    </cfRule>
  </conditionalFormatting>
  <conditionalFormatting sqref="AB148:AB150">
    <cfRule type="cellIs" dxfId="276" priority="345" operator="equal">
      <formula>"Muy Alta"</formula>
    </cfRule>
    <cfRule type="cellIs" dxfId="275" priority="346" operator="equal">
      <formula>"Alta"</formula>
    </cfRule>
    <cfRule type="cellIs" dxfId="274" priority="347" operator="equal">
      <formula>"Media"</formula>
    </cfRule>
    <cfRule type="cellIs" dxfId="273" priority="348" operator="equal">
      <formula>"Baja"</formula>
    </cfRule>
    <cfRule type="cellIs" dxfId="272" priority="349" operator="equal">
      <formula>"Muy Baja"</formula>
    </cfRule>
  </conditionalFormatting>
  <conditionalFormatting sqref="AD148:AD150">
    <cfRule type="cellIs" dxfId="271" priority="340" operator="equal">
      <formula>"Catastrófico"</formula>
    </cfRule>
    <cfRule type="cellIs" dxfId="270" priority="341" operator="equal">
      <formula>"Mayor"</formula>
    </cfRule>
    <cfRule type="cellIs" dxfId="269" priority="342" operator="equal">
      <formula>"Moderado"</formula>
    </cfRule>
    <cfRule type="cellIs" dxfId="268" priority="343" operator="equal">
      <formula>"Menor"</formula>
    </cfRule>
    <cfRule type="cellIs" dxfId="267" priority="344" operator="equal">
      <formula>"Leve"</formula>
    </cfRule>
  </conditionalFormatting>
  <conditionalFormatting sqref="AF148:AF150">
    <cfRule type="cellIs" dxfId="266" priority="336" operator="equal">
      <formula>"Extremo"</formula>
    </cfRule>
    <cfRule type="cellIs" dxfId="265" priority="337" operator="equal">
      <formula>"Alto"</formula>
    </cfRule>
    <cfRule type="cellIs" dxfId="264" priority="338" operator="equal">
      <formula>"Moderado"</formula>
    </cfRule>
    <cfRule type="cellIs" dxfId="263" priority="339" operator="equal">
      <formula>"Bajo"</formula>
    </cfRule>
  </conditionalFormatting>
  <conditionalFormatting sqref="N148:N150">
    <cfRule type="containsText" dxfId="262" priority="335" operator="containsText" text="❌">
      <formula>NOT(ISERROR(SEARCH("❌",N148)))</formula>
    </cfRule>
  </conditionalFormatting>
  <conditionalFormatting sqref="AB151">
    <cfRule type="cellIs" dxfId="261" priority="330" operator="equal">
      <formula>"Muy Alta"</formula>
    </cfRule>
    <cfRule type="cellIs" dxfId="260" priority="331" operator="equal">
      <formula>"Alta"</formula>
    </cfRule>
    <cfRule type="cellIs" dxfId="259" priority="332" operator="equal">
      <formula>"Media"</formula>
    </cfRule>
    <cfRule type="cellIs" dxfId="258" priority="333" operator="equal">
      <formula>"Baja"</formula>
    </cfRule>
    <cfRule type="cellIs" dxfId="257" priority="334" operator="equal">
      <formula>"Muy Baja"</formula>
    </cfRule>
  </conditionalFormatting>
  <conditionalFormatting sqref="AD151">
    <cfRule type="cellIs" dxfId="256" priority="325" operator="equal">
      <formula>"Catastrófico"</formula>
    </cfRule>
    <cfRule type="cellIs" dxfId="255" priority="326" operator="equal">
      <formula>"Mayor"</formula>
    </cfRule>
    <cfRule type="cellIs" dxfId="254" priority="327" operator="equal">
      <formula>"Moderado"</formula>
    </cfRule>
    <cfRule type="cellIs" dxfId="253" priority="328" operator="equal">
      <formula>"Menor"</formula>
    </cfRule>
    <cfRule type="cellIs" dxfId="252" priority="329" operator="equal">
      <formula>"Leve"</formula>
    </cfRule>
  </conditionalFormatting>
  <conditionalFormatting sqref="AF151">
    <cfRule type="cellIs" dxfId="251" priority="321" operator="equal">
      <formula>"Extremo"</formula>
    </cfRule>
    <cfRule type="cellIs" dxfId="250" priority="322" operator="equal">
      <formula>"Alto"</formula>
    </cfRule>
    <cfRule type="cellIs" dxfId="249" priority="323" operator="equal">
      <formula>"Moderado"</formula>
    </cfRule>
    <cfRule type="cellIs" dxfId="248" priority="324" operator="equal">
      <formula>"Bajo"</formula>
    </cfRule>
  </conditionalFormatting>
  <conditionalFormatting sqref="AB152">
    <cfRule type="cellIs" dxfId="247" priority="316" operator="equal">
      <formula>"Muy Alta"</formula>
    </cfRule>
    <cfRule type="cellIs" dxfId="246" priority="317" operator="equal">
      <formula>"Alta"</formula>
    </cfRule>
    <cfRule type="cellIs" dxfId="245" priority="318" operator="equal">
      <formula>"Media"</formula>
    </cfRule>
    <cfRule type="cellIs" dxfId="244" priority="319" operator="equal">
      <formula>"Baja"</formula>
    </cfRule>
    <cfRule type="cellIs" dxfId="243" priority="320" operator="equal">
      <formula>"Muy Baja"</formula>
    </cfRule>
  </conditionalFormatting>
  <conditionalFormatting sqref="AD152">
    <cfRule type="cellIs" dxfId="242" priority="311" operator="equal">
      <formula>"Catastrófico"</formula>
    </cfRule>
    <cfRule type="cellIs" dxfId="241" priority="312" operator="equal">
      <formula>"Mayor"</formula>
    </cfRule>
    <cfRule type="cellIs" dxfId="240" priority="313" operator="equal">
      <formula>"Moderado"</formula>
    </cfRule>
    <cfRule type="cellIs" dxfId="239" priority="314" operator="equal">
      <formula>"Menor"</formula>
    </cfRule>
    <cfRule type="cellIs" dxfId="238" priority="315" operator="equal">
      <formula>"Leve"</formula>
    </cfRule>
  </conditionalFormatting>
  <conditionalFormatting sqref="AF152">
    <cfRule type="cellIs" dxfId="237" priority="307" operator="equal">
      <formula>"Extremo"</formula>
    </cfRule>
    <cfRule type="cellIs" dxfId="236" priority="308" operator="equal">
      <formula>"Alto"</formula>
    </cfRule>
    <cfRule type="cellIs" dxfId="235" priority="309" operator="equal">
      <formula>"Moderado"</formula>
    </cfRule>
    <cfRule type="cellIs" dxfId="234" priority="310" operator="equal">
      <formula>"Bajo"</formula>
    </cfRule>
  </conditionalFormatting>
  <conditionalFormatting sqref="AB153">
    <cfRule type="cellIs" dxfId="233" priority="302" operator="equal">
      <formula>"Muy Alta"</formula>
    </cfRule>
    <cfRule type="cellIs" dxfId="232" priority="303" operator="equal">
      <formula>"Alta"</formula>
    </cfRule>
    <cfRule type="cellIs" dxfId="231" priority="304" operator="equal">
      <formula>"Media"</formula>
    </cfRule>
    <cfRule type="cellIs" dxfId="230" priority="305" operator="equal">
      <formula>"Baja"</formula>
    </cfRule>
    <cfRule type="cellIs" dxfId="229" priority="306" operator="equal">
      <formula>"Muy Baja"</formula>
    </cfRule>
  </conditionalFormatting>
  <conditionalFormatting sqref="AD153">
    <cfRule type="cellIs" dxfId="228" priority="297" operator="equal">
      <formula>"Catastrófico"</formula>
    </cfRule>
    <cfRule type="cellIs" dxfId="227" priority="298" operator="equal">
      <formula>"Mayor"</formula>
    </cfRule>
    <cfRule type="cellIs" dxfId="226" priority="299" operator="equal">
      <formula>"Moderado"</formula>
    </cfRule>
    <cfRule type="cellIs" dxfId="225" priority="300" operator="equal">
      <formula>"Menor"</formula>
    </cfRule>
    <cfRule type="cellIs" dxfId="224" priority="301" operator="equal">
      <formula>"Leve"</formula>
    </cfRule>
  </conditionalFormatting>
  <conditionalFormatting sqref="AF153">
    <cfRule type="cellIs" dxfId="223" priority="293" operator="equal">
      <formula>"Extremo"</formula>
    </cfRule>
    <cfRule type="cellIs" dxfId="222" priority="294" operator="equal">
      <formula>"Alto"</formula>
    </cfRule>
    <cfRule type="cellIs" dxfId="221" priority="295" operator="equal">
      <formula>"Moderado"</formula>
    </cfRule>
    <cfRule type="cellIs" dxfId="220" priority="296" operator="equal">
      <formula>"Bajo"</formula>
    </cfRule>
  </conditionalFormatting>
  <conditionalFormatting sqref="K151">
    <cfRule type="cellIs" dxfId="219" priority="288" operator="equal">
      <formula>"Muy Alta"</formula>
    </cfRule>
    <cfRule type="cellIs" dxfId="218" priority="289" operator="equal">
      <formula>"Alta"</formula>
    </cfRule>
    <cfRule type="cellIs" dxfId="217" priority="290" operator="equal">
      <formula>"Media"</formula>
    </cfRule>
    <cfRule type="cellIs" dxfId="216" priority="291" operator="equal">
      <formula>"Baja"</formula>
    </cfRule>
    <cfRule type="cellIs" dxfId="215" priority="292" operator="equal">
      <formula>"Muy Baja"</formula>
    </cfRule>
  </conditionalFormatting>
  <conditionalFormatting sqref="O151">
    <cfRule type="cellIs" dxfId="214" priority="283" operator="equal">
      <formula>"Catastrófico"</formula>
    </cfRule>
    <cfRule type="cellIs" dxfId="213" priority="284" operator="equal">
      <formula>"Mayor"</formula>
    </cfRule>
    <cfRule type="cellIs" dxfId="212" priority="285" operator="equal">
      <formula>"Moderado"</formula>
    </cfRule>
    <cfRule type="cellIs" dxfId="211" priority="286" operator="equal">
      <formula>"Menor"</formula>
    </cfRule>
    <cfRule type="cellIs" dxfId="210" priority="287" operator="equal">
      <formula>"Leve"</formula>
    </cfRule>
  </conditionalFormatting>
  <conditionalFormatting sqref="Q151">
    <cfRule type="cellIs" dxfId="209" priority="279" operator="equal">
      <formula>"Extremo"</formula>
    </cfRule>
    <cfRule type="cellIs" dxfId="208" priority="280" operator="equal">
      <formula>"Alto"</formula>
    </cfRule>
    <cfRule type="cellIs" dxfId="207" priority="281" operator="equal">
      <formula>"Moderado"</formula>
    </cfRule>
    <cfRule type="cellIs" dxfId="206" priority="282" operator="equal">
      <formula>"Bajo"</formula>
    </cfRule>
  </conditionalFormatting>
  <conditionalFormatting sqref="N151:N153">
    <cfRule type="containsText" dxfId="205" priority="278" operator="containsText" text="❌">
      <formula>NOT(ISERROR(SEARCH("❌",N151)))</formula>
    </cfRule>
  </conditionalFormatting>
  <conditionalFormatting sqref="AB151:AB153">
    <cfRule type="cellIs" dxfId="204" priority="273" operator="equal">
      <formula>"Muy Alta"</formula>
    </cfRule>
    <cfRule type="cellIs" dxfId="203" priority="274" operator="equal">
      <formula>"Alta"</formula>
    </cfRule>
    <cfRule type="cellIs" dxfId="202" priority="275" operator="equal">
      <formula>"Media"</formula>
    </cfRule>
    <cfRule type="cellIs" dxfId="201" priority="276" operator="equal">
      <formula>"Baja"</formula>
    </cfRule>
    <cfRule type="cellIs" dxfId="200" priority="277" operator="equal">
      <formula>"Muy Baja"</formula>
    </cfRule>
  </conditionalFormatting>
  <conditionalFormatting sqref="AD151:AD153">
    <cfRule type="cellIs" dxfId="199" priority="268" operator="equal">
      <formula>"Catastrófico"</formula>
    </cfRule>
    <cfRule type="cellIs" dxfId="198" priority="269" operator="equal">
      <formula>"Mayor"</formula>
    </cfRule>
    <cfRule type="cellIs" dxfId="197" priority="270" operator="equal">
      <formula>"Moderado"</formula>
    </cfRule>
    <cfRule type="cellIs" dxfId="196" priority="271" operator="equal">
      <formula>"Menor"</formula>
    </cfRule>
    <cfRule type="cellIs" dxfId="195" priority="272" operator="equal">
      <formula>"Leve"</formula>
    </cfRule>
  </conditionalFormatting>
  <conditionalFormatting sqref="AF151:AF153">
    <cfRule type="cellIs" dxfId="194" priority="264" operator="equal">
      <formula>"Extremo"</formula>
    </cfRule>
    <cfRule type="cellIs" dxfId="193" priority="265" operator="equal">
      <formula>"Alto"</formula>
    </cfRule>
    <cfRule type="cellIs" dxfId="192" priority="266" operator="equal">
      <formula>"Moderado"</formula>
    </cfRule>
    <cfRule type="cellIs" dxfId="191" priority="267" operator="equal">
      <formula>"Bajo"</formula>
    </cfRule>
  </conditionalFormatting>
  <conditionalFormatting sqref="N151:N153">
    <cfRule type="containsText" dxfId="190" priority="263" operator="containsText" text="❌">
      <formula>NOT(ISERROR(SEARCH("❌",N151)))</formula>
    </cfRule>
  </conditionalFormatting>
  <conditionalFormatting sqref="AB154">
    <cfRule type="cellIs" dxfId="189" priority="258" operator="equal">
      <formula>"Muy Alta"</formula>
    </cfRule>
    <cfRule type="cellIs" dxfId="188" priority="259" operator="equal">
      <formula>"Alta"</formula>
    </cfRule>
    <cfRule type="cellIs" dxfId="187" priority="260" operator="equal">
      <formula>"Media"</formula>
    </cfRule>
    <cfRule type="cellIs" dxfId="186" priority="261" operator="equal">
      <formula>"Baja"</formula>
    </cfRule>
    <cfRule type="cellIs" dxfId="185" priority="262" operator="equal">
      <formula>"Muy Baja"</formula>
    </cfRule>
  </conditionalFormatting>
  <conditionalFormatting sqref="AD154">
    <cfRule type="cellIs" dxfId="184" priority="253" operator="equal">
      <formula>"Catastrófico"</formula>
    </cfRule>
    <cfRule type="cellIs" dxfId="183" priority="254" operator="equal">
      <formula>"Mayor"</formula>
    </cfRule>
    <cfRule type="cellIs" dxfId="182" priority="255" operator="equal">
      <formula>"Moderado"</formula>
    </cfRule>
    <cfRule type="cellIs" dxfId="181" priority="256" operator="equal">
      <formula>"Menor"</formula>
    </cfRule>
    <cfRule type="cellIs" dxfId="180" priority="257" operator="equal">
      <formula>"Leve"</formula>
    </cfRule>
  </conditionalFormatting>
  <conditionalFormatting sqref="AF154">
    <cfRule type="cellIs" dxfId="179" priority="249" operator="equal">
      <formula>"Extremo"</formula>
    </cfRule>
    <cfRule type="cellIs" dxfId="178" priority="250" operator="equal">
      <formula>"Alto"</formula>
    </cfRule>
    <cfRule type="cellIs" dxfId="177" priority="251" operator="equal">
      <formula>"Moderado"</formula>
    </cfRule>
    <cfRule type="cellIs" dxfId="176" priority="252" operator="equal">
      <formula>"Bajo"</formula>
    </cfRule>
  </conditionalFormatting>
  <conditionalFormatting sqref="AB155">
    <cfRule type="cellIs" dxfId="175" priority="244" operator="equal">
      <formula>"Muy Alta"</formula>
    </cfRule>
    <cfRule type="cellIs" dxfId="174" priority="245" operator="equal">
      <formula>"Alta"</formula>
    </cfRule>
    <cfRule type="cellIs" dxfId="173" priority="246" operator="equal">
      <formula>"Media"</formula>
    </cfRule>
    <cfRule type="cellIs" dxfId="172" priority="247" operator="equal">
      <formula>"Baja"</formula>
    </cfRule>
    <cfRule type="cellIs" dxfId="171" priority="248" operator="equal">
      <formula>"Muy Baja"</formula>
    </cfRule>
  </conditionalFormatting>
  <conditionalFormatting sqref="AD155">
    <cfRule type="cellIs" dxfId="170" priority="239" operator="equal">
      <formula>"Catastrófico"</formula>
    </cfRule>
    <cfRule type="cellIs" dxfId="169" priority="240" operator="equal">
      <formula>"Mayor"</formula>
    </cfRule>
    <cfRule type="cellIs" dxfId="168" priority="241" operator="equal">
      <formula>"Moderado"</formula>
    </cfRule>
    <cfRule type="cellIs" dxfId="167" priority="242" operator="equal">
      <formula>"Menor"</formula>
    </cfRule>
    <cfRule type="cellIs" dxfId="166" priority="243" operator="equal">
      <formula>"Leve"</formula>
    </cfRule>
  </conditionalFormatting>
  <conditionalFormatting sqref="AF155">
    <cfRule type="cellIs" dxfId="165" priority="235" operator="equal">
      <formula>"Extremo"</formula>
    </cfRule>
    <cfRule type="cellIs" dxfId="164" priority="236" operator="equal">
      <formula>"Alto"</formula>
    </cfRule>
    <cfRule type="cellIs" dxfId="163" priority="237" operator="equal">
      <formula>"Moderado"</formula>
    </cfRule>
    <cfRule type="cellIs" dxfId="162" priority="238" operator="equal">
      <formula>"Bajo"</formula>
    </cfRule>
  </conditionalFormatting>
  <conditionalFormatting sqref="AB156">
    <cfRule type="cellIs" dxfId="161" priority="230" operator="equal">
      <formula>"Muy Alta"</formula>
    </cfRule>
    <cfRule type="cellIs" dxfId="160" priority="231" operator="equal">
      <formula>"Alta"</formula>
    </cfRule>
    <cfRule type="cellIs" dxfId="159" priority="232" operator="equal">
      <formula>"Media"</formula>
    </cfRule>
    <cfRule type="cellIs" dxfId="158" priority="233" operator="equal">
      <formula>"Baja"</formula>
    </cfRule>
    <cfRule type="cellIs" dxfId="157" priority="234" operator="equal">
      <formula>"Muy Baja"</formula>
    </cfRule>
  </conditionalFormatting>
  <conditionalFormatting sqref="AD156">
    <cfRule type="cellIs" dxfId="156" priority="225" operator="equal">
      <formula>"Catastrófico"</formula>
    </cfRule>
    <cfRule type="cellIs" dxfId="155" priority="226" operator="equal">
      <formula>"Mayor"</formula>
    </cfRule>
    <cfRule type="cellIs" dxfId="154" priority="227" operator="equal">
      <formula>"Moderado"</formula>
    </cfRule>
    <cfRule type="cellIs" dxfId="153" priority="228" operator="equal">
      <formula>"Menor"</formula>
    </cfRule>
    <cfRule type="cellIs" dxfId="152" priority="229" operator="equal">
      <formula>"Leve"</formula>
    </cfRule>
  </conditionalFormatting>
  <conditionalFormatting sqref="AF156">
    <cfRule type="cellIs" dxfId="151" priority="221" operator="equal">
      <formula>"Extremo"</formula>
    </cfRule>
    <cfRule type="cellIs" dxfId="150" priority="222" operator="equal">
      <formula>"Alto"</formula>
    </cfRule>
    <cfRule type="cellIs" dxfId="149" priority="223" operator="equal">
      <formula>"Moderado"</formula>
    </cfRule>
    <cfRule type="cellIs" dxfId="148" priority="224" operator="equal">
      <formula>"Bajo"</formula>
    </cfRule>
  </conditionalFormatting>
  <conditionalFormatting sqref="K154">
    <cfRule type="cellIs" dxfId="147" priority="216" operator="equal">
      <formula>"Muy Alta"</formula>
    </cfRule>
    <cfRule type="cellIs" dxfId="146" priority="217" operator="equal">
      <formula>"Alta"</formula>
    </cfRule>
    <cfRule type="cellIs" dxfId="145" priority="218" operator="equal">
      <formula>"Media"</formula>
    </cfRule>
    <cfRule type="cellIs" dxfId="144" priority="219" operator="equal">
      <formula>"Baja"</formula>
    </cfRule>
    <cfRule type="cellIs" dxfId="143" priority="220" operator="equal">
      <formula>"Muy Baja"</formula>
    </cfRule>
  </conditionalFormatting>
  <conditionalFormatting sqref="O154">
    <cfRule type="cellIs" dxfId="142" priority="211" operator="equal">
      <formula>"Catastrófico"</formula>
    </cfRule>
    <cfRule type="cellIs" dxfId="141" priority="212" operator="equal">
      <formula>"Mayor"</formula>
    </cfRule>
    <cfRule type="cellIs" dxfId="140" priority="213" operator="equal">
      <formula>"Moderado"</formula>
    </cfRule>
    <cfRule type="cellIs" dxfId="139" priority="214" operator="equal">
      <formula>"Menor"</formula>
    </cfRule>
    <cfRule type="cellIs" dxfId="138" priority="215" operator="equal">
      <formula>"Leve"</formula>
    </cfRule>
  </conditionalFormatting>
  <conditionalFormatting sqref="Q154">
    <cfRule type="cellIs" dxfId="137" priority="207" operator="equal">
      <formula>"Extremo"</formula>
    </cfRule>
    <cfRule type="cellIs" dxfId="136" priority="208" operator="equal">
      <formula>"Alto"</formula>
    </cfRule>
    <cfRule type="cellIs" dxfId="135" priority="209" operator="equal">
      <formula>"Moderado"</formula>
    </cfRule>
    <cfRule type="cellIs" dxfId="134" priority="210" operator="equal">
      <formula>"Bajo"</formula>
    </cfRule>
  </conditionalFormatting>
  <conditionalFormatting sqref="N154:N156">
    <cfRule type="containsText" dxfId="133" priority="206" operator="containsText" text="❌">
      <formula>NOT(ISERROR(SEARCH("❌",N154)))</formula>
    </cfRule>
  </conditionalFormatting>
  <conditionalFormatting sqref="AB154:AB156">
    <cfRule type="cellIs" dxfId="132" priority="201" operator="equal">
      <formula>"Muy Alta"</formula>
    </cfRule>
    <cfRule type="cellIs" dxfId="131" priority="202" operator="equal">
      <formula>"Alta"</formula>
    </cfRule>
    <cfRule type="cellIs" dxfId="130" priority="203" operator="equal">
      <formula>"Media"</formula>
    </cfRule>
    <cfRule type="cellIs" dxfId="129" priority="204" operator="equal">
      <formula>"Baja"</formula>
    </cfRule>
    <cfRule type="cellIs" dxfId="128" priority="205" operator="equal">
      <formula>"Muy Baja"</formula>
    </cfRule>
  </conditionalFormatting>
  <conditionalFormatting sqref="AD154:AD156">
    <cfRule type="cellIs" dxfId="127" priority="196" operator="equal">
      <formula>"Catastrófico"</formula>
    </cfRule>
    <cfRule type="cellIs" dxfId="126" priority="197" operator="equal">
      <formula>"Mayor"</formula>
    </cfRule>
    <cfRule type="cellIs" dxfId="125" priority="198" operator="equal">
      <formula>"Moderado"</formula>
    </cfRule>
    <cfRule type="cellIs" dxfId="124" priority="199" operator="equal">
      <formula>"Menor"</formula>
    </cfRule>
    <cfRule type="cellIs" dxfId="123" priority="200" operator="equal">
      <formula>"Leve"</formula>
    </cfRule>
  </conditionalFormatting>
  <conditionalFormatting sqref="AF154:AF156">
    <cfRule type="cellIs" dxfId="122" priority="192" operator="equal">
      <formula>"Extremo"</formula>
    </cfRule>
    <cfRule type="cellIs" dxfId="121" priority="193" operator="equal">
      <formula>"Alto"</formula>
    </cfRule>
    <cfRule type="cellIs" dxfId="120" priority="194" operator="equal">
      <formula>"Moderado"</formula>
    </cfRule>
    <cfRule type="cellIs" dxfId="119" priority="195" operator="equal">
      <formula>"Bajo"</formula>
    </cfRule>
  </conditionalFormatting>
  <conditionalFormatting sqref="N154:N156">
    <cfRule type="containsText" dxfId="118" priority="191" operator="containsText" text="❌">
      <formula>NOT(ISERROR(SEARCH("❌",N154)))</formula>
    </cfRule>
  </conditionalFormatting>
  <conditionalFormatting sqref="AB20">
    <cfRule type="cellIs" dxfId="117" priority="186" operator="equal">
      <formula>"Muy Alta"</formula>
    </cfRule>
    <cfRule type="cellIs" dxfId="116" priority="187" operator="equal">
      <formula>"Alta"</formula>
    </cfRule>
    <cfRule type="cellIs" dxfId="115" priority="188" operator="equal">
      <formula>"Media"</formula>
    </cfRule>
    <cfRule type="cellIs" dxfId="114" priority="189" operator="equal">
      <formula>"Baja"</formula>
    </cfRule>
    <cfRule type="cellIs" dxfId="113" priority="190" operator="equal">
      <formula>"Muy Baja"</formula>
    </cfRule>
  </conditionalFormatting>
  <conditionalFormatting sqref="AD20">
    <cfRule type="cellIs" dxfId="112" priority="181" operator="equal">
      <formula>"Catastrófico"</formula>
    </cfRule>
    <cfRule type="cellIs" dxfId="111" priority="182" operator="equal">
      <formula>"Mayor"</formula>
    </cfRule>
    <cfRule type="cellIs" dxfId="110" priority="183" operator="equal">
      <formula>"Moderado"</formula>
    </cfRule>
    <cfRule type="cellIs" dxfId="109" priority="184" operator="equal">
      <formula>"Menor"</formula>
    </cfRule>
    <cfRule type="cellIs" dxfId="108" priority="185" operator="equal">
      <formula>"Leve"</formula>
    </cfRule>
  </conditionalFormatting>
  <conditionalFormatting sqref="AF20">
    <cfRule type="cellIs" dxfId="107" priority="177" operator="equal">
      <formula>"Extremo"</formula>
    </cfRule>
    <cfRule type="cellIs" dxfId="106" priority="178" operator="equal">
      <formula>"Alto"</formula>
    </cfRule>
    <cfRule type="cellIs" dxfId="105" priority="179" operator="equal">
      <formula>"Moderado"</formula>
    </cfRule>
    <cfRule type="cellIs" dxfId="104" priority="180" operator="equal">
      <formula>"Bajo"</formula>
    </cfRule>
  </conditionalFormatting>
  <conditionalFormatting sqref="AB21">
    <cfRule type="cellIs" dxfId="103" priority="172" operator="equal">
      <formula>"Muy Alta"</formula>
    </cfRule>
    <cfRule type="cellIs" dxfId="102" priority="173" operator="equal">
      <formula>"Alta"</formula>
    </cfRule>
    <cfRule type="cellIs" dxfId="101" priority="174" operator="equal">
      <formula>"Media"</formula>
    </cfRule>
    <cfRule type="cellIs" dxfId="100" priority="175" operator="equal">
      <formula>"Baja"</formula>
    </cfRule>
    <cfRule type="cellIs" dxfId="99" priority="176" operator="equal">
      <formula>"Muy Baja"</formula>
    </cfRule>
  </conditionalFormatting>
  <conditionalFormatting sqref="AD21">
    <cfRule type="cellIs" dxfId="98" priority="167" operator="equal">
      <formula>"Catastrófico"</formula>
    </cfRule>
    <cfRule type="cellIs" dxfId="97" priority="168" operator="equal">
      <formula>"Mayor"</formula>
    </cfRule>
    <cfRule type="cellIs" dxfId="96" priority="169" operator="equal">
      <formula>"Moderado"</formula>
    </cfRule>
    <cfRule type="cellIs" dxfId="95" priority="170" operator="equal">
      <formula>"Menor"</formula>
    </cfRule>
    <cfRule type="cellIs" dxfId="94" priority="171" operator="equal">
      <formula>"Leve"</formula>
    </cfRule>
  </conditionalFormatting>
  <conditionalFormatting sqref="AF21">
    <cfRule type="cellIs" dxfId="93" priority="163" operator="equal">
      <formula>"Extremo"</formula>
    </cfRule>
    <cfRule type="cellIs" dxfId="92" priority="164" operator="equal">
      <formula>"Alto"</formula>
    </cfRule>
    <cfRule type="cellIs" dxfId="91" priority="165" operator="equal">
      <formula>"Moderado"</formula>
    </cfRule>
    <cfRule type="cellIs" dxfId="90" priority="166" operator="equal">
      <formula>"Bajo"</formula>
    </cfRule>
  </conditionalFormatting>
  <conditionalFormatting sqref="AB23">
    <cfRule type="cellIs" dxfId="89" priority="158" operator="equal">
      <formula>"Muy Alta"</formula>
    </cfRule>
    <cfRule type="cellIs" dxfId="88" priority="159" operator="equal">
      <formula>"Alta"</formula>
    </cfRule>
    <cfRule type="cellIs" dxfId="87" priority="160" operator="equal">
      <formula>"Media"</formula>
    </cfRule>
    <cfRule type="cellIs" dxfId="86" priority="161" operator="equal">
      <formula>"Baja"</formula>
    </cfRule>
    <cfRule type="cellIs" dxfId="85" priority="162" operator="equal">
      <formula>"Muy Baja"</formula>
    </cfRule>
  </conditionalFormatting>
  <conditionalFormatting sqref="AD23">
    <cfRule type="cellIs" dxfId="84" priority="153" operator="equal">
      <formula>"Catastrófico"</formula>
    </cfRule>
    <cfRule type="cellIs" dxfId="83" priority="154" operator="equal">
      <formula>"Mayor"</formula>
    </cfRule>
    <cfRule type="cellIs" dxfId="82" priority="155" operator="equal">
      <formula>"Moderado"</formula>
    </cfRule>
    <cfRule type="cellIs" dxfId="81" priority="156" operator="equal">
      <formula>"Menor"</formula>
    </cfRule>
    <cfRule type="cellIs" dxfId="80" priority="157" operator="equal">
      <formula>"Leve"</formula>
    </cfRule>
  </conditionalFormatting>
  <conditionalFormatting sqref="AF23">
    <cfRule type="cellIs" dxfId="79" priority="149" operator="equal">
      <formula>"Extremo"</formula>
    </cfRule>
    <cfRule type="cellIs" dxfId="78" priority="150" operator="equal">
      <formula>"Alto"</formula>
    </cfRule>
    <cfRule type="cellIs" dxfId="77" priority="151" operator="equal">
      <formula>"Moderado"</formula>
    </cfRule>
    <cfRule type="cellIs" dxfId="76" priority="152" operator="equal">
      <formula>"Bajo"</formula>
    </cfRule>
  </conditionalFormatting>
  <conditionalFormatting sqref="AB24">
    <cfRule type="cellIs" dxfId="75" priority="144" operator="equal">
      <formula>"Muy Alta"</formula>
    </cfRule>
    <cfRule type="cellIs" dxfId="74" priority="145" operator="equal">
      <formula>"Alta"</formula>
    </cfRule>
    <cfRule type="cellIs" dxfId="73" priority="146" operator="equal">
      <formula>"Media"</formula>
    </cfRule>
    <cfRule type="cellIs" dxfId="72" priority="147" operator="equal">
      <formula>"Baja"</formula>
    </cfRule>
    <cfRule type="cellIs" dxfId="71" priority="148" operator="equal">
      <formula>"Muy Baja"</formula>
    </cfRule>
  </conditionalFormatting>
  <conditionalFormatting sqref="AD24">
    <cfRule type="cellIs" dxfId="70" priority="139" operator="equal">
      <formula>"Catastrófico"</formula>
    </cfRule>
    <cfRule type="cellIs" dxfId="69" priority="140" operator="equal">
      <formula>"Mayor"</formula>
    </cfRule>
    <cfRule type="cellIs" dxfId="68" priority="141" operator="equal">
      <formula>"Moderado"</formula>
    </cfRule>
    <cfRule type="cellIs" dxfId="67" priority="142" operator="equal">
      <formula>"Menor"</formula>
    </cfRule>
    <cfRule type="cellIs" dxfId="66" priority="143" operator="equal">
      <formula>"Leve"</formula>
    </cfRule>
  </conditionalFormatting>
  <conditionalFormatting sqref="AF24">
    <cfRule type="cellIs" dxfId="65" priority="135" operator="equal">
      <formula>"Extremo"</formula>
    </cfRule>
    <cfRule type="cellIs" dxfId="64" priority="136" operator="equal">
      <formula>"Alto"</formula>
    </cfRule>
    <cfRule type="cellIs" dxfId="63" priority="137" operator="equal">
      <formula>"Moderado"</formula>
    </cfRule>
    <cfRule type="cellIs" dxfId="62" priority="138" operator="equal">
      <formula>"Bajo"</formula>
    </cfRule>
  </conditionalFormatting>
  <conditionalFormatting sqref="O7">
    <cfRule type="cellIs" dxfId="61" priority="130" operator="equal">
      <formula>"Catastrófico"</formula>
    </cfRule>
    <cfRule type="cellIs" dxfId="60" priority="131" operator="equal">
      <formula>"Mayor"</formula>
    </cfRule>
    <cfRule type="cellIs" dxfId="59" priority="132" operator="equal">
      <formula>"Moderado"</formula>
    </cfRule>
    <cfRule type="cellIs" dxfId="58" priority="133" operator="equal">
      <formula>"Menor"</formula>
    </cfRule>
    <cfRule type="cellIs" dxfId="57" priority="134" operator="equal">
      <formula>"Leve"</formula>
    </cfRule>
  </conditionalFormatting>
  <conditionalFormatting sqref="AB85">
    <cfRule type="cellIs" dxfId="56" priority="53" operator="equal">
      <formula>"Muy Alta"</formula>
    </cfRule>
    <cfRule type="cellIs" dxfId="55" priority="54" operator="equal">
      <formula>"Alta"</formula>
    </cfRule>
    <cfRule type="cellIs" dxfId="54" priority="55" operator="equal">
      <formula>"Media"</formula>
    </cfRule>
    <cfRule type="cellIs" dxfId="53" priority="56" operator="equal">
      <formula>"Baja"</formula>
    </cfRule>
    <cfRule type="cellIs" dxfId="52" priority="57" operator="equal">
      <formula>"Muy Baja"</formula>
    </cfRule>
  </conditionalFormatting>
  <conditionalFormatting sqref="AD85">
    <cfRule type="cellIs" dxfId="51" priority="48" operator="equal">
      <formula>"Catastrófico"</formula>
    </cfRule>
    <cfRule type="cellIs" dxfId="50" priority="49" operator="equal">
      <formula>"Mayor"</formula>
    </cfRule>
    <cfRule type="cellIs" dxfId="49" priority="50" operator="equal">
      <formula>"Moderado"</formula>
    </cfRule>
    <cfRule type="cellIs" dxfId="48" priority="51" operator="equal">
      <formula>"Menor"</formula>
    </cfRule>
    <cfRule type="cellIs" dxfId="47" priority="52" operator="equal">
      <formula>"Leve"</formula>
    </cfRule>
  </conditionalFormatting>
  <conditionalFormatting sqref="AF85">
    <cfRule type="cellIs" dxfId="46" priority="44" operator="equal">
      <formula>"Extremo"</formula>
    </cfRule>
    <cfRule type="cellIs" dxfId="45" priority="45" operator="equal">
      <formula>"Alto"</formula>
    </cfRule>
    <cfRule type="cellIs" dxfId="44" priority="46" operator="equal">
      <formula>"Moderado"</formula>
    </cfRule>
    <cfRule type="cellIs" dxfId="43" priority="47" operator="equal">
      <formula>"Bajo"</formula>
    </cfRule>
  </conditionalFormatting>
  <conditionalFormatting sqref="K85">
    <cfRule type="cellIs" dxfId="42" priority="11" operator="equal">
      <formula>"Muy Alta"</formula>
    </cfRule>
    <cfRule type="cellIs" dxfId="41" priority="12" operator="equal">
      <formula>"Alta"</formula>
    </cfRule>
    <cfRule type="cellIs" dxfId="40" priority="13" operator="equal">
      <formula>"Media"</formula>
    </cfRule>
    <cfRule type="cellIs" dxfId="39" priority="14" operator="equal">
      <formula>"Baja"</formula>
    </cfRule>
    <cfRule type="cellIs" dxfId="38" priority="15" operator="equal">
      <formula>"Muy Baja"</formula>
    </cfRule>
  </conditionalFormatting>
  <conditionalFormatting sqref="AB86">
    <cfRule type="cellIs" dxfId="37" priority="39" operator="equal">
      <formula>"Muy Alta"</formula>
    </cfRule>
    <cfRule type="cellIs" dxfId="36" priority="40" operator="equal">
      <formula>"Alta"</formula>
    </cfRule>
    <cfRule type="cellIs" dxfId="35" priority="41" operator="equal">
      <formula>"Media"</formula>
    </cfRule>
    <cfRule type="cellIs" dxfId="34" priority="42" operator="equal">
      <formula>"Baja"</formula>
    </cfRule>
    <cfRule type="cellIs" dxfId="33" priority="43" operator="equal">
      <formula>"Muy Baja"</formula>
    </cfRule>
  </conditionalFormatting>
  <conditionalFormatting sqref="AD86">
    <cfRule type="cellIs" dxfId="32" priority="34" operator="equal">
      <formula>"Catastrófico"</formula>
    </cfRule>
    <cfRule type="cellIs" dxfId="31" priority="35" operator="equal">
      <formula>"Mayor"</formula>
    </cfRule>
    <cfRule type="cellIs" dxfId="30" priority="36" operator="equal">
      <formula>"Moderado"</formula>
    </cfRule>
    <cfRule type="cellIs" dxfId="29" priority="37" operator="equal">
      <formula>"Menor"</formula>
    </cfRule>
    <cfRule type="cellIs" dxfId="28" priority="38" operator="equal">
      <formula>"Leve"</formula>
    </cfRule>
  </conditionalFormatting>
  <conditionalFormatting sqref="AF86">
    <cfRule type="cellIs" dxfId="27" priority="30" operator="equal">
      <formula>"Extremo"</formula>
    </cfRule>
    <cfRule type="cellIs" dxfId="26" priority="31" operator="equal">
      <formula>"Alto"</formula>
    </cfRule>
    <cfRule type="cellIs" dxfId="25" priority="32" operator="equal">
      <formula>"Moderado"</formula>
    </cfRule>
    <cfRule type="cellIs" dxfId="24" priority="33" operator="equal">
      <formula>"Bajo"</formula>
    </cfRule>
  </conditionalFormatting>
  <conditionalFormatting sqref="AB87">
    <cfRule type="cellIs" dxfId="23" priority="25" operator="equal">
      <formula>"Muy Alta"</formula>
    </cfRule>
    <cfRule type="cellIs" dxfId="22" priority="26" operator="equal">
      <formula>"Alta"</formula>
    </cfRule>
    <cfRule type="cellIs" dxfId="21" priority="27" operator="equal">
      <formula>"Media"</formula>
    </cfRule>
    <cfRule type="cellIs" dxfId="20" priority="28" operator="equal">
      <formula>"Baja"</formula>
    </cfRule>
    <cfRule type="cellIs" dxfId="19" priority="29" operator="equal">
      <formula>"Muy Baja"</formula>
    </cfRule>
  </conditionalFormatting>
  <conditionalFormatting sqref="AD87">
    <cfRule type="cellIs" dxfId="18" priority="20" operator="equal">
      <formula>"Catastrófico"</formula>
    </cfRule>
    <cfRule type="cellIs" dxfId="17" priority="21" operator="equal">
      <formula>"Mayor"</formula>
    </cfRule>
    <cfRule type="cellIs" dxfId="16" priority="22" operator="equal">
      <formula>"Moderado"</formula>
    </cfRule>
    <cfRule type="cellIs" dxfId="15" priority="23" operator="equal">
      <formula>"Menor"</formula>
    </cfRule>
    <cfRule type="cellIs" dxfId="14" priority="24" operator="equal">
      <formula>"Leve"</formula>
    </cfRule>
  </conditionalFormatting>
  <conditionalFormatting sqref="AF87">
    <cfRule type="cellIs" dxfId="13" priority="16" operator="equal">
      <formula>"Extremo"</formula>
    </cfRule>
    <cfRule type="cellIs" dxfId="12" priority="17" operator="equal">
      <formula>"Alto"</formula>
    </cfRule>
    <cfRule type="cellIs" dxfId="11" priority="18" operator="equal">
      <formula>"Moderado"</formula>
    </cfRule>
    <cfRule type="cellIs" dxfId="10" priority="19" operator="equal">
      <formula>"Bajo"</formula>
    </cfRule>
  </conditionalFormatting>
  <conditionalFormatting sqref="O85">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Q85">
    <cfRule type="cellIs" dxfId="4" priority="2" operator="equal">
      <formula>"Extremo"</formula>
    </cfRule>
    <cfRule type="cellIs" dxfId="3" priority="3" operator="equal">
      <formula>"Alto"</formula>
    </cfRule>
    <cfRule type="cellIs" dxfId="2" priority="4" operator="equal">
      <formula>"Moderado"</formula>
    </cfRule>
    <cfRule type="cellIs" dxfId="1" priority="5" operator="equal">
      <formula>"Bajo"</formula>
    </cfRule>
  </conditionalFormatting>
  <conditionalFormatting sqref="N85:N87">
    <cfRule type="containsText" dxfId="0" priority="1" operator="containsText" text="❌">
      <formula>NOT(ISERROR(SEARCH("❌",N85)))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'Opciones Tratamiento'!$B$9:$B$10</xm:f>
          </x14:formula1>
          <xm:sqref>AM7:AM12 AM130:AM156 AM16:AM122</xm:sqref>
        </x14:dataValidation>
        <x14:dataValidation type="list" allowBlank="1" showInputMessage="1" showErrorMessage="1" xr:uid="{00000000-0002-0000-0100-000001000000}">
          <x14:formula1>
            <xm:f>'Opciones Tratamiento'!$B$13:$B$19</xm:f>
          </x14:formula1>
          <xm:sqref>I7 I10 I13 I103 I16 I19 I22 I25 I28 I31 I34 I37 I40 I43 I46 I49 I52 I55 I58 I106 I61 I64 I67 I70 I73 I76 I79 I82 I88 I91 I94 I97 I100 I124 I109 I112 I115 I118 I121 I127 I130 I133 I136 I139 I142 I145 I148 I151 I154 I85</xm:sqref>
        </x14:dataValidation>
        <x14:dataValidation type="list" allowBlank="1" showInputMessage="1" showErrorMessage="1" xr:uid="{00000000-0002-0000-0100-000002000000}">
          <x14:formula1>
            <xm:f>'Opciones Tratamiento'!$E$2:$E$4</xm:f>
          </x14:formula1>
          <xm:sqref>E7 E10 E13 E103 E16 E19 E22 E25 E28 E31 E34 E37 E40 E43 E46 E49 E52 E55 E58 E106 E61 E64 E67 E70 E73 E76 E79 E82 E88 E91 E94 E97 E100 E124 E109 E112 E115 E118 E121 E127 E130 E133 E136 E139 E142 E145 E148 E151 E154 E85</xm:sqref>
        </x14:dataValidation>
        <x14:dataValidation type="list" allowBlank="1" showInputMessage="1" showErrorMessage="1" xr:uid="{00000000-0002-0000-0100-000003000000}">
          <x14:formula1>
            <xm:f>'Tabla Impacto'!$F$210:$F$221</xm:f>
          </x14:formula1>
          <xm:sqref>M7 M10 M13 M151 M16 M19 M22 M25 M28 M31 M34 M37 M40 M43 M46 M49 M52 M55 M58 M154 M61 M64 M67 M70 M73 M139 M142 M145 M148 M76 M79 M82 M85 M88 M91 M94 M97 M100 M103 M106 M109 M112 M115 M118 M121 M124 M127 M130 M133 M136</xm:sqref>
        </x14:dataValidation>
        <x14:dataValidation type="list" allowBlank="1" showInputMessage="1" showErrorMessage="1" xr:uid="{00000000-0002-0000-0100-000004000000}">
          <x14:formula1>
            <xm:f>'Tabla Valoración controles'!$D$4:$D$6</xm:f>
          </x14:formula1>
          <xm:sqref>U7:U156</xm:sqref>
        </x14:dataValidation>
        <x14:dataValidation type="list" allowBlank="1" showInputMessage="1" showErrorMessage="1" xr:uid="{00000000-0002-0000-0100-000005000000}">
          <x14:formula1>
            <xm:f>'Tabla Valoración controles'!$D$7:$D$8</xm:f>
          </x14:formula1>
          <xm:sqref>V7:V156</xm:sqref>
        </x14:dataValidation>
        <x14:dataValidation type="list" allowBlank="1" showInputMessage="1" showErrorMessage="1" xr:uid="{00000000-0002-0000-0100-000006000000}">
          <x14:formula1>
            <xm:f>'Tabla Valoración controles'!$D$9:$D$10</xm:f>
          </x14:formula1>
          <xm:sqref>X7:X156</xm:sqref>
        </x14:dataValidation>
        <x14:dataValidation type="list" allowBlank="1" showInputMessage="1" showErrorMessage="1" xr:uid="{00000000-0002-0000-0100-000007000000}">
          <x14:formula1>
            <xm:f>'Tabla Valoración controles'!$D$11:$D$12</xm:f>
          </x14:formula1>
          <xm:sqref>Y7:Y156</xm:sqref>
        </x14:dataValidation>
        <x14:dataValidation type="list" allowBlank="1" showInputMessage="1" showErrorMessage="1" xr:uid="{00000000-0002-0000-0100-000008000000}">
          <x14:formula1>
            <xm:f>'Tabla Valoración controles'!$D$13:$D$14</xm:f>
          </x14:formula1>
          <xm:sqref>Z7:Z156</xm:sqref>
        </x14:dataValidation>
        <x14:dataValidation type="list" allowBlank="1" showInputMessage="1" showErrorMessage="1" xr:uid="{00000000-0002-0000-0100-000009000000}">
          <x14:formula1>
            <xm:f>'Opciones Tratamiento'!$B$2:$B$5</xm:f>
          </x14:formula1>
          <xm:sqref>AG7:AG156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O204"/>
  <sheetViews>
    <sheetView topLeftCell="B64" zoomScale="40" zoomScaleNormal="40" workbookViewId="0">
      <selection activeCell="T104" sqref="T104:U10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row>
    <row r="2" spans="1:119" ht="18" customHeight="1" x14ac:dyDescent="0.25">
      <c r="A2" s="58"/>
      <c r="B2" s="307" t="s">
        <v>135</v>
      </c>
      <c r="C2" s="307"/>
      <c r="D2" s="307"/>
      <c r="E2" s="307"/>
      <c r="F2" s="307"/>
      <c r="G2" s="307"/>
      <c r="H2" s="307"/>
      <c r="I2" s="307"/>
      <c r="J2" s="308" t="s">
        <v>2</v>
      </c>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row>
    <row r="3" spans="1:119" ht="18.75" customHeight="1" x14ac:dyDescent="0.25">
      <c r="A3" s="58"/>
      <c r="B3" s="307"/>
      <c r="C3" s="307"/>
      <c r="D3" s="307"/>
      <c r="E3" s="307"/>
      <c r="F3" s="307"/>
      <c r="G3" s="307"/>
      <c r="H3" s="307"/>
      <c r="I3" s="307"/>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row>
    <row r="4" spans="1:119" ht="15" customHeight="1" x14ac:dyDescent="0.25">
      <c r="A4" s="58"/>
      <c r="B4" s="307"/>
      <c r="C4" s="307"/>
      <c r="D4" s="307"/>
      <c r="E4" s="307"/>
      <c r="F4" s="307"/>
      <c r="G4" s="307"/>
      <c r="H4" s="307"/>
      <c r="I4" s="307"/>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row>
    <row r="5" spans="1:119" ht="15.75" thickBot="1" x14ac:dyDescent="0.3">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row>
    <row r="6" spans="1:119" ht="15" customHeight="1" x14ac:dyDescent="0.25">
      <c r="A6" s="58"/>
      <c r="B6" s="291" t="s">
        <v>4</v>
      </c>
      <c r="C6" s="291"/>
      <c r="D6" s="292"/>
      <c r="E6" s="309" t="s">
        <v>107</v>
      </c>
      <c r="F6" s="310"/>
      <c r="G6" s="310"/>
      <c r="H6" s="310"/>
      <c r="I6" s="311"/>
      <c r="J6" s="319" t="str">
        <f>IF(AND('Mapa final'!$K$7="Muy Alta",'Mapa final'!$O$7="Leve"),CONCATENATE("R",'Mapa final'!$A$7),"")</f>
        <v/>
      </c>
      <c r="K6" s="320"/>
      <c r="L6" s="320" t="str">
        <f>IF(AND('Mapa final'!$K$10="Muy Alta",'Mapa final'!$O$10="Leve"),CONCATENATE("R",'Mapa final'!$A$10),"")</f>
        <v/>
      </c>
      <c r="M6" s="320"/>
      <c r="N6" s="320" t="str">
        <f>IF(AND('Mapa final'!$K$13="Muy Alta",'Mapa final'!$O$13="Leve"),CONCATENATE("R",'Mapa final'!$A$13),"")</f>
        <v/>
      </c>
      <c r="O6" s="320"/>
      <c r="P6" s="320" t="str">
        <f>IF(AND('Mapa final'!$K$16="Muy Alta",'Mapa final'!$O$16="Leve"),CONCATENATE("R",'Mapa final'!$A$16),"")</f>
        <v/>
      </c>
      <c r="Q6" s="320"/>
      <c r="R6" s="320" t="str">
        <f>IF(AND('Mapa final'!$K$19="Muy Alta",'Mapa final'!$O$19="Leve"),CONCATENATE("R",'Mapa final'!$A$19),"")</f>
        <v/>
      </c>
      <c r="S6" s="320"/>
      <c r="T6" s="338" t="str">
        <f>IF(AND('Mapa final'!$K$7="Muy Alta",'Mapa final'!$O$7="Menor"),CONCATENATE("R",'Mapa final'!$A$7),"")</f>
        <v/>
      </c>
      <c r="U6" s="339"/>
      <c r="V6" s="339" t="str">
        <f>IF(AND('Mapa final'!$K$10="Muy Alta",'Mapa final'!$O$10="Menor"),CONCATENATE("R",'Mapa final'!$A$10),"")</f>
        <v/>
      </c>
      <c r="W6" s="339"/>
      <c r="X6" s="339" t="str">
        <f>IF(AND('Mapa final'!$K$13="Muy Alta",'Mapa final'!$O$13="Menor"),CONCATENATE("R",'Mapa final'!$A$13),"")</f>
        <v/>
      </c>
      <c r="Y6" s="339"/>
      <c r="Z6" s="339" t="str">
        <f>IF(AND('Mapa final'!$K$16="Muy Alta",'Mapa final'!$O$16="Menor"),CONCATENATE("R",'Mapa final'!$A$16),"")</f>
        <v/>
      </c>
      <c r="AA6" s="339"/>
      <c r="AB6" s="339" t="str">
        <f>IF(AND('Mapa final'!$K$19="Muy Alta",'Mapa final'!$O$19="Menor"),CONCATENATE("R",'Mapa final'!$A$19),"")</f>
        <v/>
      </c>
      <c r="AC6" s="340"/>
      <c r="AD6" s="338" t="str">
        <f>IF(AND('Mapa final'!$K$7="Muy Alta",'Mapa final'!$O$7="Moderado"),CONCATENATE("R",'Mapa final'!$A$7),"")</f>
        <v/>
      </c>
      <c r="AE6" s="339"/>
      <c r="AF6" s="339" t="str">
        <f>IF(AND('Mapa final'!$K$10="Muy Alta",'Mapa final'!$O$10="Moderado"),CONCATENATE("R",'Mapa final'!$A$10),"")</f>
        <v/>
      </c>
      <c r="AG6" s="339"/>
      <c r="AH6" s="339" t="str">
        <f>IF(AND('Mapa final'!$K$13="Muy Alta",'Mapa final'!$O$13="Moderado"),CONCATENATE("R",'Mapa final'!$A$13),"")</f>
        <v/>
      </c>
      <c r="AI6" s="339"/>
      <c r="AJ6" s="339" t="str">
        <f>IF(AND('Mapa final'!$K$16="Muy Alta",'Mapa final'!$O$16="Moderado"),CONCATENATE("R",'Mapa final'!$A$16),"")</f>
        <v/>
      </c>
      <c r="AK6" s="339"/>
      <c r="AL6" s="339" t="str">
        <f>IF(AND('Mapa final'!$K$19="Muy Alta",'Mapa final'!$O$19="Moderado"),CONCATENATE("R",'Mapa final'!$A$19),"")</f>
        <v/>
      </c>
      <c r="AM6" s="340"/>
      <c r="AN6" s="338" t="str">
        <f>IF(AND('Mapa final'!$K$7="Muy Alta",'Mapa final'!$O$7="Mayor"),CONCATENATE("R",'Mapa final'!$A$7),"")</f>
        <v/>
      </c>
      <c r="AO6" s="339"/>
      <c r="AP6" s="339" t="str">
        <f>IF(AND('Mapa final'!$K$10="Muy Alta",'Mapa final'!$O$10="Mayor"),CONCATENATE("R",'Mapa final'!$A$10),"")</f>
        <v/>
      </c>
      <c r="AQ6" s="339"/>
      <c r="AR6" s="339" t="str">
        <f>IF(AND('Mapa final'!$K$13="Muy Alta",'Mapa final'!$O$13="Mayor"),CONCATENATE("R",'Mapa final'!$A$13),"")</f>
        <v/>
      </c>
      <c r="AS6" s="339"/>
      <c r="AT6" s="339" t="str">
        <f>IF(AND('Mapa final'!$K$16="Muy Alta",'Mapa final'!$O$16="Mayor"),CONCATENATE("R",'Mapa final'!$A$16),"")</f>
        <v/>
      </c>
      <c r="AU6" s="339"/>
      <c r="AV6" s="339" t="str">
        <f>IF(AND('Mapa final'!$K$19="Muy Alta",'Mapa final'!$O$19="Mayor"),CONCATENATE("R",'Mapa final'!$A$19),"")</f>
        <v/>
      </c>
      <c r="AW6" s="340"/>
      <c r="AX6" s="330" t="str">
        <f>IF(AND('Mapa final'!$K$7="Muy Alta",'Mapa final'!$O$7="Catastrófico"),CONCATENATE("R",'Mapa final'!$A$7),"")</f>
        <v/>
      </c>
      <c r="AY6" s="331"/>
      <c r="AZ6" s="331" t="str">
        <f>IF(AND('Mapa final'!$K$10="Muy Alta",'Mapa final'!$O$10="Catastrófico"),CONCATENATE("R",'Mapa final'!$A$10),"")</f>
        <v/>
      </c>
      <c r="BA6" s="331"/>
      <c r="BB6" s="331" t="str">
        <f>IF(AND('Mapa final'!$K$13="Muy Alta",'Mapa final'!$O$13="Catastrófico"),CONCATENATE("R",'Mapa final'!$A$13),"")</f>
        <v/>
      </c>
      <c r="BC6" s="331"/>
      <c r="BD6" s="331" t="str">
        <f>IF(AND('Mapa final'!$K$16="Muy Alta",'Mapa final'!$O$16="Catastrófico"),CONCATENATE("R",'Mapa final'!$A$16),"")</f>
        <v/>
      </c>
      <c r="BE6" s="331"/>
      <c r="BF6" s="331" t="str">
        <f>IF(AND('Mapa final'!$K$19="Muy Alta",'Mapa final'!$O$19="Catastrófico"),CONCATENATE("R",'Mapa final'!$A$19),"")</f>
        <v/>
      </c>
      <c r="BG6" s="332"/>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row>
    <row r="7" spans="1:119" ht="15" customHeight="1" x14ac:dyDescent="0.25">
      <c r="A7" s="58"/>
      <c r="B7" s="291"/>
      <c r="C7" s="291"/>
      <c r="D7" s="292"/>
      <c r="E7" s="312"/>
      <c r="F7" s="313"/>
      <c r="G7" s="313"/>
      <c r="H7" s="313"/>
      <c r="I7" s="314"/>
      <c r="J7" s="321"/>
      <c r="K7" s="293"/>
      <c r="L7" s="293"/>
      <c r="M7" s="293"/>
      <c r="N7" s="293"/>
      <c r="O7" s="293"/>
      <c r="P7" s="293"/>
      <c r="Q7" s="293"/>
      <c r="R7" s="293"/>
      <c r="S7" s="293"/>
      <c r="T7" s="335"/>
      <c r="U7" s="293"/>
      <c r="V7" s="293"/>
      <c r="W7" s="293"/>
      <c r="X7" s="293"/>
      <c r="Y7" s="293"/>
      <c r="Z7" s="293"/>
      <c r="AA7" s="293"/>
      <c r="AB7" s="293"/>
      <c r="AC7" s="334"/>
      <c r="AD7" s="335"/>
      <c r="AE7" s="293"/>
      <c r="AF7" s="293"/>
      <c r="AG7" s="293"/>
      <c r="AH7" s="293"/>
      <c r="AI7" s="293"/>
      <c r="AJ7" s="293"/>
      <c r="AK7" s="293"/>
      <c r="AL7" s="293"/>
      <c r="AM7" s="334"/>
      <c r="AN7" s="335"/>
      <c r="AO7" s="293"/>
      <c r="AP7" s="293"/>
      <c r="AQ7" s="293"/>
      <c r="AR7" s="293"/>
      <c r="AS7" s="293"/>
      <c r="AT7" s="293"/>
      <c r="AU7" s="293"/>
      <c r="AV7" s="293"/>
      <c r="AW7" s="334"/>
      <c r="AX7" s="326"/>
      <c r="AY7" s="324"/>
      <c r="AZ7" s="324"/>
      <c r="BA7" s="324"/>
      <c r="BB7" s="324"/>
      <c r="BC7" s="324"/>
      <c r="BD7" s="324"/>
      <c r="BE7" s="324"/>
      <c r="BF7" s="324"/>
      <c r="BG7" s="325"/>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row>
    <row r="8" spans="1:119" ht="15" customHeight="1" x14ac:dyDescent="0.25">
      <c r="A8" s="58"/>
      <c r="B8" s="291"/>
      <c r="C8" s="291"/>
      <c r="D8" s="292"/>
      <c r="E8" s="312"/>
      <c r="F8" s="313"/>
      <c r="G8" s="313"/>
      <c r="H8" s="313"/>
      <c r="I8" s="314"/>
      <c r="J8" s="321" t="str">
        <f>IF(AND('Mapa final'!$K$22="Muy Alta",'Mapa final'!$O$22="Leve"),CONCATENATE("R",'Mapa final'!$A$22),"")</f>
        <v/>
      </c>
      <c r="K8" s="293"/>
      <c r="L8" s="293" t="str">
        <f>IF(AND('Mapa final'!$K$25="Muy Alta",'Mapa final'!$O$25="Leve"),CONCATENATE("R",'Mapa final'!$A$25),"")</f>
        <v/>
      </c>
      <c r="M8" s="293"/>
      <c r="N8" s="293" t="str">
        <f>IF(AND('Mapa final'!$K$28="Muy Alta",'Mapa final'!$O$28="Leve"),CONCATENATE("R",'Mapa final'!$A$28),"")</f>
        <v/>
      </c>
      <c r="O8" s="293"/>
      <c r="P8" s="293" t="str">
        <f>IF(AND('Mapa final'!$K$31="Muy Alta",'Mapa final'!$O$31="Leve"),CONCATENATE("R",'Mapa final'!$A$31),"")</f>
        <v/>
      </c>
      <c r="Q8" s="293"/>
      <c r="R8" s="293" t="str">
        <f>IF(AND('Mapa final'!$K$34="Muy Alta",'Mapa final'!$O$34="Leve"),CONCATENATE("R",'Mapa final'!$A$34),"")</f>
        <v/>
      </c>
      <c r="S8" s="293"/>
      <c r="T8" s="335" t="str">
        <f>IF(AND('Mapa final'!$K$22="Muy Alta",'Mapa final'!$O$22="Menor"),CONCATENATE("R",'Mapa final'!$A$22),"")</f>
        <v/>
      </c>
      <c r="U8" s="293"/>
      <c r="V8" s="293" t="str">
        <f>IF(AND('Mapa final'!$K$25="Muy Alta",'Mapa final'!$O$25="Menor"),CONCATENATE("R",'Mapa final'!$A$25),"")</f>
        <v/>
      </c>
      <c r="W8" s="293"/>
      <c r="X8" s="293" t="str">
        <f>IF(AND('Mapa final'!$K$28="Muy Alta",'Mapa final'!$O$28="Menor"),CONCATENATE("R",'Mapa final'!$A$28),"")</f>
        <v/>
      </c>
      <c r="Y8" s="293"/>
      <c r="Z8" s="293" t="str">
        <f>IF(AND('Mapa final'!$K$31="Muy Alta",'Mapa final'!$O$31="Menor"),CONCATENATE("R",'Mapa final'!$A$31),"")</f>
        <v/>
      </c>
      <c r="AA8" s="293"/>
      <c r="AB8" s="293" t="str">
        <f>IF(AND('Mapa final'!$K$34="Muy Alta",'Mapa final'!$O$34="Menor"),CONCATENATE("R",'Mapa final'!$A$34),"")</f>
        <v/>
      </c>
      <c r="AC8" s="334"/>
      <c r="AD8" s="335" t="str">
        <f>IF(AND('Mapa final'!$K$22="Muy Alta",'Mapa final'!$O$22="Moderado"),CONCATENATE("R",'Mapa final'!$A$22),"")</f>
        <v/>
      </c>
      <c r="AE8" s="293"/>
      <c r="AF8" s="293" t="str">
        <f>IF(AND('Mapa final'!$K$25="Muy Alta",'Mapa final'!$O$25="Moderado"),CONCATENATE("R",'Mapa final'!$A$25),"")</f>
        <v/>
      </c>
      <c r="AG8" s="293"/>
      <c r="AH8" s="293" t="str">
        <f>IF(AND('Mapa final'!$K$28="Muy Alta",'Mapa final'!$O$28="Moderado"),CONCATENATE("R",'Mapa final'!$A$28),"")</f>
        <v/>
      </c>
      <c r="AI8" s="293"/>
      <c r="AJ8" s="293" t="str">
        <f>IF(AND('Mapa final'!$K$31="Muy Alta",'Mapa final'!$O$31="Moderado"),CONCATENATE("R",'Mapa final'!$A$31),"")</f>
        <v/>
      </c>
      <c r="AK8" s="293"/>
      <c r="AL8" s="293" t="str">
        <f>IF(AND('Mapa final'!$K$34="Muy Alta",'Mapa final'!$O$34="Moderado"),CONCATENATE("R",'Mapa final'!$A$34),"")</f>
        <v/>
      </c>
      <c r="AM8" s="334"/>
      <c r="AN8" s="335" t="str">
        <f>IF(AND('Mapa final'!$K$22="Muy Alta",'Mapa final'!$O$22="Mayor"),CONCATENATE("R",'Mapa final'!$A$22),"")</f>
        <v/>
      </c>
      <c r="AO8" s="293"/>
      <c r="AP8" s="293" t="str">
        <f>IF(AND('Mapa final'!$K$25="Muy Alta",'Mapa final'!$O$25="Mayor"),CONCATENATE("R",'Mapa final'!$A$25),"")</f>
        <v/>
      </c>
      <c r="AQ8" s="293"/>
      <c r="AR8" s="293" t="str">
        <f>IF(AND('Mapa final'!$K$28="Muy Alta",'Mapa final'!$O$28="Mayor"),CONCATENATE("R",'Mapa final'!$A$28),"")</f>
        <v/>
      </c>
      <c r="AS8" s="293"/>
      <c r="AT8" s="293" t="str">
        <f>IF(AND('Mapa final'!$K$31="Muy Alta",'Mapa final'!$O$31="Mayor"),CONCATENATE("R",'Mapa final'!$A$31),"")</f>
        <v/>
      </c>
      <c r="AU8" s="293"/>
      <c r="AV8" s="293" t="str">
        <f>IF(AND('Mapa final'!$K$34="Muy Alta",'Mapa final'!$O$34="Mayor"),CONCATENATE("R",'Mapa final'!$A$34),"")</f>
        <v/>
      </c>
      <c r="AW8" s="334"/>
      <c r="AX8" s="326" t="str">
        <f>IF(AND('Mapa final'!$K$22="Muy Alta",'Mapa final'!$O$22="Catastrófico"),CONCATENATE("R",'Mapa final'!$A$22),"")</f>
        <v/>
      </c>
      <c r="AY8" s="324"/>
      <c r="AZ8" s="324" t="str">
        <f>IF(AND('Mapa final'!$K$25="Muy Alta",'Mapa final'!$O$25="Catastrófico"),CONCATENATE("R",'Mapa final'!$A$25),"")</f>
        <v/>
      </c>
      <c r="BA8" s="324"/>
      <c r="BB8" s="324" t="str">
        <f>IF(AND('Mapa final'!$K$28="Muy Alta",'Mapa final'!$O$28="Catastrófico"),CONCATENATE("R",'Mapa final'!$A$28),"")</f>
        <v/>
      </c>
      <c r="BC8" s="324"/>
      <c r="BD8" s="324" t="str">
        <f>IF(AND('Mapa final'!$K$31="Muy Alta",'Mapa final'!$O$31="Catastrófico"),CONCATENATE("R",'Mapa final'!$A$31),"")</f>
        <v/>
      </c>
      <c r="BE8" s="324"/>
      <c r="BF8" s="324" t="str">
        <f>IF(AND('Mapa final'!$K$34="Muy Alta",'Mapa final'!$O$34="Catastrófico"),CONCATENATE("R",'Mapa final'!$A$34),"")</f>
        <v/>
      </c>
      <c r="BG8" s="325"/>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row>
    <row r="9" spans="1:119" ht="15" customHeight="1" x14ac:dyDescent="0.25">
      <c r="A9" s="58"/>
      <c r="B9" s="291"/>
      <c r="C9" s="291"/>
      <c r="D9" s="292"/>
      <c r="E9" s="312"/>
      <c r="F9" s="313"/>
      <c r="G9" s="313"/>
      <c r="H9" s="313"/>
      <c r="I9" s="314"/>
      <c r="J9" s="321"/>
      <c r="K9" s="293"/>
      <c r="L9" s="293"/>
      <c r="M9" s="293"/>
      <c r="N9" s="293"/>
      <c r="O9" s="293"/>
      <c r="P9" s="293"/>
      <c r="Q9" s="293"/>
      <c r="R9" s="293"/>
      <c r="S9" s="293"/>
      <c r="T9" s="335"/>
      <c r="U9" s="293"/>
      <c r="V9" s="293"/>
      <c r="W9" s="293"/>
      <c r="X9" s="293"/>
      <c r="Y9" s="293"/>
      <c r="Z9" s="293"/>
      <c r="AA9" s="293"/>
      <c r="AB9" s="293"/>
      <c r="AC9" s="334"/>
      <c r="AD9" s="335"/>
      <c r="AE9" s="293"/>
      <c r="AF9" s="293"/>
      <c r="AG9" s="293"/>
      <c r="AH9" s="293"/>
      <c r="AI9" s="293"/>
      <c r="AJ9" s="293"/>
      <c r="AK9" s="293"/>
      <c r="AL9" s="293"/>
      <c r="AM9" s="334"/>
      <c r="AN9" s="335"/>
      <c r="AO9" s="293"/>
      <c r="AP9" s="293"/>
      <c r="AQ9" s="293"/>
      <c r="AR9" s="293"/>
      <c r="AS9" s="293"/>
      <c r="AT9" s="293"/>
      <c r="AU9" s="293"/>
      <c r="AV9" s="293"/>
      <c r="AW9" s="334"/>
      <c r="AX9" s="326"/>
      <c r="AY9" s="324"/>
      <c r="AZ9" s="324"/>
      <c r="BA9" s="324"/>
      <c r="BB9" s="324"/>
      <c r="BC9" s="324"/>
      <c r="BD9" s="324"/>
      <c r="BE9" s="324"/>
      <c r="BF9" s="324"/>
      <c r="BG9" s="325"/>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row>
    <row r="10" spans="1:119" ht="15" customHeight="1" x14ac:dyDescent="0.25">
      <c r="A10" s="58"/>
      <c r="B10" s="291"/>
      <c r="C10" s="291"/>
      <c r="D10" s="292"/>
      <c r="E10" s="312"/>
      <c r="F10" s="313"/>
      <c r="G10" s="313"/>
      <c r="H10" s="313"/>
      <c r="I10" s="314"/>
      <c r="J10" s="321" t="str">
        <f>IF(AND('Mapa final'!$K$37="Muy Alta",'Mapa final'!$O$37="Leve"),CONCATENATE("R",'Mapa final'!$A$37),"")</f>
        <v/>
      </c>
      <c r="K10" s="293"/>
      <c r="L10" s="293" t="str">
        <f>IF(AND('Mapa final'!$K$40="Muy Alta",'Mapa final'!$O$40="Leve"),CONCATENATE("R",'Mapa final'!$A$40),"")</f>
        <v/>
      </c>
      <c r="M10" s="293"/>
      <c r="N10" s="293" t="str">
        <f>IF(AND('Mapa final'!$K$43="Muy Alta",'Mapa final'!$O$43="Leve"),CONCATENATE("R",'Mapa final'!$A$43),"")</f>
        <v/>
      </c>
      <c r="O10" s="293"/>
      <c r="P10" s="293" t="str">
        <f>IF(AND('Mapa final'!$K$46="Muy Alta",'Mapa final'!$O$46="Leve"),CONCATENATE("R",'Mapa final'!$A$46),"")</f>
        <v/>
      </c>
      <c r="Q10" s="293"/>
      <c r="R10" s="293" t="str">
        <f>IF(AND('Mapa final'!$K$49="Muy Alta",'Mapa final'!$O$49="Leve"),CONCATENATE("R",'Mapa final'!$A$49),"")</f>
        <v/>
      </c>
      <c r="S10" s="293"/>
      <c r="T10" s="335" t="str">
        <f>IF(AND('Mapa final'!$K$37="Muy Alta",'Mapa final'!$O$37="Menor"),CONCATENATE("R",'Mapa final'!$A$37),"")</f>
        <v/>
      </c>
      <c r="U10" s="293"/>
      <c r="V10" s="293" t="str">
        <f>IF(AND('Mapa final'!$K$40="Muy Alta",'Mapa final'!$O$40="Menor"),CONCATENATE("R",'Mapa final'!$A$40),"")</f>
        <v/>
      </c>
      <c r="W10" s="293"/>
      <c r="X10" s="293" t="str">
        <f>IF(AND('Mapa final'!$K$43="Muy Alta",'Mapa final'!$O$43="Menor"),CONCATENATE("R",'Mapa final'!$A$43),"")</f>
        <v/>
      </c>
      <c r="Y10" s="293"/>
      <c r="Z10" s="293" t="str">
        <f>IF(AND('Mapa final'!$K$46="Muy Alta",'Mapa final'!$O$46="Menor"),CONCATENATE("R",'Mapa final'!$A$46),"")</f>
        <v/>
      </c>
      <c r="AA10" s="293"/>
      <c r="AB10" s="293" t="str">
        <f>IF(AND('Mapa final'!$K$49="Muy Alta",'Mapa final'!$O$49="Menor"),CONCATENATE("R",'Mapa final'!$A$49),"")</f>
        <v/>
      </c>
      <c r="AC10" s="334"/>
      <c r="AD10" s="335" t="str">
        <f>IF(AND('Mapa final'!$K$37="Muy Alta",'Mapa final'!$O$37="Moderado"),CONCATENATE("R",'Mapa final'!$A$37),"")</f>
        <v/>
      </c>
      <c r="AE10" s="293"/>
      <c r="AF10" s="293" t="str">
        <f>IF(AND('Mapa final'!$K$40="Muy Alta",'Mapa final'!$O$40="Moderado"),CONCATENATE("R",'Mapa final'!$A$40),"")</f>
        <v/>
      </c>
      <c r="AG10" s="293"/>
      <c r="AH10" s="293" t="str">
        <f>IF(AND('Mapa final'!$K$43="Muy Alta",'Mapa final'!$O$43="Moderado"),CONCATENATE("R",'Mapa final'!$A$43),"")</f>
        <v/>
      </c>
      <c r="AI10" s="293"/>
      <c r="AJ10" s="293" t="str">
        <f>IF(AND('Mapa final'!$K$46="Muy Alta",'Mapa final'!$O$46="Moderado"),CONCATENATE("R",'Mapa final'!$A$46),"")</f>
        <v/>
      </c>
      <c r="AK10" s="293"/>
      <c r="AL10" s="293" t="str">
        <f>IF(AND('Mapa final'!$K$49="Muy Alta",'Mapa final'!$O$49="Moderado"),CONCATENATE("R",'Mapa final'!$A$49),"")</f>
        <v/>
      </c>
      <c r="AM10" s="334"/>
      <c r="AN10" s="335" t="str">
        <f>IF(AND('Mapa final'!$K$37="Muy Alta",'Mapa final'!$O$37="Mayor"),CONCATENATE("R",'Mapa final'!$A$37),"")</f>
        <v/>
      </c>
      <c r="AO10" s="293"/>
      <c r="AP10" s="293" t="str">
        <f>IF(AND('Mapa final'!$K$40="Muy Alta",'Mapa final'!$O$40="Mayor"),CONCATENATE("R",'Mapa final'!$A$40),"")</f>
        <v/>
      </c>
      <c r="AQ10" s="293"/>
      <c r="AR10" s="293" t="str">
        <f>IF(AND('Mapa final'!$K$43="Muy Alta",'Mapa final'!$O$43="Mayor"),CONCATENATE("R",'Mapa final'!$A$43),"")</f>
        <v/>
      </c>
      <c r="AS10" s="293"/>
      <c r="AT10" s="293" t="str">
        <f>IF(AND('Mapa final'!$K$46="Muy Alta",'Mapa final'!$O$46="Mayor"),CONCATENATE("R",'Mapa final'!$A$46),"")</f>
        <v/>
      </c>
      <c r="AU10" s="293"/>
      <c r="AV10" s="293" t="str">
        <f>IF(AND('Mapa final'!$K$49="Muy Alta",'Mapa final'!$O$49="Mayor"),CONCATENATE("R",'Mapa final'!$A$49),"")</f>
        <v/>
      </c>
      <c r="AW10" s="334"/>
      <c r="AX10" s="326" t="str">
        <f>IF(AND('Mapa final'!$K$37="Muy Alta",'Mapa final'!$O$37="Catastrófico"),CONCATENATE("R",'Mapa final'!$A$37),"")</f>
        <v/>
      </c>
      <c r="AY10" s="324"/>
      <c r="AZ10" s="324" t="str">
        <f>IF(AND('Mapa final'!$K$40="Muy Alta",'Mapa final'!$O$40="Catastrófico"),CONCATENATE("R",'Mapa final'!$A$40),"")</f>
        <v/>
      </c>
      <c r="BA10" s="324"/>
      <c r="BB10" s="324" t="str">
        <f>IF(AND('Mapa final'!$K$43="Muy Alta",'Mapa final'!$O$43="Catastrófico"),CONCATENATE("R",'Mapa final'!$A$43),"")</f>
        <v/>
      </c>
      <c r="BC10" s="324"/>
      <c r="BD10" s="324" t="str">
        <f>IF(AND('Mapa final'!$K$46="Muy Alta",'Mapa final'!$O$46="Catastrófico"),CONCATENATE("R",'Mapa final'!$A$46),"")</f>
        <v/>
      </c>
      <c r="BE10" s="324"/>
      <c r="BF10" s="324" t="str">
        <f>IF(AND('Mapa final'!$K$49="Muy Alta",'Mapa final'!$O$49="Catastrófico"),CONCATENATE("R",'Mapa final'!$A$49),"")</f>
        <v/>
      </c>
      <c r="BG10" s="325"/>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row>
    <row r="11" spans="1:119" ht="15" customHeight="1" x14ac:dyDescent="0.25">
      <c r="A11" s="58"/>
      <c r="B11" s="291"/>
      <c r="C11" s="291"/>
      <c r="D11" s="292"/>
      <c r="E11" s="312"/>
      <c r="F11" s="313"/>
      <c r="G11" s="313"/>
      <c r="H11" s="313"/>
      <c r="I11" s="314"/>
      <c r="J11" s="321"/>
      <c r="K11" s="293"/>
      <c r="L11" s="293"/>
      <c r="M11" s="293"/>
      <c r="N11" s="293"/>
      <c r="O11" s="293"/>
      <c r="P11" s="293"/>
      <c r="Q11" s="293"/>
      <c r="R11" s="293"/>
      <c r="S11" s="293"/>
      <c r="T11" s="335"/>
      <c r="U11" s="293"/>
      <c r="V11" s="293"/>
      <c r="W11" s="293"/>
      <c r="X11" s="293"/>
      <c r="Y11" s="293"/>
      <c r="Z11" s="293"/>
      <c r="AA11" s="293"/>
      <c r="AB11" s="293"/>
      <c r="AC11" s="334"/>
      <c r="AD11" s="335"/>
      <c r="AE11" s="293"/>
      <c r="AF11" s="293"/>
      <c r="AG11" s="293"/>
      <c r="AH11" s="293"/>
      <c r="AI11" s="293"/>
      <c r="AJ11" s="293"/>
      <c r="AK11" s="293"/>
      <c r="AL11" s="293"/>
      <c r="AM11" s="334"/>
      <c r="AN11" s="335"/>
      <c r="AO11" s="293"/>
      <c r="AP11" s="293"/>
      <c r="AQ11" s="293"/>
      <c r="AR11" s="293"/>
      <c r="AS11" s="293"/>
      <c r="AT11" s="293"/>
      <c r="AU11" s="293"/>
      <c r="AV11" s="293"/>
      <c r="AW11" s="334"/>
      <c r="AX11" s="326"/>
      <c r="AY11" s="324"/>
      <c r="AZ11" s="324"/>
      <c r="BA11" s="324"/>
      <c r="BB11" s="324"/>
      <c r="BC11" s="324"/>
      <c r="BD11" s="324"/>
      <c r="BE11" s="324"/>
      <c r="BF11" s="324"/>
      <c r="BG11" s="325"/>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row>
    <row r="12" spans="1:119" ht="15" customHeight="1" x14ac:dyDescent="0.25">
      <c r="A12" s="58"/>
      <c r="B12" s="291"/>
      <c r="C12" s="291"/>
      <c r="D12" s="292"/>
      <c r="E12" s="312"/>
      <c r="F12" s="313"/>
      <c r="G12" s="313"/>
      <c r="H12" s="313"/>
      <c r="I12" s="314"/>
      <c r="J12" s="293" t="str">
        <f>IF(AND('Mapa final'!$K$52="Muy Alta",'Mapa final'!$O$52="Leve"),CONCATENATE("R",'Mapa final'!$A$52),"")</f>
        <v/>
      </c>
      <c r="K12" s="293"/>
      <c r="L12" s="293" t="str">
        <f>IF(AND('Mapa final'!$K$55="Muy Alta",'Mapa final'!$O$55="Leve"),CONCATENATE("R",'Mapa final'!$A$55),"")</f>
        <v/>
      </c>
      <c r="M12" s="293"/>
      <c r="N12" s="293" t="str">
        <f>IF(AND('Mapa final'!$K$58="Muy Alta",'Mapa final'!$O$58="Leve"),CONCATENATE("R",'Mapa final'!$A$58),"")</f>
        <v/>
      </c>
      <c r="O12" s="293"/>
      <c r="P12" s="293" t="str">
        <f>IF(AND('Mapa final'!$K$61="Muy Alta",'Mapa final'!$O$61="Leve"),CONCATENATE("R",'Mapa final'!$A$61),"")</f>
        <v/>
      </c>
      <c r="Q12" s="293"/>
      <c r="R12" s="293" t="str">
        <f>IF(AND('Mapa final'!$K$64="Muy Alta",'Mapa final'!$O$64="Leve"),CONCATENATE("R",'Mapa final'!$A$64),"")</f>
        <v/>
      </c>
      <c r="S12" s="293"/>
      <c r="T12" s="335" t="str">
        <f>IF(AND('Mapa final'!$K$52="Muy Alta",'Mapa final'!$O$52="Menor"),CONCATENATE("R",'Mapa final'!$A$52),"")</f>
        <v>R16</v>
      </c>
      <c r="U12" s="293"/>
      <c r="V12" s="293" t="str">
        <f>IF(AND('Mapa final'!$K$55="Muy Alta",'Mapa final'!$O$55="Menor"),CONCATENATE("R",'Mapa final'!$A$55),"")</f>
        <v/>
      </c>
      <c r="W12" s="293"/>
      <c r="X12" s="293" t="str">
        <f>IF(AND('Mapa final'!$K$58="Muy Alta",'Mapa final'!$O$58="Menor"),CONCATENATE("R",'Mapa final'!$A$58),"")</f>
        <v/>
      </c>
      <c r="Y12" s="293"/>
      <c r="Z12" s="293" t="str">
        <f>IF(AND('Mapa final'!$K$61="Muy Alta",'Mapa final'!$O$61="Menor"),CONCATENATE("R",'Mapa final'!$A$61),"")</f>
        <v/>
      </c>
      <c r="AA12" s="293"/>
      <c r="AB12" s="293" t="str">
        <f>IF(AND('Mapa final'!$K$64="Muy Alta",'Mapa final'!$O$64="Menor"),CONCATENATE("R",'Mapa final'!$A$64),"")</f>
        <v/>
      </c>
      <c r="AC12" s="334"/>
      <c r="AD12" s="335" t="str">
        <f>IF(AND('Mapa final'!$K$52="Muy Alta",'Mapa final'!$O$52="Moderado"),CONCATENATE("R",'Mapa final'!$A$52),"")</f>
        <v/>
      </c>
      <c r="AE12" s="293"/>
      <c r="AF12" s="293" t="str">
        <f>IF(AND('Mapa final'!$K$55="Muy Alta",'Mapa final'!$O$55="Moderado"),CONCATENATE("R",'Mapa final'!$A$55),"")</f>
        <v/>
      </c>
      <c r="AG12" s="293"/>
      <c r="AH12" s="293" t="str">
        <f>IF(AND('Mapa final'!$K$58="Muy Alta",'Mapa final'!$O$58="Moderado"),CONCATENATE("R",'Mapa final'!$A$58),"")</f>
        <v/>
      </c>
      <c r="AI12" s="293"/>
      <c r="AJ12" s="293" t="str">
        <f>IF(AND('Mapa final'!$K$61="Muy Alta",'Mapa final'!$O$61="Moderado"),CONCATENATE("R",'Mapa final'!$A$61),"")</f>
        <v/>
      </c>
      <c r="AK12" s="293"/>
      <c r="AL12" s="293" t="str">
        <f>IF(AND('Mapa final'!$K$64="Muy Alta",'Mapa final'!$O$64="Moderado"),CONCATENATE("R",'Mapa final'!$A$64),"")</f>
        <v/>
      </c>
      <c r="AM12" s="334"/>
      <c r="AN12" s="335" t="str">
        <f>IF(AND('Mapa final'!$K$52="Muy Alta",'Mapa final'!$O$52="Mayor"),CONCATENATE("R",'Mapa final'!$A$52),"")</f>
        <v/>
      </c>
      <c r="AO12" s="293"/>
      <c r="AP12" s="293" t="str">
        <f>IF(AND('Mapa final'!$K$55="Muy Alta",'Mapa final'!$O$55="Mayor"),CONCATENATE("R",'Mapa final'!$A$55),"")</f>
        <v>R17</v>
      </c>
      <c r="AQ12" s="293"/>
      <c r="AR12" s="293" t="str">
        <f>IF(AND('Mapa final'!$K$58="Muy Alta",'Mapa final'!$O$58="Mayor"),CONCATENATE("R",'Mapa final'!$A$58),"")</f>
        <v/>
      </c>
      <c r="AS12" s="293"/>
      <c r="AT12" s="293" t="str">
        <f>IF(AND('Mapa final'!$K$61="Muy Alta",'Mapa final'!$O$61="Mayor"),CONCATENATE("R",'Mapa final'!$A$61),"")</f>
        <v/>
      </c>
      <c r="AU12" s="293"/>
      <c r="AV12" s="293" t="str">
        <f>IF(AND('Mapa final'!$K$64="Muy Alta",'Mapa final'!$O$64="Mayor"),CONCATENATE("R",'Mapa final'!$A$64),"")</f>
        <v/>
      </c>
      <c r="AW12" s="334"/>
      <c r="AX12" s="326" t="str">
        <f>IF(AND('Mapa final'!$K$52="Muy Alta",'Mapa final'!$O$52="Catastrófico"),CONCATENATE("R",'Mapa final'!$A$52),"")</f>
        <v/>
      </c>
      <c r="AY12" s="324"/>
      <c r="AZ12" s="324" t="str">
        <f>IF(AND('Mapa final'!$K$55="Muy Alta",'Mapa final'!$O$55="Catastrófico"),CONCATENATE("R",'Mapa final'!$A$55),"")</f>
        <v/>
      </c>
      <c r="BA12" s="324"/>
      <c r="BB12" s="324" t="str">
        <f>IF(AND('Mapa final'!$K$58="Muy Alta",'Mapa final'!$O$58="Catastrófico"),CONCATENATE("R",'Mapa final'!$A$58),"")</f>
        <v/>
      </c>
      <c r="BC12" s="324"/>
      <c r="BD12" s="324" t="str">
        <f>IF(AND('Mapa final'!$K$61="Muy Alta",'Mapa final'!$O$61="Catastrófico"),CONCATENATE("R",'Mapa final'!$A$61),"")</f>
        <v/>
      </c>
      <c r="BE12" s="324"/>
      <c r="BF12" s="324" t="str">
        <f>IF(AND('Mapa final'!$K$64="Muy Alta",'Mapa final'!$O$64="Catastrófico"),CONCATENATE("R",'Mapa final'!$A$64),"")</f>
        <v/>
      </c>
      <c r="BG12" s="325"/>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row>
    <row r="13" spans="1:119" ht="15" customHeight="1" thickBot="1" x14ac:dyDescent="0.3">
      <c r="A13" s="58"/>
      <c r="B13" s="291"/>
      <c r="C13" s="291"/>
      <c r="D13" s="292"/>
      <c r="E13" s="312"/>
      <c r="F13" s="313"/>
      <c r="G13" s="313"/>
      <c r="H13" s="313"/>
      <c r="I13" s="314"/>
      <c r="J13" s="293"/>
      <c r="K13" s="293"/>
      <c r="L13" s="293"/>
      <c r="M13" s="293"/>
      <c r="N13" s="293"/>
      <c r="O13" s="293"/>
      <c r="P13" s="293"/>
      <c r="Q13" s="293"/>
      <c r="R13" s="293"/>
      <c r="S13" s="293"/>
      <c r="T13" s="335"/>
      <c r="U13" s="293"/>
      <c r="V13" s="293"/>
      <c r="W13" s="293"/>
      <c r="X13" s="293"/>
      <c r="Y13" s="293"/>
      <c r="Z13" s="293"/>
      <c r="AA13" s="293"/>
      <c r="AB13" s="293"/>
      <c r="AC13" s="334"/>
      <c r="AD13" s="335"/>
      <c r="AE13" s="293"/>
      <c r="AF13" s="293"/>
      <c r="AG13" s="293"/>
      <c r="AH13" s="293"/>
      <c r="AI13" s="293"/>
      <c r="AJ13" s="293"/>
      <c r="AK13" s="293"/>
      <c r="AL13" s="293"/>
      <c r="AM13" s="334"/>
      <c r="AN13" s="335"/>
      <c r="AO13" s="293"/>
      <c r="AP13" s="293"/>
      <c r="AQ13" s="293"/>
      <c r="AR13" s="293"/>
      <c r="AS13" s="293"/>
      <c r="AT13" s="293"/>
      <c r="AU13" s="293"/>
      <c r="AV13" s="293"/>
      <c r="AW13" s="334"/>
      <c r="AX13" s="326"/>
      <c r="AY13" s="324"/>
      <c r="AZ13" s="324"/>
      <c r="BA13" s="324"/>
      <c r="BB13" s="324"/>
      <c r="BC13" s="324"/>
      <c r="BD13" s="324"/>
      <c r="BE13" s="324"/>
      <c r="BF13" s="324"/>
      <c r="BG13" s="325"/>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row>
    <row r="14" spans="1:119" ht="15" customHeight="1" x14ac:dyDescent="0.25">
      <c r="A14" s="58"/>
      <c r="B14" s="291"/>
      <c r="C14" s="291"/>
      <c r="D14" s="292"/>
      <c r="E14" s="312"/>
      <c r="F14" s="313"/>
      <c r="G14" s="313"/>
      <c r="H14" s="313"/>
      <c r="I14" s="314"/>
      <c r="J14" s="293" t="str">
        <f>IF(AND('Mapa final'!$K$67="Muy Alta",'Mapa final'!$O$67="Leve"),CONCATENATE("R",'Mapa final'!$A$67),"")</f>
        <v/>
      </c>
      <c r="K14" s="293"/>
      <c r="L14" s="293" t="str">
        <f>IF(AND('Mapa final'!$K$70="Muy Alta",'Mapa final'!$O$70="Leve"),CONCATENATE("R",'Mapa final'!$A$70),"")</f>
        <v/>
      </c>
      <c r="M14" s="293"/>
      <c r="N14" s="293" t="str">
        <f>IF(AND('Mapa final'!$K$73="Muy Alta",'Mapa final'!$O$73="Leve"),CONCATENATE("R",'Mapa final'!$A$73),"")</f>
        <v/>
      </c>
      <c r="O14" s="293"/>
      <c r="P14" s="293" t="str">
        <f>IF(AND('Mapa final'!$K$76="Muy Alta",'Mapa final'!$O$76="Leve"),CONCATENATE("R",'Mapa final'!$A$76),"")</f>
        <v/>
      </c>
      <c r="Q14" s="293"/>
      <c r="R14" s="293" t="str">
        <f>IF(AND('Mapa final'!$K$79="Muy Alta",'Mapa final'!$O$79="Leve"),CONCATENATE("R",'Mapa final'!$A$79),"")</f>
        <v/>
      </c>
      <c r="S14" s="293"/>
      <c r="T14" s="335" t="str">
        <f>IF(AND('Mapa final'!$K$67="Muy Alta",'Mapa final'!$O$67="Menor"),CONCATENATE("R",'Mapa final'!$A$67),"")</f>
        <v/>
      </c>
      <c r="U14" s="293"/>
      <c r="V14" s="293" t="str">
        <f>IF(AND('Mapa final'!$K$70="Muy Alta",'Mapa final'!$O$70="Menor"),CONCATENATE("R",'Mapa final'!$A$70),"")</f>
        <v/>
      </c>
      <c r="W14" s="293"/>
      <c r="X14" s="293" t="str">
        <f>IF(AND('Mapa final'!$K$73="Muy Alta",'Mapa final'!$O$73="Menor"),CONCATENATE("R",'Mapa final'!$A$73),"")</f>
        <v/>
      </c>
      <c r="Y14" s="293"/>
      <c r="Z14" s="293" t="str">
        <f>IF(AND('Mapa final'!$K$76="Muy Alta",'Mapa final'!$O$76="Menor"),CONCATENATE("R",'Mapa final'!$A$76),"")</f>
        <v/>
      </c>
      <c r="AA14" s="293"/>
      <c r="AB14" s="293" t="str">
        <f>IF(AND('Mapa final'!$K$79="Muy Alta",'Mapa final'!$O$79="Menor"),CONCATENATE("R",'Mapa final'!$A$79),"")</f>
        <v/>
      </c>
      <c r="AC14" s="334"/>
      <c r="AD14" s="335" t="str">
        <f>IF(AND('Mapa final'!$K$67="Muy Alta",'Mapa final'!$O$67="Moderado"),CONCATENATE("R",'Mapa final'!$A$67),"")</f>
        <v/>
      </c>
      <c r="AE14" s="293"/>
      <c r="AF14" s="293" t="str">
        <f>IF(AND('Mapa final'!$K$70="Muy Alta",'Mapa final'!$O$70="Moderado"),CONCATENATE("R",'Mapa final'!$A$70),"")</f>
        <v/>
      </c>
      <c r="AG14" s="293"/>
      <c r="AH14" s="293" t="str">
        <f>IF(AND('Mapa final'!$K$73="Muy Alta",'Mapa final'!$O$73="Moderado"),CONCATENATE("R",'Mapa final'!$A$73),"")</f>
        <v/>
      </c>
      <c r="AI14" s="293"/>
      <c r="AJ14" s="293" t="str">
        <f>IF(AND('Mapa final'!$K$76="Muy Alta",'Mapa final'!$O$76="Moderado"),CONCATENATE("R",'Mapa final'!$A$76),"")</f>
        <v/>
      </c>
      <c r="AK14" s="293"/>
      <c r="AL14" s="293" t="str">
        <f>IF(AND('Mapa final'!$K$79="Muy Alta",'Mapa final'!$O$79="Moderado"),CONCATENATE("R",'Mapa final'!$A$79),"")</f>
        <v/>
      </c>
      <c r="AM14" s="334"/>
      <c r="AN14" s="335" t="str">
        <f>IF(AND('Mapa final'!$K$67="Muy Alta",'Mapa final'!$O$67="Mayor"),CONCATENATE("R",'Mapa final'!$A$67),"")</f>
        <v/>
      </c>
      <c r="AO14" s="293"/>
      <c r="AP14" s="293" t="str">
        <f>IF(AND('Mapa final'!$K$70="Muy Alta",'Mapa final'!$O$70="Mayor"),CONCATENATE("R",'Mapa final'!$A$70),"")</f>
        <v/>
      </c>
      <c r="AQ14" s="293"/>
      <c r="AR14" s="293" t="str">
        <f>IF(AND('Mapa final'!$K$73="Muy Alta",'Mapa final'!$O$73="Mayor"),CONCATENATE("R",'Mapa final'!$A$73),"")</f>
        <v/>
      </c>
      <c r="AS14" s="293"/>
      <c r="AT14" s="293" t="str">
        <f>IF(AND('Mapa final'!$K$76="Muy Alta",'Mapa final'!$O$76="Mayor"),CONCATENATE("R",'Mapa final'!$A$76),"")</f>
        <v/>
      </c>
      <c r="AU14" s="293"/>
      <c r="AV14" s="293" t="str">
        <f>IF(AND('Mapa final'!$K$79="Muy Alta",'Mapa final'!$O$79="Mayor"),CONCATENATE("R",'Mapa final'!$A$79),"")</f>
        <v/>
      </c>
      <c r="AW14" s="334"/>
      <c r="AX14" s="326" t="str">
        <f>IF(AND('Mapa final'!$K$67="Muy Alta",'Mapa final'!$O$67="Catastrófico"),CONCATENATE("R",'Mapa final'!$A$67),"")</f>
        <v/>
      </c>
      <c r="AY14" s="324"/>
      <c r="AZ14" s="324" t="str">
        <f>IF(AND('Mapa final'!$K$70="Muy Alta",'Mapa final'!$O$70="Catastrófico"),CONCATENATE("R",'Mapa final'!$A$70),"")</f>
        <v/>
      </c>
      <c r="BA14" s="324"/>
      <c r="BB14" s="324" t="str">
        <f>IF(AND('Mapa final'!$K$73="Muy Alta",'Mapa final'!$O$73="Catastrófico"),CONCATENATE("R",'Mapa final'!$A$73),"")</f>
        <v/>
      </c>
      <c r="BC14" s="324"/>
      <c r="BD14" s="324" t="str">
        <f>IF(AND('Mapa final'!$K$76="Muy Alta",'Mapa final'!$O$76="Catastrófico"),CONCATENATE("R",'Mapa final'!$A$76),"")</f>
        <v/>
      </c>
      <c r="BE14" s="324"/>
      <c r="BF14" s="324" t="str">
        <f>IF(AND('Mapa final'!$K$79="Muy Alta",'Mapa final'!$O$79="Catastrófico"),CONCATENATE("R",'Mapa final'!$A$79),"")</f>
        <v/>
      </c>
      <c r="BG14" s="325"/>
      <c r="BH14" s="58"/>
      <c r="BI14" s="345" t="s">
        <v>73</v>
      </c>
      <c r="BJ14" s="346"/>
      <c r="BK14" s="346"/>
      <c r="BL14" s="346"/>
      <c r="BM14" s="346"/>
      <c r="BN14" s="347"/>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row>
    <row r="15" spans="1:119" ht="15" customHeight="1" x14ac:dyDescent="0.25">
      <c r="A15" s="58"/>
      <c r="B15" s="291"/>
      <c r="C15" s="291"/>
      <c r="D15" s="292"/>
      <c r="E15" s="312"/>
      <c r="F15" s="313"/>
      <c r="G15" s="313"/>
      <c r="H15" s="313"/>
      <c r="I15" s="314"/>
      <c r="J15" s="293"/>
      <c r="K15" s="293"/>
      <c r="L15" s="293"/>
      <c r="M15" s="293"/>
      <c r="N15" s="293"/>
      <c r="O15" s="293"/>
      <c r="P15" s="293"/>
      <c r="Q15" s="293"/>
      <c r="R15" s="293"/>
      <c r="S15" s="293"/>
      <c r="T15" s="335"/>
      <c r="U15" s="293"/>
      <c r="V15" s="293"/>
      <c r="W15" s="293"/>
      <c r="X15" s="293"/>
      <c r="Y15" s="293"/>
      <c r="Z15" s="293"/>
      <c r="AA15" s="293"/>
      <c r="AB15" s="293"/>
      <c r="AC15" s="334"/>
      <c r="AD15" s="335"/>
      <c r="AE15" s="293"/>
      <c r="AF15" s="293"/>
      <c r="AG15" s="293"/>
      <c r="AH15" s="293"/>
      <c r="AI15" s="293"/>
      <c r="AJ15" s="293"/>
      <c r="AK15" s="293"/>
      <c r="AL15" s="293"/>
      <c r="AM15" s="334"/>
      <c r="AN15" s="335"/>
      <c r="AO15" s="293"/>
      <c r="AP15" s="293"/>
      <c r="AQ15" s="293"/>
      <c r="AR15" s="293"/>
      <c r="AS15" s="293"/>
      <c r="AT15" s="293"/>
      <c r="AU15" s="293"/>
      <c r="AV15" s="293"/>
      <c r="AW15" s="334"/>
      <c r="AX15" s="326"/>
      <c r="AY15" s="324"/>
      <c r="AZ15" s="324"/>
      <c r="BA15" s="324"/>
      <c r="BB15" s="324"/>
      <c r="BC15" s="324"/>
      <c r="BD15" s="324"/>
      <c r="BE15" s="324"/>
      <c r="BF15" s="324"/>
      <c r="BG15" s="325"/>
      <c r="BH15" s="58"/>
      <c r="BI15" s="348"/>
      <c r="BJ15" s="349"/>
      <c r="BK15" s="349"/>
      <c r="BL15" s="349"/>
      <c r="BM15" s="349"/>
      <c r="BN15" s="350"/>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row>
    <row r="16" spans="1:119" ht="15" customHeight="1" x14ac:dyDescent="0.25">
      <c r="A16" s="58"/>
      <c r="B16" s="291"/>
      <c r="C16" s="291"/>
      <c r="D16" s="292"/>
      <c r="E16" s="312"/>
      <c r="F16" s="313"/>
      <c r="G16" s="313"/>
      <c r="H16" s="313"/>
      <c r="I16" s="314"/>
      <c r="J16" s="293" t="str">
        <f>IF(AND('Mapa final'!$K$82="Muy Alta",'Mapa final'!$O$82="Leve"),CONCATENATE("R",'Mapa final'!$A$82),"")</f>
        <v/>
      </c>
      <c r="K16" s="293"/>
      <c r="L16" s="293" t="str">
        <f>IF(AND('Mapa final'!$K$85="Muy Alta",'Mapa final'!$O$85="Leve"),CONCATENATE("R",'Mapa final'!$A$85),"")</f>
        <v/>
      </c>
      <c r="M16" s="293"/>
      <c r="N16" s="293" t="str">
        <f>IF(AND('Mapa final'!$K$88="Muy Alta",'Mapa final'!$O$88="Leve"),CONCATENATE("R",'Mapa final'!$A$88),"")</f>
        <v/>
      </c>
      <c r="O16" s="293"/>
      <c r="P16" s="293" t="str">
        <f>IF(AND('Mapa final'!$K$91="Muy Alta",'Mapa final'!$O$91="Leve"),CONCATENATE("R",'Mapa final'!$A$91),"")</f>
        <v/>
      </c>
      <c r="Q16" s="293"/>
      <c r="R16" s="293" t="str">
        <f>IF(AND('Mapa final'!$K$94="Muy Alta",'Mapa final'!$O$94="Leve"),CONCATENATE("R",'Mapa final'!$A$94),"")</f>
        <v/>
      </c>
      <c r="S16" s="293"/>
      <c r="T16" s="335" t="str">
        <f>IF(AND('Mapa final'!$K$82="Muy Alta",'Mapa final'!$O$82="Menor"),CONCATENATE("R",'Mapa final'!$A$82),"")</f>
        <v/>
      </c>
      <c r="U16" s="293"/>
      <c r="V16" s="293" t="str">
        <f>IF(AND('Mapa final'!$K$85="Muy Alta",'Mapa final'!$O$85="Menor"),CONCATENATE("R",'Mapa final'!$A$85),"")</f>
        <v/>
      </c>
      <c r="W16" s="293"/>
      <c r="X16" s="293" t="str">
        <f>IF(AND('Mapa final'!$K$88="Muy Alta",'Mapa final'!$O$88="Menor"),CONCATENATE("R",'Mapa final'!$A$88),"")</f>
        <v/>
      </c>
      <c r="Y16" s="293"/>
      <c r="Z16" s="293" t="str">
        <f>IF(AND('Mapa final'!$K$91="Muy Alta",'Mapa final'!$O$91="Menor"),CONCATENATE("R",'Mapa final'!$A$91),"")</f>
        <v/>
      </c>
      <c r="AA16" s="293"/>
      <c r="AB16" s="293" t="str">
        <f>IF(AND('Mapa final'!$K$94="Muy Alta",'Mapa final'!$O$94="Menor"),CONCATENATE("R",'Mapa final'!$A$94),"")</f>
        <v/>
      </c>
      <c r="AC16" s="334"/>
      <c r="AD16" s="335" t="str">
        <f>IF(AND('Mapa final'!$K$82="Muy Alta",'Mapa final'!$O$82="Moderado"),CONCATENATE("R",'Mapa final'!$A$82),"")</f>
        <v/>
      </c>
      <c r="AE16" s="293"/>
      <c r="AF16" s="293" t="str">
        <f>IF(AND('Mapa final'!$K$85="Muy Alta",'Mapa final'!$O$85="Moderado"),CONCATENATE("R",'Mapa final'!$A$85),"")</f>
        <v/>
      </c>
      <c r="AG16" s="293"/>
      <c r="AH16" s="293" t="str">
        <f>IF(AND('Mapa final'!$K$88="Muy Alta",'Mapa final'!$O$88="Moderado"),CONCATENATE("R",'Mapa final'!$A$88),"")</f>
        <v/>
      </c>
      <c r="AI16" s="293"/>
      <c r="AJ16" s="293" t="str">
        <f>IF(AND('Mapa final'!$K$91="Muy Alta",'Mapa final'!$O$91="Moderado"),CONCATENATE("R",'Mapa final'!$A$91),"")</f>
        <v/>
      </c>
      <c r="AK16" s="293"/>
      <c r="AL16" s="293" t="str">
        <f>IF(AND('Mapa final'!$K$94="Muy Alta",'Mapa final'!$O$94="Moderado"),CONCATENATE("R",'Mapa final'!$A$94),"")</f>
        <v/>
      </c>
      <c r="AM16" s="334"/>
      <c r="AN16" s="335" t="str">
        <f>IF(AND('Mapa final'!$K$82="Muy Alta",'Mapa final'!$O$82="Mayor"),CONCATENATE("R",'Mapa final'!$A$82),"")</f>
        <v/>
      </c>
      <c r="AO16" s="293"/>
      <c r="AP16" s="293" t="str">
        <f>IF(AND('Mapa final'!$K$85="Muy Alta",'Mapa final'!$O$85="Mayor"),CONCATENATE("R",'Mapa final'!$A$85),"")</f>
        <v/>
      </c>
      <c r="AQ16" s="293"/>
      <c r="AR16" s="293" t="str">
        <f>IF(AND('Mapa final'!$K$88="Muy Alta",'Mapa final'!$O$88="Mayor"),CONCATENATE("R",'Mapa final'!$A$88),"")</f>
        <v/>
      </c>
      <c r="AS16" s="293"/>
      <c r="AT16" s="293" t="str">
        <f>IF(AND('Mapa final'!$K$91="Muy Alta",'Mapa final'!$O$91="Mayor"),CONCATENATE("R",'Mapa final'!$A$91),"")</f>
        <v/>
      </c>
      <c r="AU16" s="293"/>
      <c r="AV16" s="293" t="str">
        <f>IF(AND('Mapa final'!$K$94="Muy Alta",'Mapa final'!$O$94="Mayor"),CONCATENATE("R",'Mapa final'!$A$94),"")</f>
        <v/>
      </c>
      <c r="AW16" s="334"/>
      <c r="AX16" s="326" t="str">
        <f>IF(AND('Mapa final'!$K$82="Muy Alta",'Mapa final'!$O$82="Catastrófico"),CONCATENATE("R",'Mapa final'!$A$82),"")</f>
        <v/>
      </c>
      <c r="AY16" s="324"/>
      <c r="AZ16" s="324" t="str">
        <f>IF(AND('Mapa final'!$K$85="Muy Alta",'Mapa final'!$O$85="Catastrófico"),CONCATENATE("R",'Mapa final'!$A$85),"")</f>
        <v/>
      </c>
      <c r="BA16" s="324"/>
      <c r="BB16" s="324" t="str">
        <f>IF(AND('Mapa final'!$K$88="Muy Alta",'Mapa final'!$O$88="Catastrófico"),CONCATENATE("R",'Mapa final'!$A$88),"")</f>
        <v/>
      </c>
      <c r="BC16" s="324"/>
      <c r="BD16" s="324" t="str">
        <f>IF(AND('Mapa final'!$K$91="Muy Alta",'Mapa final'!$O$91="Catastrófico"),CONCATENATE("R",'Mapa final'!$A$91),"")</f>
        <v/>
      </c>
      <c r="BE16" s="324"/>
      <c r="BF16" s="324" t="str">
        <f>IF(AND('Mapa final'!$K$94="Muy Alta",'Mapa final'!$O$94="Catastrófico"),CONCATENATE("R",'Mapa final'!$A$94),"")</f>
        <v/>
      </c>
      <c r="BG16" s="325"/>
      <c r="BH16" s="58"/>
      <c r="BI16" s="348"/>
      <c r="BJ16" s="349"/>
      <c r="BK16" s="349"/>
      <c r="BL16" s="349"/>
      <c r="BM16" s="349"/>
      <c r="BN16" s="350"/>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row>
    <row r="17" spans="1:100" ht="15" customHeight="1" x14ac:dyDescent="0.25">
      <c r="A17" s="58"/>
      <c r="B17" s="291"/>
      <c r="C17" s="291"/>
      <c r="D17" s="292"/>
      <c r="E17" s="312"/>
      <c r="F17" s="313"/>
      <c r="G17" s="313"/>
      <c r="H17" s="313"/>
      <c r="I17" s="314"/>
      <c r="J17" s="293"/>
      <c r="K17" s="293"/>
      <c r="L17" s="293"/>
      <c r="M17" s="293"/>
      <c r="N17" s="293"/>
      <c r="O17" s="293"/>
      <c r="P17" s="293"/>
      <c r="Q17" s="293"/>
      <c r="R17" s="293"/>
      <c r="S17" s="293"/>
      <c r="T17" s="335"/>
      <c r="U17" s="293"/>
      <c r="V17" s="293"/>
      <c r="W17" s="293"/>
      <c r="X17" s="293"/>
      <c r="Y17" s="293"/>
      <c r="Z17" s="293"/>
      <c r="AA17" s="293"/>
      <c r="AB17" s="293"/>
      <c r="AC17" s="334"/>
      <c r="AD17" s="335"/>
      <c r="AE17" s="293"/>
      <c r="AF17" s="293"/>
      <c r="AG17" s="293"/>
      <c r="AH17" s="293"/>
      <c r="AI17" s="293"/>
      <c r="AJ17" s="293"/>
      <c r="AK17" s="293"/>
      <c r="AL17" s="293"/>
      <c r="AM17" s="334"/>
      <c r="AN17" s="335"/>
      <c r="AO17" s="293"/>
      <c r="AP17" s="293"/>
      <c r="AQ17" s="293"/>
      <c r="AR17" s="293"/>
      <c r="AS17" s="293"/>
      <c r="AT17" s="293"/>
      <c r="AU17" s="293"/>
      <c r="AV17" s="293"/>
      <c r="AW17" s="334"/>
      <c r="AX17" s="326"/>
      <c r="AY17" s="324"/>
      <c r="AZ17" s="324"/>
      <c r="BA17" s="324"/>
      <c r="BB17" s="324"/>
      <c r="BC17" s="324"/>
      <c r="BD17" s="324"/>
      <c r="BE17" s="324"/>
      <c r="BF17" s="324"/>
      <c r="BG17" s="325"/>
      <c r="BH17" s="58"/>
      <c r="BI17" s="348"/>
      <c r="BJ17" s="349"/>
      <c r="BK17" s="349"/>
      <c r="BL17" s="349"/>
      <c r="BM17" s="349"/>
      <c r="BN17" s="350"/>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row>
    <row r="18" spans="1:100" ht="15" customHeight="1" x14ac:dyDescent="0.25">
      <c r="A18" s="58"/>
      <c r="B18" s="291"/>
      <c r="C18" s="291"/>
      <c r="D18" s="292"/>
      <c r="E18" s="312"/>
      <c r="F18" s="313"/>
      <c r="G18" s="313"/>
      <c r="H18" s="313"/>
      <c r="I18" s="314"/>
      <c r="J18" s="293" t="str">
        <f>IF(AND('Mapa final'!$K$97="Muy Alta",'Mapa final'!$O$97="Leve"),CONCATENATE("R",'Mapa final'!$A$97),"")</f>
        <v/>
      </c>
      <c r="K18" s="293"/>
      <c r="L18" s="293" t="str">
        <f>IF(AND('Mapa final'!$K$100="Muy Alta",'Mapa final'!$O$100="Leve"),CONCATENATE("R",'Mapa final'!$A$100),"")</f>
        <v/>
      </c>
      <c r="M18" s="293"/>
      <c r="N18" s="293" t="str">
        <f>IF(AND('Mapa final'!$K$103="Muy Alta",'Mapa final'!$O$103="Leve"),CONCATENATE("R",'Mapa final'!$A$103),"")</f>
        <v/>
      </c>
      <c r="O18" s="293"/>
      <c r="P18" s="293" t="str">
        <f>IF(AND('Mapa final'!$K$106="Muy Alta",'Mapa final'!$O$106="Leve"),CONCATENATE("R",'Mapa final'!$A$106),"")</f>
        <v/>
      </c>
      <c r="Q18" s="293"/>
      <c r="R18" s="293" t="str">
        <f>IF(AND('Mapa final'!$K$109="Muy Alta",'Mapa final'!$O$109="Leve"),CONCATENATE("R",'Mapa final'!$A$109),"")</f>
        <v/>
      </c>
      <c r="S18" s="293"/>
      <c r="T18" s="335" t="str">
        <f>IF(AND('Mapa final'!$K$97="Muy Alta",'Mapa final'!$O$97="Menor"),CONCATENATE("R",'Mapa final'!$A$97),"")</f>
        <v/>
      </c>
      <c r="U18" s="293"/>
      <c r="V18" s="293" t="str">
        <f>IF(AND('Mapa final'!$K$100="Muy Alta",'Mapa final'!$O$100="Menor"),CONCATENATE("R",'Mapa final'!$A$100),"")</f>
        <v/>
      </c>
      <c r="W18" s="293"/>
      <c r="X18" s="293" t="str">
        <f>IF(AND('Mapa final'!$K$103="Muy Alta",'Mapa final'!$O$103="Menor"),CONCATENATE("R",'Mapa final'!$A$103),"")</f>
        <v/>
      </c>
      <c r="Y18" s="293"/>
      <c r="Z18" s="293" t="str">
        <f>IF(AND('Mapa final'!$K$106="Muy Alta",'Mapa final'!$O$106="Menor"),CONCATENATE("R",'Mapa final'!$A$106),"")</f>
        <v/>
      </c>
      <c r="AA18" s="293"/>
      <c r="AB18" s="293" t="str">
        <f>IF(AND('Mapa final'!$K$109="Muy Alta",'Mapa final'!$O$109="Menor"),CONCATENATE("R",'Mapa final'!$A$109),"")</f>
        <v/>
      </c>
      <c r="AC18" s="334"/>
      <c r="AD18" s="335" t="str">
        <f>IF(AND('Mapa final'!$K$97="Muy Alta",'Mapa final'!$O$97="Moderado"),CONCATENATE("R",'Mapa final'!$A$97),"")</f>
        <v/>
      </c>
      <c r="AE18" s="293"/>
      <c r="AF18" s="293" t="str">
        <f>IF(AND('Mapa final'!$K$100="Muy Alta",'Mapa final'!$O$100="Moderado"),CONCATENATE("R",'Mapa final'!$A$100),"")</f>
        <v/>
      </c>
      <c r="AG18" s="293"/>
      <c r="AH18" s="293" t="str">
        <f>IF(AND('Mapa final'!$K$103="Muy Alta",'Mapa final'!$O$103="Moderado"),CONCATENATE("R",'Mapa final'!$A$103),"")</f>
        <v/>
      </c>
      <c r="AI18" s="293"/>
      <c r="AJ18" s="293" t="str">
        <f>IF(AND('Mapa final'!$K$106="Muy Alta",'Mapa final'!$O$106="Moderado"),CONCATENATE("R",'Mapa final'!$A$106),"")</f>
        <v/>
      </c>
      <c r="AK18" s="293"/>
      <c r="AL18" s="293" t="str">
        <f>IF(AND('Mapa final'!$K$109="Muy Alta",'Mapa final'!$O$109="Moderado"),CONCATENATE("R",'Mapa final'!$A$109),"")</f>
        <v/>
      </c>
      <c r="AM18" s="334"/>
      <c r="AN18" s="335" t="str">
        <f>IF(AND('Mapa final'!$K$97="Muy Alta",'Mapa final'!$O$97="Mayor"),CONCATENATE("R",'Mapa final'!$A$97),"")</f>
        <v/>
      </c>
      <c r="AO18" s="293"/>
      <c r="AP18" s="293" t="str">
        <f>IF(AND('Mapa final'!$K$100="Muy Alta",'Mapa final'!$O$100="Mayor"),CONCATENATE("R",'Mapa final'!$A$100),"")</f>
        <v/>
      </c>
      <c r="AQ18" s="293"/>
      <c r="AR18" s="293" t="str">
        <f>IF(AND('Mapa final'!$K$103="Muy Alta",'Mapa final'!$O$103="Mayor"),CONCATENATE("R",'Mapa final'!$A$103),"")</f>
        <v/>
      </c>
      <c r="AS18" s="293"/>
      <c r="AT18" s="293" t="str">
        <f>IF(AND('Mapa final'!$K$106="Muy Alta",'Mapa final'!$O$106="Mayor"),CONCATENATE("R",'Mapa final'!$A$106),"")</f>
        <v/>
      </c>
      <c r="AU18" s="293"/>
      <c r="AV18" s="293" t="str">
        <f>IF(AND('Mapa final'!$K$109="Muy Alta",'Mapa final'!$O$109="Mayor"),CONCATENATE("R",'Mapa final'!$A$109),"")</f>
        <v/>
      </c>
      <c r="AW18" s="334"/>
      <c r="AX18" s="326" t="str">
        <f>IF(AND('Mapa final'!$K$97="Muy Alta",'Mapa final'!$O$97="Catastrófico"),CONCATENATE("R",'Mapa final'!$A$97),"")</f>
        <v/>
      </c>
      <c r="AY18" s="324"/>
      <c r="AZ18" s="324" t="str">
        <f>IF(AND('Mapa final'!$K$100="Muy Alta",'Mapa final'!$O$100="Catastrófico"),CONCATENATE("R",'Mapa final'!$A$100),"")</f>
        <v/>
      </c>
      <c r="BA18" s="324"/>
      <c r="BB18" s="324" t="str">
        <f>IF(AND('Mapa final'!$K$103="Muy Alta",'Mapa final'!$O$103="Catastrófico"),CONCATENATE("R",'Mapa final'!$A$103),"")</f>
        <v/>
      </c>
      <c r="BC18" s="324"/>
      <c r="BD18" s="324" t="str">
        <f>IF(AND('Mapa final'!$K$106="Muy Alta",'Mapa final'!$O$106="Catastrófico"),CONCATENATE("R",'Mapa final'!$A$106),"")</f>
        <v/>
      </c>
      <c r="BE18" s="324"/>
      <c r="BF18" s="324" t="str">
        <f>IF(AND('Mapa final'!$K$109="Muy Alta",'Mapa final'!$O$109="Catastrófico"),CONCATENATE("R",'Mapa final'!$A$109),"")</f>
        <v/>
      </c>
      <c r="BG18" s="325"/>
      <c r="BH18" s="58"/>
      <c r="BI18" s="348"/>
      <c r="BJ18" s="349"/>
      <c r="BK18" s="349"/>
      <c r="BL18" s="349"/>
      <c r="BM18" s="349"/>
      <c r="BN18" s="350"/>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row>
    <row r="19" spans="1:100" ht="15" customHeight="1" x14ac:dyDescent="0.25">
      <c r="A19" s="58"/>
      <c r="B19" s="291"/>
      <c r="C19" s="291"/>
      <c r="D19" s="292"/>
      <c r="E19" s="312"/>
      <c r="F19" s="313"/>
      <c r="G19" s="313"/>
      <c r="H19" s="313"/>
      <c r="I19" s="314"/>
      <c r="J19" s="293"/>
      <c r="K19" s="293"/>
      <c r="L19" s="293"/>
      <c r="M19" s="293"/>
      <c r="N19" s="293"/>
      <c r="O19" s="293"/>
      <c r="P19" s="293"/>
      <c r="Q19" s="293"/>
      <c r="R19" s="293"/>
      <c r="S19" s="293"/>
      <c r="T19" s="335"/>
      <c r="U19" s="293"/>
      <c r="V19" s="293"/>
      <c r="W19" s="293"/>
      <c r="X19" s="293"/>
      <c r="Y19" s="293"/>
      <c r="Z19" s="293"/>
      <c r="AA19" s="293"/>
      <c r="AB19" s="293"/>
      <c r="AC19" s="334"/>
      <c r="AD19" s="335"/>
      <c r="AE19" s="293"/>
      <c r="AF19" s="293"/>
      <c r="AG19" s="293"/>
      <c r="AH19" s="293"/>
      <c r="AI19" s="293"/>
      <c r="AJ19" s="293"/>
      <c r="AK19" s="293"/>
      <c r="AL19" s="293"/>
      <c r="AM19" s="334"/>
      <c r="AN19" s="335"/>
      <c r="AO19" s="293"/>
      <c r="AP19" s="293"/>
      <c r="AQ19" s="293"/>
      <c r="AR19" s="293"/>
      <c r="AS19" s="293"/>
      <c r="AT19" s="293"/>
      <c r="AU19" s="293"/>
      <c r="AV19" s="293"/>
      <c r="AW19" s="334"/>
      <c r="AX19" s="326"/>
      <c r="AY19" s="324"/>
      <c r="AZ19" s="324"/>
      <c r="BA19" s="324"/>
      <c r="BB19" s="324"/>
      <c r="BC19" s="324"/>
      <c r="BD19" s="324"/>
      <c r="BE19" s="324"/>
      <c r="BF19" s="324"/>
      <c r="BG19" s="325"/>
      <c r="BH19" s="58"/>
      <c r="BI19" s="348"/>
      <c r="BJ19" s="349"/>
      <c r="BK19" s="349"/>
      <c r="BL19" s="349"/>
      <c r="BM19" s="349"/>
      <c r="BN19" s="350"/>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row>
    <row r="20" spans="1:100" ht="15" customHeight="1" x14ac:dyDescent="0.25">
      <c r="A20" s="58"/>
      <c r="B20" s="291"/>
      <c r="C20" s="291"/>
      <c r="D20" s="292"/>
      <c r="E20" s="312"/>
      <c r="F20" s="313"/>
      <c r="G20" s="313"/>
      <c r="H20" s="313"/>
      <c r="I20" s="314"/>
      <c r="J20" s="293" t="str">
        <f>IF(AND('Mapa final'!$K$112="Muy Alta",'Mapa final'!$O$112="Leve"),CONCATENATE("R",'Mapa final'!$A$112),"")</f>
        <v/>
      </c>
      <c r="K20" s="293"/>
      <c r="L20" s="293" t="str">
        <f>IF(AND('Mapa final'!$K$115="Muy Alta",'Mapa final'!$O$115="Leve"),CONCATENATE("R",'Mapa final'!$A$115),"")</f>
        <v/>
      </c>
      <c r="M20" s="293"/>
      <c r="N20" s="293" t="str">
        <f>IF(AND('Mapa final'!$K$118="Muy Alta",'Mapa final'!$O$118="Leve"),CONCATENATE("R",'Mapa final'!$A$118),"")</f>
        <v/>
      </c>
      <c r="O20" s="293"/>
      <c r="P20" s="293" t="str">
        <f>IF(AND('Mapa final'!$K$121="Muy Alta",'Mapa final'!$O$121="Leve"),CONCATENATE("R",'Mapa final'!$A$121),"")</f>
        <v/>
      </c>
      <c r="Q20" s="293"/>
      <c r="R20" s="293" t="str">
        <f>IF(AND('Mapa final'!$K$124="Muy Alta",'Mapa final'!$O$124="Leve"),CONCATENATE("R",'Mapa final'!$A$124),"")</f>
        <v/>
      </c>
      <c r="S20" s="293"/>
      <c r="T20" s="335" t="str">
        <f>IF(AND('Mapa final'!$K$112="Muy Alta",'Mapa final'!$O$112="Menor"),CONCATENATE("R",'Mapa final'!$A$112),"")</f>
        <v/>
      </c>
      <c r="U20" s="293"/>
      <c r="V20" s="293" t="str">
        <f>IF(AND('Mapa final'!$K$115="Muy Alta",'Mapa final'!$O$115="Menor"),CONCATENATE("R",'Mapa final'!$A$115),"")</f>
        <v/>
      </c>
      <c r="W20" s="293"/>
      <c r="X20" s="293" t="str">
        <f>IF(AND('Mapa final'!$K$118="Muy Alta",'Mapa final'!$O$118="Menor"),CONCATENATE("R",'Mapa final'!$A$118),"")</f>
        <v/>
      </c>
      <c r="Y20" s="293"/>
      <c r="Z20" s="293" t="str">
        <f>IF(AND('Mapa final'!$K$121="Muy Alta",'Mapa final'!$O$121="Menor"),CONCATENATE("R",'Mapa final'!$A$121),"")</f>
        <v/>
      </c>
      <c r="AA20" s="293"/>
      <c r="AB20" s="293" t="str">
        <f>IF(AND('Mapa final'!$K$124="Muy Alta",'Mapa final'!$O$124="Menor"),CONCATENATE("R",'Mapa final'!$A$124),"")</f>
        <v/>
      </c>
      <c r="AC20" s="334"/>
      <c r="AD20" s="335" t="str">
        <f>IF(AND('Mapa final'!$K$112="Muy Alta",'Mapa final'!$O$112="Moderado"),CONCATENATE("R",'Mapa final'!$A$112),"")</f>
        <v/>
      </c>
      <c r="AE20" s="293"/>
      <c r="AF20" s="293" t="str">
        <f>IF(AND('Mapa final'!$K$115="Muy Alta",'Mapa final'!$O$115="Moderado"),CONCATENATE("R",'Mapa final'!$A$115),"")</f>
        <v/>
      </c>
      <c r="AG20" s="293"/>
      <c r="AH20" s="293" t="str">
        <f>IF(AND('Mapa final'!$K$118="Muy Alta",'Mapa final'!$O$118="Moderado"),CONCATENATE("R",'Mapa final'!$A$118),"")</f>
        <v/>
      </c>
      <c r="AI20" s="293"/>
      <c r="AJ20" s="293" t="str">
        <f>IF(AND('Mapa final'!$K$121="Muy Alta",'Mapa final'!$O$121="Moderado"),CONCATENATE("R",'Mapa final'!$A$121),"")</f>
        <v/>
      </c>
      <c r="AK20" s="293"/>
      <c r="AL20" s="293" t="str">
        <f>IF(AND('Mapa final'!$K$124="Muy Alta",'Mapa final'!$O$124="Moderado"),CONCATENATE("R",'Mapa final'!$A$124),"")</f>
        <v/>
      </c>
      <c r="AM20" s="334"/>
      <c r="AN20" s="335" t="str">
        <f>IF(AND('Mapa final'!$K$112="Muy Alta",'Mapa final'!$O$112="Mayor"),CONCATENATE("R",'Mapa final'!$A$112),"")</f>
        <v/>
      </c>
      <c r="AO20" s="293"/>
      <c r="AP20" s="293" t="str">
        <f>IF(AND('Mapa final'!$K$115="Muy Alta",'Mapa final'!$O$115="Mayor"),CONCATENATE("R",'Mapa final'!$A$115),"")</f>
        <v/>
      </c>
      <c r="AQ20" s="293"/>
      <c r="AR20" s="293" t="str">
        <f>IF(AND('Mapa final'!$K$118="Muy Alta",'Mapa final'!$O$118="Mayor"),CONCATENATE("R",'Mapa final'!$A$118),"")</f>
        <v/>
      </c>
      <c r="AS20" s="293"/>
      <c r="AT20" s="293" t="str">
        <f>IF(AND('Mapa final'!$K$121="Muy Alta",'Mapa final'!$O$121="Mayor"),CONCATENATE("R",'Mapa final'!$A$121),"")</f>
        <v/>
      </c>
      <c r="AU20" s="293"/>
      <c r="AV20" s="293" t="str">
        <f>IF(AND('Mapa final'!$K$124="Muy Alta",'Mapa final'!$O$124="Mayor"),CONCATENATE("R",'Mapa final'!$A$124),"")</f>
        <v/>
      </c>
      <c r="AW20" s="334"/>
      <c r="AX20" s="326" t="str">
        <f>IF(AND('Mapa final'!$K$112="Muy Alta",'Mapa final'!$O$112="Catastrófico"),CONCATENATE("R",'Mapa final'!$A$112),"")</f>
        <v/>
      </c>
      <c r="AY20" s="324"/>
      <c r="AZ20" s="324" t="str">
        <f>IF(AND('Mapa final'!$K$115="Muy Alta",'Mapa final'!$O$115="Catastrófico"),CONCATENATE("R",'Mapa final'!$A$115),"")</f>
        <v/>
      </c>
      <c r="BA20" s="324"/>
      <c r="BB20" s="324" t="str">
        <f>IF(AND('Mapa final'!$K$118="Muy Alta",'Mapa final'!$O$118="Catastrófico"),CONCATENATE("R",'Mapa final'!$A$118),"")</f>
        <v/>
      </c>
      <c r="BC20" s="324"/>
      <c r="BD20" s="324" t="str">
        <f>IF(AND('Mapa final'!$K$121="Muy Alta",'Mapa final'!$O$121="Catastrófico"),CONCATENATE("R",'Mapa final'!$A$121),"")</f>
        <v/>
      </c>
      <c r="BE20" s="324"/>
      <c r="BF20" s="324" t="str">
        <f>IF(AND('Mapa final'!$K$124="Muy Alta",'Mapa final'!$O$124="Catastrófico"),CONCATENATE("R",'Mapa final'!$A$124),"")</f>
        <v/>
      </c>
      <c r="BG20" s="325"/>
      <c r="BH20" s="58"/>
      <c r="BI20" s="348"/>
      <c r="BJ20" s="349"/>
      <c r="BK20" s="349"/>
      <c r="BL20" s="349"/>
      <c r="BM20" s="349"/>
      <c r="BN20" s="350"/>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row>
    <row r="21" spans="1:100" ht="15" customHeight="1" x14ac:dyDescent="0.25">
      <c r="A21" s="58"/>
      <c r="B21" s="291"/>
      <c r="C21" s="291"/>
      <c r="D21" s="292"/>
      <c r="E21" s="312"/>
      <c r="F21" s="313"/>
      <c r="G21" s="313"/>
      <c r="H21" s="313"/>
      <c r="I21" s="314"/>
      <c r="J21" s="293"/>
      <c r="K21" s="293"/>
      <c r="L21" s="293"/>
      <c r="M21" s="293"/>
      <c r="N21" s="293"/>
      <c r="O21" s="293"/>
      <c r="P21" s="293"/>
      <c r="Q21" s="293"/>
      <c r="R21" s="293"/>
      <c r="S21" s="293"/>
      <c r="T21" s="335"/>
      <c r="U21" s="293"/>
      <c r="V21" s="293"/>
      <c r="W21" s="293"/>
      <c r="X21" s="293"/>
      <c r="Y21" s="293"/>
      <c r="Z21" s="293"/>
      <c r="AA21" s="293"/>
      <c r="AB21" s="293"/>
      <c r="AC21" s="334"/>
      <c r="AD21" s="335"/>
      <c r="AE21" s="293"/>
      <c r="AF21" s="293"/>
      <c r="AG21" s="293"/>
      <c r="AH21" s="293"/>
      <c r="AI21" s="293"/>
      <c r="AJ21" s="293"/>
      <c r="AK21" s="293"/>
      <c r="AL21" s="293"/>
      <c r="AM21" s="334"/>
      <c r="AN21" s="335"/>
      <c r="AO21" s="293"/>
      <c r="AP21" s="293"/>
      <c r="AQ21" s="293"/>
      <c r="AR21" s="293"/>
      <c r="AS21" s="293"/>
      <c r="AT21" s="293"/>
      <c r="AU21" s="293"/>
      <c r="AV21" s="293"/>
      <c r="AW21" s="334"/>
      <c r="AX21" s="326"/>
      <c r="AY21" s="324"/>
      <c r="AZ21" s="324"/>
      <c r="BA21" s="324"/>
      <c r="BB21" s="324"/>
      <c r="BC21" s="324"/>
      <c r="BD21" s="324"/>
      <c r="BE21" s="324"/>
      <c r="BF21" s="324"/>
      <c r="BG21" s="325"/>
      <c r="BH21" s="58"/>
      <c r="BI21" s="348"/>
      <c r="BJ21" s="349"/>
      <c r="BK21" s="349"/>
      <c r="BL21" s="349"/>
      <c r="BM21" s="349"/>
      <c r="BN21" s="350"/>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row>
    <row r="22" spans="1:100" ht="15" customHeight="1" x14ac:dyDescent="0.25">
      <c r="A22" s="58"/>
      <c r="B22" s="291"/>
      <c r="C22" s="291"/>
      <c r="D22" s="292"/>
      <c r="E22" s="312"/>
      <c r="F22" s="313"/>
      <c r="G22" s="313"/>
      <c r="H22" s="313"/>
      <c r="I22" s="314"/>
      <c r="J22" s="293" t="str">
        <f>IF(AND('Mapa final'!$K$127="Muy Alta",'Mapa final'!$O$127="Leve"),CONCATENATE("R",'Mapa final'!$A$127),"")</f>
        <v/>
      </c>
      <c r="K22" s="293"/>
      <c r="L22" s="293" t="str">
        <f>IF(AND('Mapa final'!$K$130="Muy Alta",'Mapa final'!$O$130="Leve"),CONCATENATE("R",'Mapa final'!$A$130),"")</f>
        <v/>
      </c>
      <c r="M22" s="293"/>
      <c r="N22" s="293" t="str">
        <f>IF(AND('Mapa final'!$K$133="Muy Alta",'Mapa final'!$O$133="Leve"),CONCATENATE("R",'Mapa final'!$A$133),"")</f>
        <v/>
      </c>
      <c r="O22" s="293"/>
      <c r="P22" s="293" t="str">
        <f>IF(AND('Mapa final'!$K$136="Muy Alta",'Mapa final'!$O$136="Leve"),CONCATENATE("R",'Mapa final'!$A$136),"")</f>
        <v/>
      </c>
      <c r="Q22" s="293"/>
      <c r="R22" s="293" t="str">
        <f>IF(AND('Mapa final'!$K$139="Muy Alta",'Mapa final'!$O$139="Leve"),CONCATENATE("R",'Mapa final'!$A$139),"")</f>
        <v/>
      </c>
      <c r="S22" s="293"/>
      <c r="T22" s="335" t="str">
        <f>IF(AND('Mapa final'!$K$127="Muy Alta",'Mapa final'!$O$127="Menor"),CONCATENATE("R",'Mapa final'!$A$127),"")</f>
        <v/>
      </c>
      <c r="U22" s="293"/>
      <c r="V22" s="293" t="str">
        <f>IF(AND('Mapa final'!$K$130="Muy Alta",'Mapa final'!$O$130="Menor"),CONCATENATE("R",'Mapa final'!$A$130),"")</f>
        <v/>
      </c>
      <c r="W22" s="293"/>
      <c r="X22" s="293" t="str">
        <f>IF(AND('Mapa final'!$K$133="Muy Alta",'Mapa final'!$O$133="Menor"),CONCATENATE("R",'Mapa final'!$A$133),"")</f>
        <v/>
      </c>
      <c r="Y22" s="293"/>
      <c r="Z22" s="293" t="str">
        <f>IF(AND('Mapa final'!$K$136="Muy Alta",'Mapa final'!$O$136="Menor"),CONCATENATE("R",'Mapa final'!$A$136),"")</f>
        <v/>
      </c>
      <c r="AA22" s="293"/>
      <c r="AB22" s="293" t="str">
        <f>IF(AND('Mapa final'!$K$139="Muy Alta",'Mapa final'!$O$139="Menor"),CONCATENATE("R",'Mapa final'!$A$139),"")</f>
        <v/>
      </c>
      <c r="AC22" s="334"/>
      <c r="AD22" s="335" t="str">
        <f>IF(AND('Mapa final'!$K$127="Muy Alta",'Mapa final'!$O$127="Moderado"),CONCATENATE("R",'Mapa final'!$A$127),"")</f>
        <v/>
      </c>
      <c r="AE22" s="293"/>
      <c r="AF22" s="293" t="str">
        <f>IF(AND('Mapa final'!$K$130="Muy Alta",'Mapa final'!$O$130="Moderado"),CONCATENATE("R",'Mapa final'!$A$130),"")</f>
        <v/>
      </c>
      <c r="AG22" s="293"/>
      <c r="AH22" s="293" t="str">
        <f>IF(AND('Mapa final'!$K$133="Muy Alta",'Mapa final'!$O$133="Moderado"),CONCATENATE("R",'Mapa final'!$A$133),"")</f>
        <v/>
      </c>
      <c r="AI22" s="293"/>
      <c r="AJ22" s="293" t="str">
        <f>IF(AND('Mapa final'!$K$136="Muy Alta",'Mapa final'!$O$136="Moderado"),CONCATENATE("R",'Mapa final'!$A$136),"")</f>
        <v/>
      </c>
      <c r="AK22" s="293"/>
      <c r="AL22" s="293" t="str">
        <f>IF(AND('Mapa final'!$K$139="Muy Alta",'Mapa final'!$O$139="Moderado"),CONCATENATE("R",'Mapa final'!$A$139),"")</f>
        <v/>
      </c>
      <c r="AM22" s="334"/>
      <c r="AN22" s="335" t="str">
        <f>IF(AND('Mapa final'!$K$127="Muy Alta",'Mapa final'!$O$127="Mayor"),CONCATENATE("R",'Mapa final'!$A$127),"")</f>
        <v/>
      </c>
      <c r="AO22" s="293"/>
      <c r="AP22" s="293" t="str">
        <f>IF(AND('Mapa final'!$K$130="Muy Alta",'Mapa final'!$O$130="Mayor"),CONCATENATE("R",'Mapa final'!$A$130),"")</f>
        <v/>
      </c>
      <c r="AQ22" s="293"/>
      <c r="AR22" s="293" t="str">
        <f>IF(AND('Mapa final'!$K$133="Muy Alta",'Mapa final'!$O$133="Mayor"),CONCATENATE("R",'Mapa final'!$A$133),"")</f>
        <v/>
      </c>
      <c r="AS22" s="293"/>
      <c r="AT22" s="293" t="str">
        <f>IF(AND('Mapa final'!$K$136="Muy Alta",'Mapa final'!$O$136="Mayor"),CONCATENATE("R",'Mapa final'!$A$136),"")</f>
        <v/>
      </c>
      <c r="AU22" s="293"/>
      <c r="AV22" s="293" t="str">
        <f>IF(AND('Mapa final'!$K$139="Muy Alta",'Mapa final'!$O$139="Mayor"),CONCATENATE("R",'Mapa final'!$A$139),"")</f>
        <v/>
      </c>
      <c r="AW22" s="334"/>
      <c r="AX22" s="326" t="str">
        <f>IF(AND('Mapa final'!$K$127="Muy Alta",'Mapa final'!$O$127="Catastrófico"),CONCATENATE("R",'Mapa final'!$A$127),"")</f>
        <v/>
      </c>
      <c r="AY22" s="324"/>
      <c r="AZ22" s="324" t="str">
        <f>IF(AND('Mapa final'!$K$130="Muy Alta",'Mapa final'!$O$130="Catastrófico"),CONCATENATE("R",'Mapa final'!$A$130),"")</f>
        <v/>
      </c>
      <c r="BA22" s="324"/>
      <c r="BB22" s="324" t="str">
        <f>IF(AND('Mapa final'!$K$133="Muy Alta",'Mapa final'!$O$133="Catastrófico"),CONCATENATE("R",'Mapa final'!$A$133),"")</f>
        <v/>
      </c>
      <c r="BC22" s="324"/>
      <c r="BD22" s="324" t="str">
        <f>IF(AND('Mapa final'!$K$136="Muy Alta",'Mapa final'!$O$136="Catastrófico"),CONCATENATE("R",'Mapa final'!$A$136),"")</f>
        <v/>
      </c>
      <c r="BE22" s="324"/>
      <c r="BF22" s="324" t="str">
        <f>IF(AND('Mapa final'!$K$139="Muy Alta",'Mapa final'!$O$139="Catastrófico"),CONCATENATE("R",'Mapa final'!$A$139),"")</f>
        <v/>
      </c>
      <c r="BG22" s="325"/>
      <c r="BH22" s="58"/>
      <c r="BI22" s="348"/>
      <c r="BJ22" s="349"/>
      <c r="BK22" s="349"/>
      <c r="BL22" s="349"/>
      <c r="BM22" s="349"/>
      <c r="BN22" s="350"/>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row>
    <row r="23" spans="1:100" ht="15" customHeight="1" x14ac:dyDescent="0.25">
      <c r="A23" s="58"/>
      <c r="B23" s="291"/>
      <c r="C23" s="291"/>
      <c r="D23" s="292"/>
      <c r="E23" s="312"/>
      <c r="F23" s="313"/>
      <c r="G23" s="313"/>
      <c r="H23" s="313"/>
      <c r="I23" s="314"/>
      <c r="J23" s="293"/>
      <c r="K23" s="293"/>
      <c r="L23" s="293"/>
      <c r="M23" s="293"/>
      <c r="N23" s="293"/>
      <c r="O23" s="293"/>
      <c r="P23" s="293"/>
      <c r="Q23" s="293"/>
      <c r="R23" s="293"/>
      <c r="S23" s="293"/>
      <c r="T23" s="335"/>
      <c r="U23" s="293"/>
      <c r="V23" s="293"/>
      <c r="W23" s="293"/>
      <c r="X23" s="293"/>
      <c r="Y23" s="293"/>
      <c r="Z23" s="293"/>
      <c r="AA23" s="293"/>
      <c r="AB23" s="293"/>
      <c r="AC23" s="334"/>
      <c r="AD23" s="335"/>
      <c r="AE23" s="293"/>
      <c r="AF23" s="293"/>
      <c r="AG23" s="293"/>
      <c r="AH23" s="293"/>
      <c r="AI23" s="293"/>
      <c r="AJ23" s="293"/>
      <c r="AK23" s="293"/>
      <c r="AL23" s="293"/>
      <c r="AM23" s="334"/>
      <c r="AN23" s="335"/>
      <c r="AO23" s="293"/>
      <c r="AP23" s="293"/>
      <c r="AQ23" s="293"/>
      <c r="AR23" s="293"/>
      <c r="AS23" s="293"/>
      <c r="AT23" s="293"/>
      <c r="AU23" s="293"/>
      <c r="AV23" s="293"/>
      <c r="AW23" s="334"/>
      <c r="AX23" s="326"/>
      <c r="AY23" s="324"/>
      <c r="AZ23" s="324"/>
      <c r="BA23" s="324"/>
      <c r="BB23" s="324"/>
      <c r="BC23" s="324"/>
      <c r="BD23" s="324"/>
      <c r="BE23" s="324"/>
      <c r="BF23" s="324"/>
      <c r="BG23" s="325"/>
      <c r="BH23" s="58"/>
      <c r="BI23" s="348"/>
      <c r="BJ23" s="349"/>
      <c r="BK23" s="349"/>
      <c r="BL23" s="349"/>
      <c r="BM23" s="349"/>
      <c r="BN23" s="350"/>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row>
    <row r="24" spans="1:100" ht="15" customHeight="1" x14ac:dyDescent="0.25">
      <c r="A24" s="58"/>
      <c r="B24" s="291"/>
      <c r="C24" s="291"/>
      <c r="D24" s="292"/>
      <c r="E24" s="312"/>
      <c r="F24" s="313"/>
      <c r="G24" s="313"/>
      <c r="H24" s="313"/>
      <c r="I24" s="314"/>
      <c r="J24" s="293" t="str">
        <f>IF(AND('Mapa final'!$K$142="Muy Alta",'Mapa final'!$O$142="Leve"),CONCATENATE("R",'Mapa final'!$A$142),"")</f>
        <v/>
      </c>
      <c r="K24" s="293"/>
      <c r="L24" s="293" t="str">
        <f>IF(AND('Mapa final'!$K$145="Muy Alta",'Mapa final'!$O$145="Leve"),CONCATENATE("R",'Mapa final'!$A$145),"")</f>
        <v/>
      </c>
      <c r="M24" s="293"/>
      <c r="N24" s="293" t="str">
        <f>IF(AND('Mapa final'!$K$148="Muy Alta",'Mapa final'!$O$148="Leve"),CONCATENATE("R",'Mapa final'!$A$148),"")</f>
        <v/>
      </c>
      <c r="O24" s="293"/>
      <c r="P24" s="293" t="str">
        <f>IF(AND('Mapa final'!$K$151="Muy Alta",'Mapa final'!$O$151="Leve"),CONCATENATE("R",'Mapa final'!$A$151),"")</f>
        <v/>
      </c>
      <c r="Q24" s="293"/>
      <c r="R24" s="293" t="str">
        <f>IF(AND('Mapa final'!$K$154="Muy Alta",'Mapa final'!$O$154="Leve"),CONCATENATE("R",'Mapa final'!$A$154),"")</f>
        <v/>
      </c>
      <c r="S24" s="293"/>
      <c r="T24" s="335" t="str">
        <f>IF(AND('Mapa final'!$K$142="Muy Alta",'Mapa final'!$O$142="Menor"),CONCATENATE("R",'Mapa final'!$A$142),"")</f>
        <v/>
      </c>
      <c r="U24" s="293"/>
      <c r="V24" s="293" t="str">
        <f>IF(AND('Mapa final'!$K$145="Muy Alta",'Mapa final'!$O$145="Menor"),CONCATENATE("R",'Mapa final'!$A$145),"")</f>
        <v/>
      </c>
      <c r="W24" s="293"/>
      <c r="X24" s="293" t="str">
        <f>IF(AND('Mapa final'!$K$148="Muy Alta",'Mapa final'!$O$148="Menor"),CONCATENATE("R",'Mapa final'!$A$148),"")</f>
        <v/>
      </c>
      <c r="Y24" s="293"/>
      <c r="Z24" s="293" t="str">
        <f>IF(AND('Mapa final'!$K$151="Muy Alta",'Mapa final'!$O$151="Menor"),CONCATENATE("R",'Mapa final'!$A$151),"")</f>
        <v/>
      </c>
      <c r="AA24" s="293"/>
      <c r="AB24" s="293" t="str">
        <f>IF(AND('Mapa final'!$K$154="Muy Alta",'Mapa final'!$O$154="Menor"),CONCATENATE("R",'Mapa final'!$A$154),"")</f>
        <v/>
      </c>
      <c r="AC24" s="334"/>
      <c r="AD24" s="335" t="str">
        <f>IF(AND('Mapa final'!$K$142="Muy Alta",'Mapa final'!$O$142="Moderado"),CONCATENATE("R",'Mapa final'!$A$142),"")</f>
        <v/>
      </c>
      <c r="AE24" s="293"/>
      <c r="AF24" s="293" t="str">
        <f>IF(AND('Mapa final'!$K$145="Muy Alta",'Mapa final'!$O$145="Moderado"),CONCATENATE("R",'Mapa final'!$A$145),"")</f>
        <v/>
      </c>
      <c r="AG24" s="293"/>
      <c r="AH24" s="293" t="str">
        <f>IF(AND('Mapa final'!$K$148="Muy Alta",'Mapa final'!$O$148="Moderado"),CONCATENATE("R",'Mapa final'!$A$148),"")</f>
        <v/>
      </c>
      <c r="AI24" s="293"/>
      <c r="AJ24" s="293" t="str">
        <f>IF(AND('Mapa final'!$K$151="Muy Alta",'Mapa final'!$O$151="Moderado"),CONCATENATE("R",'Mapa final'!$A$151),"")</f>
        <v/>
      </c>
      <c r="AK24" s="293"/>
      <c r="AL24" s="293" t="str">
        <f>IF(AND('Mapa final'!$K$154="Muy Alta",'Mapa final'!$O$154="Moderado"),CONCATENATE("R",'Mapa final'!$A$154),"")</f>
        <v/>
      </c>
      <c r="AM24" s="334"/>
      <c r="AN24" s="335" t="str">
        <f>IF(AND('Mapa final'!$K$142="Muy Alta",'Mapa final'!$O$142="Mayor"),CONCATENATE("R",'Mapa final'!$A$142),"")</f>
        <v/>
      </c>
      <c r="AO24" s="293"/>
      <c r="AP24" s="293" t="str">
        <f>IF(AND('Mapa final'!$K$145="Muy Alta",'Mapa final'!$O$145="Mayor"),CONCATENATE("R",'Mapa final'!$A$145),"")</f>
        <v/>
      </c>
      <c r="AQ24" s="293"/>
      <c r="AR24" s="293" t="str">
        <f>IF(AND('Mapa final'!$K$148="Muy Alta",'Mapa final'!$O$148="Mayor"),CONCATENATE("R",'Mapa final'!$A$148),"")</f>
        <v/>
      </c>
      <c r="AS24" s="293"/>
      <c r="AT24" s="293" t="str">
        <f>IF(AND('Mapa final'!$K$151="Muy Alta",'Mapa final'!$O$151="Mayor"),CONCATENATE("R",'Mapa final'!$A$151),"")</f>
        <v/>
      </c>
      <c r="AU24" s="293"/>
      <c r="AV24" s="293" t="str">
        <f>IF(AND('Mapa final'!$K$154="Muy Alta",'Mapa final'!$O$154="Mayor"),CONCATENATE("R",'Mapa final'!$A$154),"")</f>
        <v/>
      </c>
      <c r="AW24" s="334"/>
      <c r="AX24" s="326" t="str">
        <f>IF(AND('Mapa final'!$K$142="Muy Alta",'Mapa final'!$O$142="Catastrófico"),CONCATENATE("R",'Mapa final'!$A$142),"")</f>
        <v/>
      </c>
      <c r="AY24" s="324"/>
      <c r="AZ24" s="324" t="str">
        <f>IF(AND('Mapa final'!$K$145="Muy Alta",'Mapa final'!$O$145="Catastrófico"),CONCATENATE("R",'Mapa final'!$A$145),"")</f>
        <v/>
      </c>
      <c r="BA24" s="324"/>
      <c r="BB24" s="324" t="str">
        <f>IF(AND('Mapa final'!$K$148="Muy Alta",'Mapa final'!$O$148="Catastrófico"),CONCATENATE("R",'Mapa final'!$A$148),"")</f>
        <v/>
      </c>
      <c r="BC24" s="324"/>
      <c r="BD24" s="324" t="str">
        <f>IF(AND('Mapa final'!$K$151="Muy Alta",'Mapa final'!$O$151="Catastrófico"),CONCATENATE("R",'Mapa final'!$A$151),"")</f>
        <v/>
      </c>
      <c r="BE24" s="324"/>
      <c r="BF24" s="324" t="str">
        <f>IF(AND('Mapa final'!$K$154="Muy Alta",'Mapa final'!$O$154="Catastrófico"),CONCATENATE("R",'Mapa final'!$A$154),"")</f>
        <v/>
      </c>
      <c r="BG24" s="325"/>
      <c r="BH24" s="58"/>
      <c r="BI24" s="348"/>
      <c r="BJ24" s="349"/>
      <c r="BK24" s="349"/>
      <c r="BL24" s="349"/>
      <c r="BM24" s="349"/>
      <c r="BN24" s="350"/>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row>
    <row r="25" spans="1:100" ht="15.75" customHeight="1" thickBot="1" x14ac:dyDescent="0.3">
      <c r="A25" s="58"/>
      <c r="B25" s="291"/>
      <c r="C25" s="291"/>
      <c r="D25" s="292"/>
      <c r="E25" s="315"/>
      <c r="F25" s="316"/>
      <c r="G25" s="316"/>
      <c r="H25" s="316"/>
      <c r="I25" s="317"/>
      <c r="J25" s="293"/>
      <c r="K25" s="293"/>
      <c r="L25" s="293"/>
      <c r="M25" s="293"/>
      <c r="N25" s="293"/>
      <c r="O25" s="293"/>
      <c r="P25" s="293"/>
      <c r="Q25" s="293"/>
      <c r="R25" s="293"/>
      <c r="S25" s="293"/>
      <c r="T25" s="337"/>
      <c r="U25" s="333"/>
      <c r="V25" s="333"/>
      <c r="W25" s="333"/>
      <c r="X25" s="333"/>
      <c r="Y25" s="333"/>
      <c r="Z25" s="333"/>
      <c r="AA25" s="333"/>
      <c r="AB25" s="333"/>
      <c r="AC25" s="336"/>
      <c r="AD25" s="337"/>
      <c r="AE25" s="333"/>
      <c r="AF25" s="333"/>
      <c r="AG25" s="333"/>
      <c r="AH25" s="333"/>
      <c r="AI25" s="333"/>
      <c r="AJ25" s="333"/>
      <c r="AK25" s="333"/>
      <c r="AL25" s="333"/>
      <c r="AM25" s="336"/>
      <c r="AN25" s="337"/>
      <c r="AO25" s="333"/>
      <c r="AP25" s="333"/>
      <c r="AQ25" s="333"/>
      <c r="AR25" s="333"/>
      <c r="AS25" s="333"/>
      <c r="AT25" s="333"/>
      <c r="AU25" s="333"/>
      <c r="AV25" s="333"/>
      <c r="AW25" s="336"/>
      <c r="AX25" s="327"/>
      <c r="AY25" s="328"/>
      <c r="AZ25" s="328"/>
      <c r="BA25" s="328"/>
      <c r="BB25" s="328"/>
      <c r="BC25" s="328"/>
      <c r="BD25" s="328"/>
      <c r="BE25" s="328"/>
      <c r="BF25" s="328"/>
      <c r="BG25" s="329"/>
      <c r="BH25" s="58"/>
      <c r="BI25" s="348"/>
      <c r="BJ25" s="349"/>
      <c r="BK25" s="349"/>
      <c r="BL25" s="349"/>
      <c r="BM25" s="349"/>
      <c r="BN25" s="350"/>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row>
    <row r="26" spans="1:100" ht="15" customHeight="1" x14ac:dyDescent="0.25">
      <c r="A26" s="58"/>
      <c r="B26" s="291"/>
      <c r="C26" s="291"/>
      <c r="D26" s="292"/>
      <c r="E26" s="309" t="s">
        <v>106</v>
      </c>
      <c r="F26" s="310"/>
      <c r="G26" s="310"/>
      <c r="H26" s="310"/>
      <c r="I26" s="310"/>
      <c r="J26" s="322" t="str">
        <f>IF(AND('Mapa final'!$K$7="Alta",'Mapa final'!$O$7="Leve"),CONCATENATE("R",'Mapa final'!$A$7),"")</f>
        <v/>
      </c>
      <c r="K26" s="306"/>
      <c r="L26" s="306" t="str">
        <f>IF(AND('Mapa final'!$K$10="Alta",'Mapa final'!$O$10="Leve"),CONCATENATE("R",'Mapa final'!$A$10),"")</f>
        <v/>
      </c>
      <c r="M26" s="306"/>
      <c r="N26" s="306" t="str">
        <f>IF(AND('Mapa final'!$K$13="Alta",'Mapa final'!$O$13="Leve"),CONCATENATE("R",'Mapa final'!$A$13),"")</f>
        <v/>
      </c>
      <c r="O26" s="306"/>
      <c r="P26" s="306" t="str">
        <f>IF(AND('Mapa final'!$K$16="Alta",'Mapa final'!$O$16="Leve"),CONCATENATE("R",'Mapa final'!$A$16),"")</f>
        <v/>
      </c>
      <c r="Q26" s="306"/>
      <c r="R26" s="306" t="str">
        <f>IF(AND('Mapa final'!$K$19="Alta",'Mapa final'!$O$19="Leve"),CONCATENATE("R",'Mapa final'!$A$19),"")</f>
        <v/>
      </c>
      <c r="S26" s="323"/>
      <c r="T26" s="322" t="str">
        <f>IF(AND('Mapa final'!$K$7="Alta",'Mapa final'!$O$7="Menor"),CONCATENATE("R",'Mapa final'!$A$7),"")</f>
        <v/>
      </c>
      <c r="U26" s="306"/>
      <c r="V26" s="306" t="str">
        <f>IF(AND('Mapa final'!$K$10="Alta",'Mapa final'!$O$10="Menor"),CONCATENATE("R",'Mapa final'!$A$10),"")</f>
        <v/>
      </c>
      <c r="W26" s="306"/>
      <c r="X26" s="306" t="str">
        <f>IF(AND('Mapa final'!$K$13="Alta",'Mapa final'!$O$13="Menor"),CONCATENATE("R",'Mapa final'!$A$13),"")</f>
        <v/>
      </c>
      <c r="Y26" s="306"/>
      <c r="Z26" s="306" t="str">
        <f>IF(AND('Mapa final'!$K$16="Alta",'Mapa final'!$O$16="Menor"),CONCATENATE("R",'Mapa final'!$A$16),"")</f>
        <v/>
      </c>
      <c r="AA26" s="306"/>
      <c r="AB26" s="306" t="str">
        <f>IF(AND('Mapa final'!$K$19="Alta",'Mapa final'!$O$19="Menor"),CONCATENATE("R",'Mapa final'!$A$19),"")</f>
        <v/>
      </c>
      <c r="AC26" s="323"/>
      <c r="AD26" s="338" t="str">
        <f>IF(AND('Mapa final'!$K$7="Alta",'Mapa final'!$O$7="Moderado"),CONCATENATE("R",'Mapa final'!$A$7),"")</f>
        <v/>
      </c>
      <c r="AE26" s="339"/>
      <c r="AF26" s="339" t="str">
        <f>IF(AND('Mapa final'!$K$10="Alta",'Mapa final'!$O$10="Moderado"),CONCATENATE("R",'Mapa final'!$A$10),"")</f>
        <v/>
      </c>
      <c r="AG26" s="339"/>
      <c r="AH26" s="339" t="str">
        <f>IF(AND('Mapa final'!$K$13="Alta",'Mapa final'!$O$13="Moderado"),CONCATENATE("R",'Mapa final'!$A$13),"")</f>
        <v>R3</v>
      </c>
      <c r="AI26" s="339"/>
      <c r="AJ26" s="339" t="str">
        <f>IF(AND('Mapa final'!$K$16="Alta",'Mapa final'!$O$16="Moderado"),CONCATENATE("R",'Mapa final'!$A$16),"")</f>
        <v/>
      </c>
      <c r="AK26" s="339"/>
      <c r="AL26" s="339" t="str">
        <f>IF(AND('Mapa final'!$K$19="Alta",'Mapa final'!$O$19="Moderado"),CONCATENATE("R",'Mapa final'!$A$19),"")</f>
        <v/>
      </c>
      <c r="AM26" s="340"/>
      <c r="AN26" s="338" t="str">
        <f>IF(AND('Mapa final'!$K$7="Alta",'Mapa final'!$O$7="Mayor"),CONCATENATE("R",'Mapa final'!$A$7),"")</f>
        <v/>
      </c>
      <c r="AO26" s="339"/>
      <c r="AP26" s="339" t="str">
        <f>IF(AND('Mapa final'!$K$10="Alta",'Mapa final'!$O$10="Mayor"),CONCATENATE("R",'Mapa final'!$A$10),"")</f>
        <v/>
      </c>
      <c r="AQ26" s="339"/>
      <c r="AR26" s="339" t="str">
        <f>IF(AND('Mapa final'!$K$13="Alta",'Mapa final'!$O$13="Mayor"),CONCATENATE("R",'Mapa final'!$A$13),"")</f>
        <v/>
      </c>
      <c r="AS26" s="339"/>
      <c r="AT26" s="339" t="str">
        <f>IF(AND('Mapa final'!$K$16="Alta",'Mapa final'!$O$16="Mayor"),CONCATENATE("R",'Mapa final'!$A$16),"")</f>
        <v/>
      </c>
      <c r="AU26" s="339"/>
      <c r="AV26" s="339" t="str">
        <f>IF(AND('Mapa final'!$K$19="Alta",'Mapa final'!$O$19="Mayor"),CONCATENATE("R",'Mapa final'!$A$19),"")</f>
        <v/>
      </c>
      <c r="AW26" s="340"/>
      <c r="AX26" s="330" t="str">
        <f>IF(AND('Mapa final'!$K$7="Alta",'Mapa final'!$O$7="Catastrófico"),CONCATENATE("R",'Mapa final'!$A$7),"")</f>
        <v/>
      </c>
      <c r="AY26" s="331"/>
      <c r="AZ26" s="331" t="str">
        <f>IF(AND('Mapa final'!$K$10="Alta",'Mapa final'!$O$10="Catastrófico"),CONCATENATE("R",'Mapa final'!$A$10),"")</f>
        <v/>
      </c>
      <c r="BA26" s="331"/>
      <c r="BB26" s="331" t="str">
        <f>IF(AND('Mapa final'!$K$13="Alta",'Mapa final'!$O$13="Catastrófico"),CONCATENATE("R",'Mapa final'!$A$13),"")</f>
        <v/>
      </c>
      <c r="BC26" s="331"/>
      <c r="BD26" s="331" t="str">
        <f>IF(AND('Mapa final'!$K$16="Alta",'Mapa final'!$O$16="Catastrófico"),CONCATENATE("R",'Mapa final'!$A$16),"")</f>
        <v/>
      </c>
      <c r="BE26" s="331"/>
      <c r="BF26" s="331" t="str">
        <f>IF(AND('Mapa final'!$K$19="Alta",'Mapa final'!$O$19="Catastrófico"),CONCATENATE("R",'Mapa final'!$A$19),"")</f>
        <v/>
      </c>
      <c r="BG26" s="332"/>
      <c r="BH26" s="58"/>
      <c r="BI26" s="348"/>
      <c r="BJ26" s="349"/>
      <c r="BK26" s="349"/>
      <c r="BL26" s="349"/>
      <c r="BM26" s="349"/>
      <c r="BN26" s="350"/>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row>
    <row r="27" spans="1:100" ht="15" customHeight="1" x14ac:dyDescent="0.25">
      <c r="A27" s="58"/>
      <c r="B27" s="291"/>
      <c r="C27" s="291"/>
      <c r="D27" s="292"/>
      <c r="E27" s="312"/>
      <c r="F27" s="313"/>
      <c r="G27" s="313"/>
      <c r="H27" s="313"/>
      <c r="I27" s="318"/>
      <c r="J27" s="300"/>
      <c r="K27" s="301"/>
      <c r="L27" s="301"/>
      <c r="M27" s="301"/>
      <c r="N27" s="301"/>
      <c r="O27" s="301"/>
      <c r="P27" s="301"/>
      <c r="Q27" s="301"/>
      <c r="R27" s="301"/>
      <c r="S27" s="304"/>
      <c r="T27" s="300"/>
      <c r="U27" s="301"/>
      <c r="V27" s="301"/>
      <c r="W27" s="301"/>
      <c r="X27" s="301"/>
      <c r="Y27" s="301"/>
      <c r="Z27" s="301"/>
      <c r="AA27" s="301"/>
      <c r="AB27" s="301"/>
      <c r="AC27" s="304"/>
      <c r="AD27" s="335"/>
      <c r="AE27" s="293"/>
      <c r="AF27" s="293"/>
      <c r="AG27" s="293"/>
      <c r="AH27" s="293"/>
      <c r="AI27" s="293"/>
      <c r="AJ27" s="293"/>
      <c r="AK27" s="293"/>
      <c r="AL27" s="293"/>
      <c r="AM27" s="334"/>
      <c r="AN27" s="335"/>
      <c r="AO27" s="293"/>
      <c r="AP27" s="293"/>
      <c r="AQ27" s="293"/>
      <c r="AR27" s="293"/>
      <c r="AS27" s="293"/>
      <c r="AT27" s="293"/>
      <c r="AU27" s="293"/>
      <c r="AV27" s="293"/>
      <c r="AW27" s="334"/>
      <c r="AX27" s="326"/>
      <c r="AY27" s="324"/>
      <c r="AZ27" s="324"/>
      <c r="BA27" s="324"/>
      <c r="BB27" s="324"/>
      <c r="BC27" s="324"/>
      <c r="BD27" s="324"/>
      <c r="BE27" s="324"/>
      <c r="BF27" s="324"/>
      <c r="BG27" s="325"/>
      <c r="BH27" s="58"/>
      <c r="BI27" s="348"/>
      <c r="BJ27" s="349"/>
      <c r="BK27" s="349"/>
      <c r="BL27" s="349"/>
      <c r="BM27" s="349"/>
      <c r="BN27" s="350"/>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row>
    <row r="28" spans="1:100" ht="15" customHeight="1" x14ac:dyDescent="0.25">
      <c r="A28" s="58"/>
      <c r="B28" s="291"/>
      <c r="C28" s="291"/>
      <c r="D28" s="292"/>
      <c r="E28" s="312"/>
      <c r="F28" s="313"/>
      <c r="G28" s="313"/>
      <c r="H28" s="313"/>
      <c r="I28" s="318"/>
      <c r="J28" s="300" t="str">
        <f>IF(AND('Mapa final'!$K$22="Alta",'Mapa final'!$O$22="Leve"),CONCATENATE("R",'Mapa final'!$A$22),"")</f>
        <v/>
      </c>
      <c r="K28" s="301"/>
      <c r="L28" s="301" t="str">
        <f>IF(AND('Mapa final'!$K$25="Alta",'Mapa final'!$O$25="Leve"),CONCATENATE("R",'Mapa final'!$A$25),"")</f>
        <v/>
      </c>
      <c r="M28" s="301"/>
      <c r="N28" s="301" t="str">
        <f>IF(AND('Mapa final'!$K$28="Alta",'Mapa final'!$O$28="Leve"),CONCATENATE("R",'Mapa final'!$A$28),"")</f>
        <v/>
      </c>
      <c r="O28" s="301"/>
      <c r="P28" s="301" t="str">
        <f>IF(AND('Mapa final'!$K$31="Alta",'Mapa final'!$O$31="Leve"),CONCATENATE("R",'Mapa final'!$A$31),"")</f>
        <v/>
      </c>
      <c r="Q28" s="301"/>
      <c r="R28" s="301" t="str">
        <f>IF(AND('Mapa final'!$K$34="Alta",'Mapa final'!$O$34="Leve"),CONCATENATE("R",'Mapa final'!$A$34),"")</f>
        <v/>
      </c>
      <c r="S28" s="304"/>
      <c r="T28" s="300" t="str">
        <f>IF(AND('Mapa final'!$K$22="Alta",'Mapa final'!$O$22="Menor"),CONCATENATE("R",'Mapa final'!$A$22),"")</f>
        <v/>
      </c>
      <c r="U28" s="301"/>
      <c r="V28" s="301" t="str">
        <f>IF(AND('Mapa final'!$K$25="Alta",'Mapa final'!$O$25="Menor"),CONCATENATE("R",'Mapa final'!$A$25),"")</f>
        <v/>
      </c>
      <c r="W28" s="301"/>
      <c r="X28" s="301" t="str">
        <f>IF(AND('Mapa final'!$K$28="Alta",'Mapa final'!$O$28="Menor"),CONCATENATE("R",'Mapa final'!$A$28),"")</f>
        <v/>
      </c>
      <c r="Y28" s="301"/>
      <c r="Z28" s="301" t="str">
        <f>IF(AND('Mapa final'!$K$31="Alta",'Mapa final'!$O$31="Menor"),CONCATENATE("R",'Mapa final'!$A$31),"")</f>
        <v/>
      </c>
      <c r="AA28" s="301"/>
      <c r="AB28" s="301" t="str">
        <f>IF(AND('Mapa final'!$K$34="Alta",'Mapa final'!$O$34="Menor"),CONCATENATE("R",'Mapa final'!$A$34),"")</f>
        <v/>
      </c>
      <c r="AC28" s="304"/>
      <c r="AD28" s="335" t="str">
        <f>IF(AND('Mapa final'!$K$22="Alta",'Mapa final'!$O$22="Moderado"),CONCATENATE("R",'Mapa final'!$A$22),"")</f>
        <v/>
      </c>
      <c r="AE28" s="293"/>
      <c r="AF28" s="293" t="str">
        <f>IF(AND('Mapa final'!$K$25="Alta",'Mapa final'!$O$25="Moderado"),CONCATENATE("R",'Mapa final'!$A$25),"")</f>
        <v/>
      </c>
      <c r="AG28" s="293"/>
      <c r="AH28" s="293" t="str">
        <f>IF(AND('Mapa final'!$K$28="Alta",'Mapa final'!$O$28="Moderado"),CONCATENATE("R",'Mapa final'!$A$28),"")</f>
        <v>R8</v>
      </c>
      <c r="AI28" s="293"/>
      <c r="AJ28" s="293" t="str">
        <f>IF(AND('Mapa final'!$K$31="Alta",'Mapa final'!$O$31="Moderado"),CONCATENATE("R",'Mapa final'!$A$31),"")</f>
        <v/>
      </c>
      <c r="AK28" s="293"/>
      <c r="AL28" s="293" t="str">
        <f>IF(AND('Mapa final'!$K$34="Alta",'Mapa final'!$O$34="Moderado"),CONCATENATE("R",'Mapa final'!$A$34),"")</f>
        <v>R10</v>
      </c>
      <c r="AM28" s="334"/>
      <c r="AN28" s="335" t="str">
        <f>IF(AND('Mapa final'!$K$22="Alta",'Mapa final'!$O$22="Mayor"),CONCATENATE("R",'Mapa final'!$A$22),"")</f>
        <v/>
      </c>
      <c r="AO28" s="293"/>
      <c r="AP28" s="293" t="str">
        <f>IF(AND('Mapa final'!$K$25="Alta",'Mapa final'!$O$25="Mayor"),CONCATENATE("R",'Mapa final'!$A$25),"")</f>
        <v/>
      </c>
      <c r="AQ28" s="293"/>
      <c r="AR28" s="293" t="str">
        <f>IF(AND('Mapa final'!$K$28="Alta",'Mapa final'!$O$28="Mayor"),CONCATENATE("R",'Mapa final'!$A$28),"")</f>
        <v/>
      </c>
      <c r="AS28" s="293"/>
      <c r="AT28" s="293" t="str">
        <f>IF(AND('Mapa final'!$K$31="Alta",'Mapa final'!$O$31="Mayor"),CONCATENATE("R",'Mapa final'!$A$31),"")</f>
        <v>R9</v>
      </c>
      <c r="AU28" s="293"/>
      <c r="AV28" s="293" t="str">
        <f>IF(AND('Mapa final'!$K$34="Alta",'Mapa final'!$O$34="Mayor"),CONCATENATE("R",'Mapa final'!$A$34),"")</f>
        <v/>
      </c>
      <c r="AW28" s="334"/>
      <c r="AX28" s="326" t="str">
        <f>IF(AND('Mapa final'!$K$22="Alta",'Mapa final'!$O$22="Catastrófico"),CONCATENATE("R",'Mapa final'!$A$22),"")</f>
        <v/>
      </c>
      <c r="AY28" s="324"/>
      <c r="AZ28" s="324" t="str">
        <f>IF(AND('Mapa final'!$K$25="Alta",'Mapa final'!$O$25="Catastrófico"),CONCATENATE("R",'Mapa final'!$A$25),"")</f>
        <v/>
      </c>
      <c r="BA28" s="324"/>
      <c r="BB28" s="324" t="str">
        <f>IF(AND('Mapa final'!$K$28="Alta",'Mapa final'!$O$28="Catastrófico"),CONCATENATE("R",'Mapa final'!$A$28),"")</f>
        <v/>
      </c>
      <c r="BC28" s="324"/>
      <c r="BD28" s="324" t="str">
        <f>IF(AND('Mapa final'!$K$31="Alta",'Mapa final'!$O$31="Catastrófico"),CONCATENATE("R",'Mapa final'!$A$31),"")</f>
        <v/>
      </c>
      <c r="BE28" s="324"/>
      <c r="BF28" s="324" t="str">
        <f>IF(AND('Mapa final'!$K$34="Alta",'Mapa final'!$O$34="Catastrófico"),CONCATENATE("R",'Mapa final'!$A$34),"")</f>
        <v/>
      </c>
      <c r="BG28" s="325"/>
      <c r="BH28" s="58"/>
      <c r="BI28" s="348"/>
      <c r="BJ28" s="349"/>
      <c r="BK28" s="349"/>
      <c r="BL28" s="349"/>
      <c r="BM28" s="349"/>
      <c r="BN28" s="350"/>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row>
    <row r="29" spans="1:100" ht="15" customHeight="1" x14ac:dyDescent="0.25">
      <c r="A29" s="58"/>
      <c r="B29" s="291"/>
      <c r="C29" s="291"/>
      <c r="D29" s="292"/>
      <c r="E29" s="312"/>
      <c r="F29" s="313"/>
      <c r="G29" s="313"/>
      <c r="H29" s="313"/>
      <c r="I29" s="318"/>
      <c r="J29" s="300"/>
      <c r="K29" s="301"/>
      <c r="L29" s="301"/>
      <c r="M29" s="301"/>
      <c r="N29" s="301"/>
      <c r="O29" s="301"/>
      <c r="P29" s="301"/>
      <c r="Q29" s="301"/>
      <c r="R29" s="301"/>
      <c r="S29" s="304"/>
      <c r="T29" s="300"/>
      <c r="U29" s="301"/>
      <c r="V29" s="301"/>
      <c r="W29" s="301"/>
      <c r="X29" s="301"/>
      <c r="Y29" s="301"/>
      <c r="Z29" s="301"/>
      <c r="AA29" s="301"/>
      <c r="AB29" s="301"/>
      <c r="AC29" s="304"/>
      <c r="AD29" s="335"/>
      <c r="AE29" s="293"/>
      <c r="AF29" s="293"/>
      <c r="AG29" s="293"/>
      <c r="AH29" s="293"/>
      <c r="AI29" s="293"/>
      <c r="AJ29" s="293"/>
      <c r="AK29" s="293"/>
      <c r="AL29" s="293"/>
      <c r="AM29" s="334"/>
      <c r="AN29" s="335"/>
      <c r="AO29" s="293"/>
      <c r="AP29" s="293"/>
      <c r="AQ29" s="293"/>
      <c r="AR29" s="293"/>
      <c r="AS29" s="293"/>
      <c r="AT29" s="293"/>
      <c r="AU29" s="293"/>
      <c r="AV29" s="293"/>
      <c r="AW29" s="334"/>
      <c r="AX29" s="326"/>
      <c r="AY29" s="324"/>
      <c r="AZ29" s="324"/>
      <c r="BA29" s="324"/>
      <c r="BB29" s="324"/>
      <c r="BC29" s="324"/>
      <c r="BD29" s="324"/>
      <c r="BE29" s="324"/>
      <c r="BF29" s="324"/>
      <c r="BG29" s="325"/>
      <c r="BH29" s="58"/>
      <c r="BI29" s="348"/>
      <c r="BJ29" s="349"/>
      <c r="BK29" s="349"/>
      <c r="BL29" s="349"/>
      <c r="BM29" s="349"/>
      <c r="BN29" s="350"/>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row>
    <row r="30" spans="1:100" ht="15" customHeight="1" x14ac:dyDescent="0.25">
      <c r="A30" s="58"/>
      <c r="B30" s="291"/>
      <c r="C30" s="291"/>
      <c r="D30" s="292"/>
      <c r="E30" s="312"/>
      <c r="F30" s="313"/>
      <c r="G30" s="313"/>
      <c r="H30" s="313"/>
      <c r="I30" s="318"/>
      <c r="J30" s="300" t="str">
        <f>IF(AND('Mapa final'!$K$37="Alta",'Mapa final'!$O$37="Leve"),CONCATENATE("R",'Mapa final'!$A$37),"")</f>
        <v/>
      </c>
      <c r="K30" s="301"/>
      <c r="L30" s="301" t="str">
        <f>IF(AND('Mapa final'!$K$40="Alta",'Mapa final'!$O$40="Leve"),CONCATENATE("R",'Mapa final'!$A$40),"")</f>
        <v/>
      </c>
      <c r="M30" s="301"/>
      <c r="N30" s="301" t="str">
        <f>IF(AND('Mapa final'!$K$43="Alta",'Mapa final'!$O$43="Leve"),CONCATENATE("R",'Mapa final'!$A$43),"")</f>
        <v/>
      </c>
      <c r="O30" s="301"/>
      <c r="P30" s="301" t="str">
        <f>IF(AND('Mapa final'!$K$46="Alta",'Mapa final'!$O$46="Leve"),CONCATENATE("R",'Mapa final'!$A$46),"")</f>
        <v/>
      </c>
      <c r="Q30" s="301"/>
      <c r="R30" s="301" t="str">
        <f>IF(AND('Mapa final'!$K$49="Alta",'Mapa final'!$O$49="Leve"),CONCATENATE("R",'Mapa final'!$A$49),"")</f>
        <v/>
      </c>
      <c r="S30" s="304"/>
      <c r="T30" s="300" t="str">
        <f>IF(AND('Mapa final'!$K$37="Alta",'Mapa final'!$O$37="Menor"),CONCATENATE("R",'Mapa final'!$A$37),"")</f>
        <v/>
      </c>
      <c r="U30" s="301"/>
      <c r="V30" s="301" t="str">
        <f>IF(AND('Mapa final'!$K$40="Alta",'Mapa final'!$O$40="Menor"),CONCATENATE("R",'Mapa final'!$A$40),"")</f>
        <v/>
      </c>
      <c r="W30" s="301"/>
      <c r="X30" s="301" t="str">
        <f>IF(AND('Mapa final'!$K$43="Alta",'Mapa final'!$O$43="Menor"),CONCATENATE("R",'Mapa final'!$A$43),"")</f>
        <v/>
      </c>
      <c r="Y30" s="301"/>
      <c r="Z30" s="301" t="str">
        <f>IF(AND('Mapa final'!$K$46="Alta",'Mapa final'!$O$46="Menor"),CONCATENATE("R",'Mapa final'!$A$46),"")</f>
        <v/>
      </c>
      <c r="AA30" s="301"/>
      <c r="AB30" s="301" t="str">
        <f>IF(AND('Mapa final'!$K$49="Alta",'Mapa final'!$O$49="Menor"),CONCATENATE("R",'Mapa final'!$A$49),"")</f>
        <v/>
      </c>
      <c r="AC30" s="304"/>
      <c r="AD30" s="335" t="str">
        <f>IF(AND('Mapa final'!$K$37="Alta",'Mapa final'!$O$37="Moderado"),CONCATENATE("R",'Mapa final'!$A$37),"")</f>
        <v/>
      </c>
      <c r="AE30" s="293"/>
      <c r="AF30" s="293" t="str">
        <f>IF(AND('Mapa final'!$K$40="Alta",'Mapa final'!$O$40="Moderado"),CONCATENATE("R",'Mapa final'!$A$40),"")</f>
        <v/>
      </c>
      <c r="AG30" s="293"/>
      <c r="AH30" s="293" t="str">
        <f>IF(AND('Mapa final'!$K$43="Alta",'Mapa final'!$O$43="Moderado"),CONCATENATE("R",'Mapa final'!$A$43),"")</f>
        <v/>
      </c>
      <c r="AI30" s="293"/>
      <c r="AJ30" s="293" t="str">
        <f>IF(AND('Mapa final'!$K$46="Alta",'Mapa final'!$O$46="Moderado"),CONCATENATE("R",'Mapa final'!$A$46),"")</f>
        <v/>
      </c>
      <c r="AK30" s="293"/>
      <c r="AL30" s="293" t="str">
        <f>IF(AND('Mapa final'!$K$49="Alta",'Mapa final'!$O$49="Moderado"),CONCATENATE("R",'Mapa final'!$A$49),"")</f>
        <v>R15</v>
      </c>
      <c r="AM30" s="334"/>
      <c r="AN30" s="335" t="str">
        <f>IF(AND('Mapa final'!$K$37="Alta",'Mapa final'!$O$37="Mayor"),CONCATENATE("R",'Mapa final'!$A$37),"")</f>
        <v/>
      </c>
      <c r="AO30" s="293"/>
      <c r="AP30" s="293" t="str">
        <f>IF(AND('Mapa final'!$K$40="Alta",'Mapa final'!$O$40="Mayor"),CONCATENATE("R",'Mapa final'!$A$40),"")</f>
        <v/>
      </c>
      <c r="AQ30" s="293"/>
      <c r="AR30" s="293" t="str">
        <f>IF(AND('Mapa final'!$K$43="Alta",'Mapa final'!$O$43="Mayor"),CONCATENATE("R",'Mapa final'!$A$43),"")</f>
        <v/>
      </c>
      <c r="AS30" s="293"/>
      <c r="AT30" s="293" t="str">
        <f>IF(AND('Mapa final'!$K$46="Alta",'Mapa final'!$O$46="Mayor"),CONCATENATE("R",'Mapa final'!$A$46),"")</f>
        <v/>
      </c>
      <c r="AU30" s="293"/>
      <c r="AV30" s="293" t="str">
        <f>IF(AND('Mapa final'!$K$49="Alta",'Mapa final'!$O$49="Mayor"),CONCATENATE("R",'Mapa final'!$A$49),"")</f>
        <v/>
      </c>
      <c r="AW30" s="334"/>
      <c r="AX30" s="326" t="str">
        <f>IF(AND('Mapa final'!$K$37="Alta",'Mapa final'!$O$37="Catastrófico"),CONCATENATE("R",'Mapa final'!$A$37),"")</f>
        <v/>
      </c>
      <c r="AY30" s="324"/>
      <c r="AZ30" s="324" t="str">
        <f>IF(AND('Mapa final'!$K$40="Alta",'Mapa final'!$O$40="Catastrófico"),CONCATENATE("R",'Mapa final'!$A$40),"")</f>
        <v/>
      </c>
      <c r="BA30" s="324"/>
      <c r="BB30" s="324" t="str">
        <f>IF(AND('Mapa final'!$K$43="Alta",'Mapa final'!$O$43="Catastrófico"),CONCATENATE("R",'Mapa final'!$A$43),"")</f>
        <v/>
      </c>
      <c r="BC30" s="324"/>
      <c r="BD30" s="324" t="str">
        <f>IF(AND('Mapa final'!$K$46="Alta",'Mapa final'!$O$46="Catastrófico"),CONCATENATE("R",'Mapa final'!$A$46),"")</f>
        <v/>
      </c>
      <c r="BE30" s="324"/>
      <c r="BF30" s="324" t="str">
        <f>IF(AND('Mapa final'!$K$49="Alta",'Mapa final'!$O$49="Catastrófico"),CONCATENATE("R",'Mapa final'!$A$49),"")</f>
        <v/>
      </c>
      <c r="BG30" s="325"/>
      <c r="BH30" s="58"/>
      <c r="BI30" s="348"/>
      <c r="BJ30" s="349"/>
      <c r="BK30" s="349"/>
      <c r="BL30" s="349"/>
      <c r="BM30" s="349"/>
      <c r="BN30" s="350"/>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row>
    <row r="31" spans="1:100" ht="15" customHeight="1" x14ac:dyDescent="0.25">
      <c r="A31" s="58"/>
      <c r="B31" s="291"/>
      <c r="C31" s="291"/>
      <c r="D31" s="292"/>
      <c r="E31" s="312"/>
      <c r="F31" s="313"/>
      <c r="G31" s="313"/>
      <c r="H31" s="313"/>
      <c r="I31" s="318"/>
      <c r="J31" s="300"/>
      <c r="K31" s="301"/>
      <c r="L31" s="301"/>
      <c r="M31" s="301"/>
      <c r="N31" s="301"/>
      <c r="O31" s="301"/>
      <c r="P31" s="301"/>
      <c r="Q31" s="301"/>
      <c r="R31" s="301"/>
      <c r="S31" s="304"/>
      <c r="T31" s="300"/>
      <c r="U31" s="301"/>
      <c r="V31" s="301"/>
      <c r="W31" s="301"/>
      <c r="X31" s="301"/>
      <c r="Y31" s="301"/>
      <c r="Z31" s="301"/>
      <c r="AA31" s="301"/>
      <c r="AB31" s="301"/>
      <c r="AC31" s="304"/>
      <c r="AD31" s="335"/>
      <c r="AE31" s="293"/>
      <c r="AF31" s="293"/>
      <c r="AG31" s="293"/>
      <c r="AH31" s="293"/>
      <c r="AI31" s="293"/>
      <c r="AJ31" s="293"/>
      <c r="AK31" s="293"/>
      <c r="AL31" s="293"/>
      <c r="AM31" s="334"/>
      <c r="AN31" s="335"/>
      <c r="AO31" s="293"/>
      <c r="AP31" s="293"/>
      <c r="AQ31" s="293"/>
      <c r="AR31" s="293"/>
      <c r="AS31" s="293"/>
      <c r="AT31" s="293"/>
      <c r="AU31" s="293"/>
      <c r="AV31" s="293"/>
      <c r="AW31" s="334"/>
      <c r="AX31" s="326"/>
      <c r="AY31" s="324"/>
      <c r="AZ31" s="324"/>
      <c r="BA31" s="324"/>
      <c r="BB31" s="324"/>
      <c r="BC31" s="324"/>
      <c r="BD31" s="324"/>
      <c r="BE31" s="324"/>
      <c r="BF31" s="324"/>
      <c r="BG31" s="325"/>
      <c r="BH31" s="58"/>
      <c r="BI31" s="348"/>
      <c r="BJ31" s="349"/>
      <c r="BK31" s="349"/>
      <c r="BL31" s="349"/>
      <c r="BM31" s="349"/>
      <c r="BN31" s="350"/>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row>
    <row r="32" spans="1:100" ht="15" customHeight="1" x14ac:dyDescent="0.25">
      <c r="A32" s="58"/>
      <c r="B32" s="291"/>
      <c r="C32" s="291"/>
      <c r="D32" s="292"/>
      <c r="E32" s="312"/>
      <c r="F32" s="313"/>
      <c r="G32" s="313"/>
      <c r="H32" s="313"/>
      <c r="I32" s="318"/>
      <c r="J32" s="300" t="str">
        <f>IF(AND('Mapa final'!$K$52="Alta",'Mapa final'!$O$52="Leve"),CONCATENATE("R",'Mapa final'!$A$52),"")</f>
        <v/>
      </c>
      <c r="K32" s="301"/>
      <c r="L32" s="301" t="str">
        <f>IF(AND('Mapa final'!$K$55="Alta",'Mapa final'!$O$55="Leve"),CONCATENATE("R",'Mapa final'!$A$55),"")</f>
        <v/>
      </c>
      <c r="M32" s="301"/>
      <c r="N32" s="301" t="str">
        <f>IF(AND('Mapa final'!$K$58="Alta",'Mapa final'!$O$58="Leve"),CONCATENATE("R",'Mapa final'!$A$58),"")</f>
        <v/>
      </c>
      <c r="O32" s="301"/>
      <c r="P32" s="301" t="str">
        <f>IF(AND('Mapa final'!$K$61="Alta",'Mapa final'!$O$61="Leve"),CONCATENATE("R",'Mapa final'!$A$61),"")</f>
        <v/>
      </c>
      <c r="Q32" s="301"/>
      <c r="R32" s="301" t="str">
        <f>IF(AND('Mapa final'!$K$64="Alta",'Mapa final'!$O$64="Leve"),CONCATENATE("R",'Mapa final'!$A$64),"")</f>
        <v/>
      </c>
      <c r="S32" s="304"/>
      <c r="T32" s="300" t="str">
        <f>IF(AND('Mapa final'!$K$52="Alta",'Mapa final'!$O$52="Menor"),CONCATENATE("R",'Mapa final'!$A$52),"")</f>
        <v/>
      </c>
      <c r="U32" s="301"/>
      <c r="V32" s="301" t="str">
        <f>IF(AND('Mapa final'!$K$55="Alta",'Mapa final'!$O$55="Menor"),CONCATENATE("R",'Mapa final'!$A$55),"")</f>
        <v/>
      </c>
      <c r="W32" s="301"/>
      <c r="X32" s="301" t="str">
        <f>IF(AND('Mapa final'!$K$58="Alta",'Mapa final'!$O$58="Menor"),CONCATENATE("R",'Mapa final'!$A$58),"")</f>
        <v/>
      </c>
      <c r="Y32" s="301"/>
      <c r="Z32" s="301" t="str">
        <f>IF(AND('Mapa final'!$K$61="Alta",'Mapa final'!$O$61="Menor"),CONCATENATE("R",'Mapa final'!$A$61),"")</f>
        <v/>
      </c>
      <c r="AA32" s="301"/>
      <c r="AB32" s="301" t="str">
        <f>IF(AND('Mapa final'!$K$64="Alta",'Mapa final'!$O$64="Menor"),CONCATENATE("R",'Mapa final'!$A$64),"")</f>
        <v/>
      </c>
      <c r="AC32" s="304"/>
      <c r="AD32" s="335" t="str">
        <f>IF(AND('Mapa final'!$K$52="Alta",'Mapa final'!$O$52="Moderado"),CONCATENATE("R",'Mapa final'!$A$52),"")</f>
        <v/>
      </c>
      <c r="AE32" s="293"/>
      <c r="AF32" s="293" t="str">
        <f>IF(AND('Mapa final'!$K$55="Alta",'Mapa final'!$O$55="Moderado"),CONCATENATE("R",'Mapa final'!$A$55),"")</f>
        <v/>
      </c>
      <c r="AG32" s="293"/>
      <c r="AH32" s="293" t="str">
        <f>IF(AND('Mapa final'!$K$58="Alta",'Mapa final'!$O$58="Moderado"),CONCATENATE("R",'Mapa final'!$A$58),"")</f>
        <v/>
      </c>
      <c r="AI32" s="293"/>
      <c r="AJ32" s="293" t="str">
        <f>IF(AND('Mapa final'!$K$61="Alta",'Mapa final'!$O$61="Moderado"),CONCATENATE("R",'Mapa final'!$A$61),"")</f>
        <v/>
      </c>
      <c r="AK32" s="293"/>
      <c r="AL32" s="293" t="str">
        <f>IF(AND('Mapa final'!$K$64="Alta",'Mapa final'!$O$64="Moderado"),CONCATENATE("R",'Mapa final'!$A$64),"")</f>
        <v/>
      </c>
      <c r="AM32" s="334"/>
      <c r="AN32" s="335" t="str">
        <f>IF(AND('Mapa final'!$K$52="Alta",'Mapa final'!$O$52="Mayor"),CONCATENATE("R",'Mapa final'!$A$52),"")</f>
        <v/>
      </c>
      <c r="AO32" s="293"/>
      <c r="AP32" s="293" t="str">
        <f>IF(AND('Mapa final'!$K$55="Alta",'Mapa final'!$O$55="Mayor"),CONCATENATE("R",'Mapa final'!$A$55),"")</f>
        <v/>
      </c>
      <c r="AQ32" s="293"/>
      <c r="AR32" s="293" t="str">
        <f>IF(AND('Mapa final'!$K$58="Alta",'Mapa final'!$O$58="Mayor"),CONCATENATE("R",'Mapa final'!$A$58),"")</f>
        <v/>
      </c>
      <c r="AS32" s="293"/>
      <c r="AT32" s="293" t="str">
        <f>IF(AND('Mapa final'!$K$61="Alta",'Mapa final'!$O$61="Mayor"),CONCATENATE("R",'Mapa final'!$A$61),"")</f>
        <v/>
      </c>
      <c r="AU32" s="293"/>
      <c r="AV32" s="293" t="str">
        <f>IF(AND('Mapa final'!$K$64="Alta",'Mapa final'!$O$64="Mayor"),CONCATENATE("R",'Mapa final'!$A$64),"")</f>
        <v/>
      </c>
      <c r="AW32" s="334"/>
      <c r="AX32" s="326" t="str">
        <f>IF(AND('Mapa final'!$K$52="Alta",'Mapa final'!$O$52="Catastrófico"),CONCATENATE("R",'Mapa final'!$A$52),"")</f>
        <v/>
      </c>
      <c r="AY32" s="324"/>
      <c r="AZ32" s="324" t="str">
        <f>IF(AND('Mapa final'!$K$55="Alta",'Mapa final'!$O$55="Catastrófico"),CONCATENATE("R",'Mapa final'!$A$55),"")</f>
        <v/>
      </c>
      <c r="BA32" s="324"/>
      <c r="BB32" s="324" t="str">
        <f>IF(AND('Mapa final'!$K$58="Alta",'Mapa final'!$O$58="Catastrófico"),CONCATENATE("R",'Mapa final'!$A$58),"")</f>
        <v/>
      </c>
      <c r="BC32" s="324"/>
      <c r="BD32" s="324" t="str">
        <f>IF(AND('Mapa final'!$K$61="Alta",'Mapa final'!$O$61="Catastrófico"),CONCATENATE("R",'Mapa final'!$A$61),"")</f>
        <v/>
      </c>
      <c r="BE32" s="324"/>
      <c r="BF32" s="324" t="str">
        <f>IF(AND('Mapa final'!$K$64="Alta",'Mapa final'!$O$64="Catastrófico"),CONCATENATE("R",'Mapa final'!$A$64),"")</f>
        <v/>
      </c>
      <c r="BG32" s="325"/>
      <c r="BH32" s="58"/>
      <c r="BI32" s="348"/>
      <c r="BJ32" s="349"/>
      <c r="BK32" s="349"/>
      <c r="BL32" s="349"/>
      <c r="BM32" s="349"/>
      <c r="BN32" s="350"/>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row>
    <row r="33" spans="1:100" ht="15" customHeight="1" thickBot="1" x14ac:dyDescent="0.3">
      <c r="A33" s="58"/>
      <c r="B33" s="291"/>
      <c r="C33" s="291"/>
      <c r="D33" s="292"/>
      <c r="E33" s="312"/>
      <c r="F33" s="313"/>
      <c r="G33" s="313"/>
      <c r="H33" s="313"/>
      <c r="I33" s="318"/>
      <c r="J33" s="300"/>
      <c r="K33" s="301"/>
      <c r="L33" s="301"/>
      <c r="M33" s="301"/>
      <c r="N33" s="301"/>
      <c r="O33" s="301"/>
      <c r="P33" s="301"/>
      <c r="Q33" s="301"/>
      <c r="R33" s="301"/>
      <c r="S33" s="304"/>
      <c r="T33" s="300"/>
      <c r="U33" s="301"/>
      <c r="V33" s="301"/>
      <c r="W33" s="301"/>
      <c r="X33" s="301"/>
      <c r="Y33" s="301"/>
      <c r="Z33" s="301"/>
      <c r="AA33" s="301"/>
      <c r="AB33" s="301"/>
      <c r="AC33" s="304"/>
      <c r="AD33" s="335"/>
      <c r="AE33" s="293"/>
      <c r="AF33" s="293"/>
      <c r="AG33" s="293"/>
      <c r="AH33" s="293"/>
      <c r="AI33" s="293"/>
      <c r="AJ33" s="293"/>
      <c r="AK33" s="293"/>
      <c r="AL33" s="293"/>
      <c r="AM33" s="334"/>
      <c r="AN33" s="335"/>
      <c r="AO33" s="293"/>
      <c r="AP33" s="293"/>
      <c r="AQ33" s="293"/>
      <c r="AR33" s="293"/>
      <c r="AS33" s="293"/>
      <c r="AT33" s="293"/>
      <c r="AU33" s="293"/>
      <c r="AV33" s="293"/>
      <c r="AW33" s="334"/>
      <c r="AX33" s="326"/>
      <c r="AY33" s="324"/>
      <c r="AZ33" s="324"/>
      <c r="BA33" s="324"/>
      <c r="BB33" s="324"/>
      <c r="BC33" s="324"/>
      <c r="BD33" s="324"/>
      <c r="BE33" s="324"/>
      <c r="BF33" s="324"/>
      <c r="BG33" s="325"/>
      <c r="BH33" s="58"/>
      <c r="BI33" s="351"/>
      <c r="BJ33" s="352"/>
      <c r="BK33" s="352"/>
      <c r="BL33" s="352"/>
      <c r="BM33" s="352"/>
      <c r="BN33" s="353"/>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row>
    <row r="34" spans="1:100" ht="15" customHeight="1" x14ac:dyDescent="0.25">
      <c r="A34" s="58"/>
      <c r="B34" s="291"/>
      <c r="C34" s="291"/>
      <c r="D34" s="292"/>
      <c r="E34" s="312"/>
      <c r="F34" s="313"/>
      <c r="G34" s="313"/>
      <c r="H34" s="313"/>
      <c r="I34" s="318"/>
      <c r="J34" s="300" t="str">
        <f>IF(AND('Mapa final'!$K$67="Alta",'Mapa final'!$O$67="Leve"),CONCATENATE("R",'Mapa final'!$A$67),"")</f>
        <v/>
      </c>
      <c r="K34" s="301"/>
      <c r="L34" s="301" t="str">
        <f>IF(AND('Mapa final'!$K$70="Alta",'Mapa final'!$O$70="Leve"),CONCATENATE("R",'Mapa final'!$A$70),"")</f>
        <v/>
      </c>
      <c r="M34" s="301"/>
      <c r="N34" s="301" t="str">
        <f>IF(AND('Mapa final'!$K$73="Alta",'Mapa final'!$O$73="Leve"),CONCATENATE("R",'Mapa final'!$A$73),"")</f>
        <v/>
      </c>
      <c r="O34" s="301"/>
      <c r="P34" s="301" t="str">
        <f>IF(AND('Mapa final'!$K$76="Alta",'Mapa final'!$O$76="Leve"),CONCATENATE("R",'Mapa final'!$A$76),"")</f>
        <v/>
      </c>
      <c r="Q34" s="301"/>
      <c r="R34" s="301" t="str">
        <f>IF(AND('Mapa final'!$K$79="Alta",'Mapa final'!$O$79="Leve"),CONCATENATE("R",'Mapa final'!$A$79),"")</f>
        <v/>
      </c>
      <c r="S34" s="304"/>
      <c r="T34" s="300" t="str">
        <f>IF(AND('Mapa final'!$K$67="Alta",'Mapa final'!$O$67="Menor"),CONCATENATE("R",'Mapa final'!$A$67),"")</f>
        <v/>
      </c>
      <c r="U34" s="301"/>
      <c r="V34" s="301" t="str">
        <f>IF(AND('Mapa final'!$K$70="Alta",'Mapa final'!$O$70="Menor"),CONCATENATE("R",'Mapa final'!$A$70),"")</f>
        <v/>
      </c>
      <c r="W34" s="301"/>
      <c r="X34" s="301" t="str">
        <f>IF(AND('Mapa final'!$K$73="Alta",'Mapa final'!$O$73="Menor"),CONCATENATE("R",'Mapa final'!$A$73),"")</f>
        <v/>
      </c>
      <c r="Y34" s="301"/>
      <c r="Z34" s="301" t="str">
        <f>IF(AND('Mapa final'!$K$76="Alta",'Mapa final'!$O$76="Menor"),CONCATENATE("R",'Mapa final'!$A$76),"")</f>
        <v/>
      </c>
      <c r="AA34" s="301"/>
      <c r="AB34" s="301" t="str">
        <f>IF(AND('Mapa final'!$K$79="Alta",'Mapa final'!$O$79="Menor"),CONCATENATE("R",'Mapa final'!$A$79),"")</f>
        <v/>
      </c>
      <c r="AC34" s="304"/>
      <c r="AD34" s="335" t="str">
        <f>IF(AND('Mapa final'!$K$67="Alta",'Mapa final'!$O$67="Moderado"),CONCATENATE("R",'Mapa final'!$A$67),"")</f>
        <v/>
      </c>
      <c r="AE34" s="293"/>
      <c r="AF34" s="293" t="str">
        <f>IF(AND('Mapa final'!$K$70="Alta",'Mapa final'!$O$70="Moderado"),CONCATENATE("R",'Mapa final'!$A$70),"")</f>
        <v/>
      </c>
      <c r="AG34" s="293"/>
      <c r="AH34" s="293" t="str">
        <f>IF(AND('Mapa final'!$K$73="Alta",'Mapa final'!$O$73="Moderado"),CONCATENATE("R",'Mapa final'!$A$73),"")</f>
        <v/>
      </c>
      <c r="AI34" s="293"/>
      <c r="AJ34" s="293" t="str">
        <f>IF(AND('Mapa final'!$K$76="Alta",'Mapa final'!$O$76="Moderado"),CONCATENATE("R",'Mapa final'!$A$76),"")</f>
        <v/>
      </c>
      <c r="AK34" s="293"/>
      <c r="AL34" s="293" t="str">
        <f>IF(AND('Mapa final'!$K$79="Alta",'Mapa final'!$O$79="Moderado"),CONCATENATE("R",'Mapa final'!$A$79),"")</f>
        <v/>
      </c>
      <c r="AM34" s="334"/>
      <c r="AN34" s="335" t="str">
        <f>IF(AND('Mapa final'!$K$67="Alta",'Mapa final'!$O$67="Mayor"),CONCATENATE("R",'Mapa final'!$A$67),"")</f>
        <v/>
      </c>
      <c r="AO34" s="293"/>
      <c r="AP34" s="293" t="str">
        <f>IF(AND('Mapa final'!$K$70="Alta",'Mapa final'!$O$70="Mayor"),CONCATENATE("R",'Mapa final'!$A$70),"")</f>
        <v/>
      </c>
      <c r="AQ34" s="293"/>
      <c r="AR34" s="293" t="str">
        <f>IF(AND('Mapa final'!$K$73="Alta",'Mapa final'!$O$73="Mayor"),CONCATENATE("R",'Mapa final'!$A$73),"")</f>
        <v/>
      </c>
      <c r="AS34" s="293"/>
      <c r="AT34" s="293" t="str">
        <f>IF(AND('Mapa final'!$K$76="Alta",'Mapa final'!$O$76="Mayor"),CONCATENATE("R",'Mapa final'!$A$76),"")</f>
        <v/>
      </c>
      <c r="AU34" s="293"/>
      <c r="AV34" s="293" t="str">
        <f>IF(AND('Mapa final'!$K$79="Alta",'Mapa final'!$O$79="Mayor"),CONCATENATE("R",'Mapa final'!$A$79),"")</f>
        <v/>
      </c>
      <c r="AW34" s="334"/>
      <c r="AX34" s="326" t="str">
        <f>IF(AND('Mapa final'!$K$67="Alta",'Mapa final'!$O$67="Catastrófico"),CONCATENATE("R",'Mapa final'!$A$67),"")</f>
        <v/>
      </c>
      <c r="AY34" s="324"/>
      <c r="AZ34" s="324" t="str">
        <f>IF(AND('Mapa final'!$K$70="Alta",'Mapa final'!$O$70="Catastrófico"),CONCATENATE("R",'Mapa final'!$A$70),"")</f>
        <v/>
      </c>
      <c r="BA34" s="324"/>
      <c r="BB34" s="324" t="str">
        <f>IF(AND('Mapa final'!$K$73="Alta",'Mapa final'!$O$73="Catastrófico"),CONCATENATE("R",'Mapa final'!$A$73),"")</f>
        <v/>
      </c>
      <c r="BC34" s="324"/>
      <c r="BD34" s="324" t="str">
        <f>IF(AND('Mapa final'!$K$76="Alta",'Mapa final'!$O$76="Catastrófico"),CONCATENATE("R",'Mapa final'!$A$76),"")</f>
        <v/>
      </c>
      <c r="BE34" s="324"/>
      <c r="BF34" s="324" t="str">
        <f>IF(AND('Mapa final'!$K$79="Alta",'Mapa final'!$O$79="Catastrófico"),CONCATENATE("R",'Mapa final'!$A$79),"")</f>
        <v/>
      </c>
      <c r="BG34" s="325"/>
      <c r="BH34" s="58"/>
      <c r="BI34" s="354" t="s">
        <v>74</v>
      </c>
      <c r="BJ34" s="355"/>
      <c r="BK34" s="355"/>
      <c r="BL34" s="355"/>
      <c r="BM34" s="355"/>
      <c r="BN34" s="356"/>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row>
    <row r="35" spans="1:100" ht="15" customHeight="1" x14ac:dyDescent="0.25">
      <c r="A35" s="58"/>
      <c r="B35" s="291"/>
      <c r="C35" s="291"/>
      <c r="D35" s="292"/>
      <c r="E35" s="312"/>
      <c r="F35" s="313"/>
      <c r="G35" s="313"/>
      <c r="H35" s="313"/>
      <c r="I35" s="318"/>
      <c r="J35" s="300"/>
      <c r="K35" s="301"/>
      <c r="L35" s="301"/>
      <c r="M35" s="301"/>
      <c r="N35" s="301"/>
      <c r="O35" s="301"/>
      <c r="P35" s="301"/>
      <c r="Q35" s="301"/>
      <c r="R35" s="301"/>
      <c r="S35" s="304"/>
      <c r="T35" s="300"/>
      <c r="U35" s="301"/>
      <c r="V35" s="301"/>
      <c r="W35" s="301"/>
      <c r="X35" s="301"/>
      <c r="Y35" s="301"/>
      <c r="Z35" s="301"/>
      <c r="AA35" s="301"/>
      <c r="AB35" s="301"/>
      <c r="AC35" s="304"/>
      <c r="AD35" s="335"/>
      <c r="AE35" s="293"/>
      <c r="AF35" s="293"/>
      <c r="AG35" s="293"/>
      <c r="AH35" s="293"/>
      <c r="AI35" s="293"/>
      <c r="AJ35" s="293"/>
      <c r="AK35" s="293"/>
      <c r="AL35" s="293"/>
      <c r="AM35" s="334"/>
      <c r="AN35" s="335"/>
      <c r="AO35" s="293"/>
      <c r="AP35" s="293"/>
      <c r="AQ35" s="293"/>
      <c r="AR35" s="293"/>
      <c r="AS35" s="293"/>
      <c r="AT35" s="293"/>
      <c r="AU35" s="293"/>
      <c r="AV35" s="293"/>
      <c r="AW35" s="334"/>
      <c r="AX35" s="326"/>
      <c r="AY35" s="324"/>
      <c r="AZ35" s="324"/>
      <c r="BA35" s="324"/>
      <c r="BB35" s="324"/>
      <c r="BC35" s="324"/>
      <c r="BD35" s="324"/>
      <c r="BE35" s="324"/>
      <c r="BF35" s="324"/>
      <c r="BG35" s="325"/>
      <c r="BH35" s="58"/>
      <c r="BI35" s="357"/>
      <c r="BJ35" s="358"/>
      <c r="BK35" s="358"/>
      <c r="BL35" s="358"/>
      <c r="BM35" s="358"/>
      <c r="BN35" s="359"/>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row>
    <row r="36" spans="1:100" ht="15" customHeight="1" x14ac:dyDescent="0.25">
      <c r="A36" s="58"/>
      <c r="B36" s="291"/>
      <c r="C36" s="291"/>
      <c r="D36" s="292"/>
      <c r="E36" s="312"/>
      <c r="F36" s="313"/>
      <c r="G36" s="313"/>
      <c r="H36" s="313"/>
      <c r="I36" s="318"/>
      <c r="J36" s="300" t="str">
        <f>IF(AND('Mapa final'!$K$82="Alta",'Mapa final'!$O$82="Leve"),CONCATENATE("R",'Mapa final'!$A$82),"")</f>
        <v/>
      </c>
      <c r="K36" s="301"/>
      <c r="L36" s="301" t="str">
        <f>IF(AND('Mapa final'!$K$85="Alta",'Mapa final'!$O$85="Leve"),CONCATENATE("R",'Mapa final'!$A$85),"")</f>
        <v/>
      </c>
      <c r="M36" s="301"/>
      <c r="N36" s="301" t="str">
        <f>IF(AND('Mapa final'!$K$88="Alta",'Mapa final'!$O$88="Leve"),CONCATENATE("R",'Mapa final'!$A$88),"")</f>
        <v/>
      </c>
      <c r="O36" s="301"/>
      <c r="P36" s="301" t="str">
        <f>IF(AND('Mapa final'!$K$91="Alta",'Mapa final'!$O$91="Leve"),CONCATENATE("R",'Mapa final'!$A$91),"")</f>
        <v/>
      </c>
      <c r="Q36" s="301"/>
      <c r="R36" s="301" t="str">
        <f>IF(AND('Mapa final'!$K$94="Alta",'Mapa final'!$O$94="Leve"),CONCATENATE("R",'Mapa final'!$A$94),"")</f>
        <v/>
      </c>
      <c r="S36" s="304"/>
      <c r="T36" s="300" t="str">
        <f>IF(AND('Mapa final'!$K$82="Alta",'Mapa final'!$O$82="Menor"),CONCATENATE("R",'Mapa final'!$A$82),"")</f>
        <v/>
      </c>
      <c r="U36" s="301"/>
      <c r="V36" s="301" t="str">
        <f>IF(AND('Mapa final'!$K$85="Alta",'Mapa final'!$O$85="Menor"),CONCATENATE("R",'Mapa final'!$A$85),"")</f>
        <v/>
      </c>
      <c r="W36" s="301"/>
      <c r="X36" s="301" t="str">
        <f>IF(AND('Mapa final'!$K$88="Alta",'Mapa final'!$O$88="Menor"),CONCATENATE("R",'Mapa final'!$A$88),"")</f>
        <v/>
      </c>
      <c r="Y36" s="301"/>
      <c r="Z36" s="301" t="str">
        <f>IF(AND('Mapa final'!$K$91="Alta",'Mapa final'!$O$91="Menor"),CONCATENATE("R",'Mapa final'!$A$91),"")</f>
        <v/>
      </c>
      <c r="AA36" s="301"/>
      <c r="AB36" s="301" t="str">
        <f>IF(AND('Mapa final'!$K$94="Alta",'Mapa final'!$O$94="Menor"),CONCATENATE("R",'Mapa final'!$A$94),"")</f>
        <v/>
      </c>
      <c r="AC36" s="304"/>
      <c r="AD36" s="335" t="str">
        <f>IF(AND('Mapa final'!$K$82="Alta",'Mapa final'!$O$82="Moderado"),CONCATENATE("R",'Mapa final'!$A$82),"")</f>
        <v/>
      </c>
      <c r="AE36" s="293"/>
      <c r="AF36" s="293" t="str">
        <f>IF(AND('Mapa final'!$K$85="Alta",'Mapa final'!$O$85="Moderado"),CONCATENATE("R",'Mapa final'!$A$85),"")</f>
        <v/>
      </c>
      <c r="AG36" s="293"/>
      <c r="AH36" s="293" t="str">
        <f>IF(AND('Mapa final'!$K$88="Alta",'Mapa final'!$O$88="Moderado"),CONCATENATE("R",'Mapa final'!$A$88),"")</f>
        <v/>
      </c>
      <c r="AI36" s="293"/>
      <c r="AJ36" s="293" t="str">
        <f>IF(AND('Mapa final'!$K$91="Alta",'Mapa final'!$O$91="Moderado"),CONCATENATE("R",'Mapa final'!$A$91),"")</f>
        <v/>
      </c>
      <c r="AK36" s="293"/>
      <c r="AL36" s="293" t="str">
        <f>IF(AND('Mapa final'!$K$94="Alta",'Mapa final'!$O$94="Moderado"),CONCATENATE("R",'Mapa final'!$A$94),"")</f>
        <v/>
      </c>
      <c r="AM36" s="334"/>
      <c r="AN36" s="335" t="str">
        <f>IF(AND('Mapa final'!$K$82="Alta",'Mapa final'!$O$82="Mayor"),CONCATENATE("R",'Mapa final'!$A$82),"")</f>
        <v/>
      </c>
      <c r="AO36" s="293"/>
      <c r="AP36" s="293" t="str">
        <f>IF(AND('Mapa final'!$K$85="Alta",'Mapa final'!$O$85="Mayor"),CONCATENATE("R",'Mapa final'!$A$85),"")</f>
        <v/>
      </c>
      <c r="AQ36" s="293"/>
      <c r="AR36" s="293" t="str">
        <f>IF(AND('Mapa final'!$K$88="Alta",'Mapa final'!$O$88="Mayor"),CONCATENATE("R",'Mapa final'!$A$88),"")</f>
        <v/>
      </c>
      <c r="AS36" s="293"/>
      <c r="AT36" s="293" t="str">
        <f>IF(AND('Mapa final'!$K$91="Alta",'Mapa final'!$O$91="Mayor"),CONCATENATE("R",'Mapa final'!$A$91),"")</f>
        <v/>
      </c>
      <c r="AU36" s="293"/>
      <c r="AV36" s="293" t="str">
        <f>IF(AND('Mapa final'!$K$94="Alta",'Mapa final'!$O$94="Mayor"),CONCATENATE("R",'Mapa final'!$A$94),"")</f>
        <v>R30</v>
      </c>
      <c r="AW36" s="334"/>
      <c r="AX36" s="326" t="str">
        <f>IF(AND('Mapa final'!$K$82="Alta",'Mapa final'!$O$82="Catastrófico"),CONCATENATE("R",'Mapa final'!$A$82),"")</f>
        <v/>
      </c>
      <c r="AY36" s="324"/>
      <c r="AZ36" s="324" t="str">
        <f>IF(AND('Mapa final'!$K$85="Alta",'Mapa final'!$O$85="Catastrófico"),CONCATENATE("R",'Mapa final'!$A$85),"")</f>
        <v/>
      </c>
      <c r="BA36" s="324"/>
      <c r="BB36" s="324" t="str">
        <f>IF(AND('Mapa final'!$K$88="Alta",'Mapa final'!$O$88="Catastrófico"),CONCATENATE("R",'Mapa final'!$A$88),"")</f>
        <v/>
      </c>
      <c r="BC36" s="324"/>
      <c r="BD36" s="324" t="str">
        <f>IF(AND('Mapa final'!$K$91="Alta",'Mapa final'!$O$91="Catastrófico"),CONCATENATE("R",'Mapa final'!$A$91),"")</f>
        <v/>
      </c>
      <c r="BE36" s="324"/>
      <c r="BF36" s="324" t="str">
        <f>IF(AND('Mapa final'!$K$94="Alta",'Mapa final'!$O$94="Catastrófico"),CONCATENATE("R",'Mapa final'!$A$94),"")</f>
        <v/>
      </c>
      <c r="BG36" s="325"/>
      <c r="BH36" s="58"/>
      <c r="BI36" s="357"/>
      <c r="BJ36" s="358"/>
      <c r="BK36" s="358"/>
      <c r="BL36" s="358"/>
      <c r="BM36" s="358"/>
      <c r="BN36" s="359"/>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row>
    <row r="37" spans="1:100" ht="15" customHeight="1" x14ac:dyDescent="0.25">
      <c r="A37" s="58"/>
      <c r="B37" s="291"/>
      <c r="C37" s="291"/>
      <c r="D37" s="292"/>
      <c r="E37" s="312"/>
      <c r="F37" s="313"/>
      <c r="G37" s="313"/>
      <c r="H37" s="313"/>
      <c r="I37" s="318"/>
      <c r="J37" s="300"/>
      <c r="K37" s="301"/>
      <c r="L37" s="301"/>
      <c r="M37" s="301"/>
      <c r="N37" s="301"/>
      <c r="O37" s="301"/>
      <c r="P37" s="301"/>
      <c r="Q37" s="301"/>
      <c r="R37" s="301"/>
      <c r="S37" s="304"/>
      <c r="T37" s="300"/>
      <c r="U37" s="301"/>
      <c r="V37" s="301"/>
      <c r="W37" s="301"/>
      <c r="X37" s="301"/>
      <c r="Y37" s="301"/>
      <c r="Z37" s="301"/>
      <c r="AA37" s="301"/>
      <c r="AB37" s="301"/>
      <c r="AC37" s="304"/>
      <c r="AD37" s="335"/>
      <c r="AE37" s="293"/>
      <c r="AF37" s="293"/>
      <c r="AG37" s="293"/>
      <c r="AH37" s="293"/>
      <c r="AI37" s="293"/>
      <c r="AJ37" s="293"/>
      <c r="AK37" s="293"/>
      <c r="AL37" s="293"/>
      <c r="AM37" s="334"/>
      <c r="AN37" s="335"/>
      <c r="AO37" s="293"/>
      <c r="AP37" s="293"/>
      <c r="AQ37" s="293"/>
      <c r="AR37" s="293"/>
      <c r="AS37" s="293"/>
      <c r="AT37" s="293"/>
      <c r="AU37" s="293"/>
      <c r="AV37" s="293"/>
      <c r="AW37" s="334"/>
      <c r="AX37" s="326"/>
      <c r="AY37" s="324"/>
      <c r="AZ37" s="324"/>
      <c r="BA37" s="324"/>
      <c r="BB37" s="324"/>
      <c r="BC37" s="324"/>
      <c r="BD37" s="324"/>
      <c r="BE37" s="324"/>
      <c r="BF37" s="324"/>
      <c r="BG37" s="325"/>
      <c r="BH37" s="58"/>
      <c r="BI37" s="357"/>
      <c r="BJ37" s="358"/>
      <c r="BK37" s="358"/>
      <c r="BL37" s="358"/>
      <c r="BM37" s="358"/>
      <c r="BN37" s="359"/>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row>
    <row r="38" spans="1:100" ht="15" customHeight="1" x14ac:dyDescent="0.25">
      <c r="A38" s="58"/>
      <c r="B38" s="291"/>
      <c r="C38" s="291"/>
      <c r="D38" s="292"/>
      <c r="E38" s="312"/>
      <c r="F38" s="313"/>
      <c r="G38" s="313"/>
      <c r="H38" s="313"/>
      <c r="I38" s="318"/>
      <c r="J38" s="300" t="str">
        <f>IF(AND('Mapa final'!$K$97="Alta",'Mapa final'!$O$97="Leve"),CONCATENATE("R",'Mapa final'!$A$97),"")</f>
        <v/>
      </c>
      <c r="K38" s="301"/>
      <c r="L38" s="301" t="str">
        <f>IF(AND('Mapa final'!$K$100="Alta",'Mapa final'!$O$100="Leve"),CONCATENATE("R",'Mapa final'!$A$100),"")</f>
        <v/>
      </c>
      <c r="M38" s="301"/>
      <c r="N38" s="301" t="str">
        <f>IF(AND('Mapa final'!$K$103="Alta",'Mapa final'!$O$103="Leve"),CONCATENATE("R",'Mapa final'!$A$103),"")</f>
        <v/>
      </c>
      <c r="O38" s="301"/>
      <c r="P38" s="301" t="str">
        <f>IF(AND('Mapa final'!$K$106="Alta",'Mapa final'!$O$106="Leve"),CONCATENATE("R",'Mapa final'!$A$106),"")</f>
        <v/>
      </c>
      <c r="Q38" s="301"/>
      <c r="R38" s="301" t="str">
        <f>IF(AND('Mapa final'!$K$109="Alta",'Mapa final'!$O$109="Leve"),CONCATENATE("R",'Mapa final'!$A$109),"")</f>
        <v/>
      </c>
      <c r="S38" s="304"/>
      <c r="T38" s="300" t="str">
        <f>IF(AND('Mapa final'!$K$97="Alta",'Mapa final'!$O$97="Menor"),CONCATENATE("R",'Mapa final'!$A$97),"")</f>
        <v/>
      </c>
      <c r="U38" s="301"/>
      <c r="V38" s="301" t="str">
        <f>IF(AND('Mapa final'!$K$100="Alta",'Mapa final'!$O$100="Menor"),CONCATENATE("R",'Mapa final'!$A$100),"")</f>
        <v/>
      </c>
      <c r="W38" s="301"/>
      <c r="X38" s="301" t="str">
        <f>IF(AND('Mapa final'!$K$103="Alta",'Mapa final'!$O$103="Menor"),CONCATENATE("R",'Mapa final'!$A$103),"")</f>
        <v/>
      </c>
      <c r="Y38" s="301"/>
      <c r="Z38" s="301" t="str">
        <f>IF(AND('Mapa final'!$K$106="Alta",'Mapa final'!$O$106="Menor"),CONCATENATE("R",'Mapa final'!$A$106),"")</f>
        <v/>
      </c>
      <c r="AA38" s="301"/>
      <c r="AB38" s="301" t="str">
        <f>IF(AND('Mapa final'!$K$109="Alta",'Mapa final'!$O$109="Menor"),CONCATENATE("R",'Mapa final'!$A$109),"")</f>
        <v/>
      </c>
      <c r="AC38" s="304"/>
      <c r="AD38" s="335" t="str">
        <f>IF(AND('Mapa final'!$K$97="Alta",'Mapa final'!$O$97="Moderado"),CONCATENATE("R",'Mapa final'!$A$97),"")</f>
        <v/>
      </c>
      <c r="AE38" s="293"/>
      <c r="AF38" s="293" t="str">
        <f>IF(AND('Mapa final'!$K$100="Alta",'Mapa final'!$O$100="Moderado"),CONCATENATE("R",'Mapa final'!$A$100),"")</f>
        <v>R32</v>
      </c>
      <c r="AG38" s="293"/>
      <c r="AH38" s="293" t="str">
        <f>IF(AND('Mapa final'!$K$103="Alta",'Mapa final'!$O$103="Moderado"),CONCATENATE("R",'Mapa final'!$A$103),"")</f>
        <v/>
      </c>
      <c r="AI38" s="293"/>
      <c r="AJ38" s="293" t="str">
        <f>IF(AND('Mapa final'!$K$106="Alta",'Mapa final'!$O$106="Moderado"),CONCATENATE("R",'Mapa final'!$A$106),"")</f>
        <v/>
      </c>
      <c r="AK38" s="293"/>
      <c r="AL38" s="293" t="str">
        <f>IF(AND('Mapa final'!$K$109="Alta",'Mapa final'!$O$109="Moderado"),CONCATENATE("R",'Mapa final'!$A$109),"")</f>
        <v/>
      </c>
      <c r="AM38" s="334"/>
      <c r="AN38" s="335" t="str">
        <f>IF(AND('Mapa final'!$K$97="Alta",'Mapa final'!$O$97="Mayor"),CONCATENATE("R",'Mapa final'!$A$97),"")</f>
        <v/>
      </c>
      <c r="AO38" s="293"/>
      <c r="AP38" s="293" t="str">
        <f>IF(AND('Mapa final'!$K$100="Alta",'Mapa final'!$O$100="Mayor"),CONCATENATE("R",'Mapa final'!$A$100),"")</f>
        <v/>
      </c>
      <c r="AQ38" s="293"/>
      <c r="AR38" s="293" t="str">
        <f>IF(AND('Mapa final'!$K$103="Alta",'Mapa final'!$O$103="Mayor"),CONCATENATE("R",'Mapa final'!$A$103),"")</f>
        <v/>
      </c>
      <c r="AS38" s="293"/>
      <c r="AT38" s="293" t="str">
        <f>IF(AND('Mapa final'!$K$106="Alta",'Mapa final'!$O$106="Mayor"),CONCATENATE("R",'Mapa final'!$A$106),"")</f>
        <v/>
      </c>
      <c r="AU38" s="293"/>
      <c r="AV38" s="293" t="str">
        <f>IF(AND('Mapa final'!$K$109="Alta",'Mapa final'!$O$109="Mayor"),CONCATENATE("R",'Mapa final'!$A$109),"")</f>
        <v/>
      </c>
      <c r="AW38" s="334"/>
      <c r="AX38" s="326" t="str">
        <f>IF(AND('Mapa final'!$K$97="Alta",'Mapa final'!$O$97="Catastrófico"),CONCATENATE("R",'Mapa final'!$A$97),"")</f>
        <v/>
      </c>
      <c r="AY38" s="324"/>
      <c r="AZ38" s="324" t="str">
        <f>IF(AND('Mapa final'!$K$100="Alta",'Mapa final'!$O$100="Catastrófico"),CONCATENATE("R",'Mapa final'!$A$100),"")</f>
        <v/>
      </c>
      <c r="BA38" s="324"/>
      <c r="BB38" s="324" t="str">
        <f>IF(AND('Mapa final'!$K$103="Alta",'Mapa final'!$O$103="Catastrófico"),CONCATENATE("R",'Mapa final'!$A$103),"")</f>
        <v/>
      </c>
      <c r="BC38" s="324"/>
      <c r="BD38" s="324" t="str">
        <f>IF(AND('Mapa final'!$K$106="Alta",'Mapa final'!$O$106="Catastrófico"),CONCATENATE("R",'Mapa final'!$A$106),"")</f>
        <v/>
      </c>
      <c r="BE38" s="324"/>
      <c r="BF38" s="324" t="str">
        <f>IF(AND('Mapa final'!$K$109="Alta",'Mapa final'!$O$109="Catastrófico"),CONCATENATE("R",'Mapa final'!$A$109),"")</f>
        <v/>
      </c>
      <c r="BG38" s="325"/>
      <c r="BH38" s="58"/>
      <c r="BI38" s="357"/>
      <c r="BJ38" s="358"/>
      <c r="BK38" s="358"/>
      <c r="BL38" s="358"/>
      <c r="BM38" s="358"/>
      <c r="BN38" s="359"/>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row>
    <row r="39" spans="1:100" ht="15" customHeight="1" x14ac:dyDescent="0.25">
      <c r="A39" s="58"/>
      <c r="B39" s="291"/>
      <c r="C39" s="291"/>
      <c r="D39" s="292"/>
      <c r="E39" s="312"/>
      <c r="F39" s="313"/>
      <c r="G39" s="313"/>
      <c r="H39" s="313"/>
      <c r="I39" s="318"/>
      <c r="J39" s="300"/>
      <c r="K39" s="301"/>
      <c r="L39" s="301"/>
      <c r="M39" s="301"/>
      <c r="N39" s="301"/>
      <c r="O39" s="301"/>
      <c r="P39" s="301"/>
      <c r="Q39" s="301"/>
      <c r="R39" s="301"/>
      <c r="S39" s="304"/>
      <c r="T39" s="300"/>
      <c r="U39" s="301"/>
      <c r="V39" s="301"/>
      <c r="W39" s="301"/>
      <c r="X39" s="301"/>
      <c r="Y39" s="301"/>
      <c r="Z39" s="301"/>
      <c r="AA39" s="301"/>
      <c r="AB39" s="301"/>
      <c r="AC39" s="304"/>
      <c r="AD39" s="335"/>
      <c r="AE39" s="293"/>
      <c r="AF39" s="293"/>
      <c r="AG39" s="293"/>
      <c r="AH39" s="293"/>
      <c r="AI39" s="293"/>
      <c r="AJ39" s="293"/>
      <c r="AK39" s="293"/>
      <c r="AL39" s="293"/>
      <c r="AM39" s="334"/>
      <c r="AN39" s="335"/>
      <c r="AO39" s="293"/>
      <c r="AP39" s="293"/>
      <c r="AQ39" s="293"/>
      <c r="AR39" s="293"/>
      <c r="AS39" s="293"/>
      <c r="AT39" s="293"/>
      <c r="AU39" s="293"/>
      <c r="AV39" s="293"/>
      <c r="AW39" s="334"/>
      <c r="AX39" s="326"/>
      <c r="AY39" s="324"/>
      <c r="AZ39" s="324"/>
      <c r="BA39" s="324"/>
      <c r="BB39" s="324"/>
      <c r="BC39" s="324"/>
      <c r="BD39" s="324"/>
      <c r="BE39" s="324"/>
      <c r="BF39" s="324"/>
      <c r="BG39" s="325"/>
      <c r="BH39" s="58"/>
      <c r="BI39" s="357"/>
      <c r="BJ39" s="358"/>
      <c r="BK39" s="358"/>
      <c r="BL39" s="358"/>
      <c r="BM39" s="358"/>
      <c r="BN39" s="359"/>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row>
    <row r="40" spans="1:100" ht="15" customHeight="1" x14ac:dyDescent="0.25">
      <c r="A40" s="58"/>
      <c r="B40" s="291"/>
      <c r="C40" s="291"/>
      <c r="D40" s="292"/>
      <c r="E40" s="312"/>
      <c r="F40" s="313"/>
      <c r="G40" s="313"/>
      <c r="H40" s="313"/>
      <c r="I40" s="318"/>
      <c r="J40" s="300" t="str">
        <f>IF(AND('Mapa final'!$K$112="Alta",'Mapa final'!$O$112="Leve"),CONCATENATE("R",'Mapa final'!$A$112),"")</f>
        <v/>
      </c>
      <c r="K40" s="301"/>
      <c r="L40" s="301" t="str">
        <f>IF(AND('Mapa final'!$K$115="Alta",'Mapa final'!$O$115="Leve"),CONCATENATE("R",'Mapa final'!$A$115),"")</f>
        <v/>
      </c>
      <c r="M40" s="301"/>
      <c r="N40" s="301" t="str">
        <f>IF(AND('Mapa final'!$K$118="Alta",'Mapa final'!$O$118="Leve"),CONCATENATE("R",'Mapa final'!$A$118),"")</f>
        <v/>
      </c>
      <c r="O40" s="301"/>
      <c r="P40" s="301" t="str">
        <f>IF(AND('Mapa final'!$K$121="Alta",'Mapa final'!$O$121="Leve"),CONCATENATE("R",'Mapa final'!$A$121),"")</f>
        <v/>
      </c>
      <c r="Q40" s="301"/>
      <c r="R40" s="301" t="str">
        <f>IF(AND('Mapa final'!$K$124="Alta",'Mapa final'!$O$124="Leve"),CONCATENATE("R",'Mapa final'!$A$124),"")</f>
        <v/>
      </c>
      <c r="S40" s="304"/>
      <c r="T40" s="300" t="str">
        <f>IF(AND('Mapa final'!$K$112="Alta",'Mapa final'!$O$112="Menor"),CONCATENATE("R",'Mapa final'!$A$112),"")</f>
        <v/>
      </c>
      <c r="U40" s="301"/>
      <c r="V40" s="301" t="str">
        <f>IF(AND('Mapa final'!$K$115="Alta",'Mapa final'!$O$115="Menor"),CONCATENATE("R",'Mapa final'!$A$115),"")</f>
        <v/>
      </c>
      <c r="W40" s="301"/>
      <c r="X40" s="301" t="str">
        <f>IF(AND('Mapa final'!$K$118="Alta",'Mapa final'!$O$118="Menor"),CONCATENATE("R",'Mapa final'!$A$118),"")</f>
        <v>R38</v>
      </c>
      <c r="Y40" s="301"/>
      <c r="Z40" s="301" t="str">
        <f>IF(AND('Mapa final'!$K$121="Alta",'Mapa final'!$O$121="Menor"),CONCATENATE("R",'Mapa final'!$A$121),"")</f>
        <v/>
      </c>
      <c r="AA40" s="301"/>
      <c r="AB40" s="301" t="str">
        <f>IF(AND('Mapa final'!$K$124="Alta",'Mapa final'!$O$124="Menor"),CONCATENATE("R",'Mapa final'!$A$124),"")</f>
        <v/>
      </c>
      <c r="AC40" s="304"/>
      <c r="AD40" s="335" t="str">
        <f>IF(AND('Mapa final'!$K$112="Alta",'Mapa final'!$O$112="Moderado"),CONCATENATE("R",'Mapa final'!$A$112),"")</f>
        <v/>
      </c>
      <c r="AE40" s="293"/>
      <c r="AF40" s="293" t="str">
        <f>IF(AND('Mapa final'!$K$115="Alta",'Mapa final'!$O$115="Moderado"),CONCATENATE("R",'Mapa final'!$A$115),"")</f>
        <v/>
      </c>
      <c r="AG40" s="293"/>
      <c r="AH40" s="293" t="str">
        <f>IF(AND('Mapa final'!$K$118="Alta",'Mapa final'!$O$118="Moderado"),CONCATENATE("R",'Mapa final'!$A$118),"")</f>
        <v/>
      </c>
      <c r="AI40" s="293"/>
      <c r="AJ40" s="293" t="str">
        <f>IF(AND('Mapa final'!$K$121="Alta",'Mapa final'!$O$121="Moderado"),CONCATENATE("R",'Mapa final'!$A$121),"")</f>
        <v/>
      </c>
      <c r="AK40" s="293"/>
      <c r="AL40" s="293" t="str">
        <f>IF(AND('Mapa final'!$K$124="Alta",'Mapa final'!$O$124="Moderado"),CONCATENATE("R",'Mapa final'!$A$124),"")</f>
        <v/>
      </c>
      <c r="AM40" s="334"/>
      <c r="AN40" s="335" t="str">
        <f>IF(AND('Mapa final'!$K$112="Alta",'Mapa final'!$O$112="Mayor"),CONCATENATE("R",'Mapa final'!$A$112),"")</f>
        <v/>
      </c>
      <c r="AO40" s="293"/>
      <c r="AP40" s="293" t="str">
        <f>IF(AND('Mapa final'!$K$115="Alta",'Mapa final'!$O$115="Mayor"),CONCATENATE("R",'Mapa final'!$A$115),"")</f>
        <v/>
      </c>
      <c r="AQ40" s="293"/>
      <c r="AR40" s="293" t="str">
        <f>IF(AND('Mapa final'!$K$118="Alta",'Mapa final'!$O$118="Mayor"),CONCATENATE("R",'Mapa final'!$A$118),"")</f>
        <v/>
      </c>
      <c r="AS40" s="293"/>
      <c r="AT40" s="293" t="str">
        <f>IF(AND('Mapa final'!$K$121="Alta",'Mapa final'!$O$121="Mayor"),CONCATENATE("R",'Mapa final'!$A$121),"")</f>
        <v/>
      </c>
      <c r="AU40" s="293"/>
      <c r="AV40" s="293" t="str">
        <f>IF(AND('Mapa final'!$K$124="Alta",'Mapa final'!$O$124="Mayor"),CONCATENATE("R",'Mapa final'!$A$124),"")</f>
        <v/>
      </c>
      <c r="AW40" s="334"/>
      <c r="AX40" s="326" t="str">
        <f>IF(AND('Mapa final'!$K$112="Alta",'Mapa final'!$O$112="Catastrófico"),CONCATENATE("R",'Mapa final'!$A$112),"")</f>
        <v/>
      </c>
      <c r="AY40" s="324"/>
      <c r="AZ40" s="324" t="str">
        <f>IF(AND('Mapa final'!$K$115="Alta",'Mapa final'!$O$115="Catastrófico"),CONCATENATE("R",'Mapa final'!$A$115),"")</f>
        <v/>
      </c>
      <c r="BA40" s="324"/>
      <c r="BB40" s="324" t="str">
        <f>IF(AND('Mapa final'!$K$118="Alta",'Mapa final'!$O$118="Catastrófico"),CONCATENATE("R",'Mapa final'!$A$118),"")</f>
        <v/>
      </c>
      <c r="BC40" s="324"/>
      <c r="BD40" s="324" t="str">
        <f>IF(AND('Mapa final'!$K$121="Alta",'Mapa final'!$O$121="Catastrófico"),CONCATENATE("R",'Mapa final'!$A$121),"")</f>
        <v/>
      </c>
      <c r="BE40" s="324"/>
      <c r="BF40" s="324" t="str">
        <f>IF(AND('Mapa final'!$K$124="Alta",'Mapa final'!$O$124="Catastrófico"),CONCATENATE("R",'Mapa final'!$A$124),"")</f>
        <v/>
      </c>
      <c r="BG40" s="325"/>
      <c r="BH40" s="58"/>
      <c r="BI40" s="357"/>
      <c r="BJ40" s="358"/>
      <c r="BK40" s="358"/>
      <c r="BL40" s="358"/>
      <c r="BM40" s="358"/>
      <c r="BN40" s="359"/>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row>
    <row r="41" spans="1:100" ht="15" customHeight="1" x14ac:dyDescent="0.25">
      <c r="A41" s="58"/>
      <c r="B41" s="291"/>
      <c r="C41" s="291"/>
      <c r="D41" s="292"/>
      <c r="E41" s="312"/>
      <c r="F41" s="313"/>
      <c r="G41" s="313"/>
      <c r="H41" s="313"/>
      <c r="I41" s="318"/>
      <c r="J41" s="300"/>
      <c r="K41" s="301"/>
      <c r="L41" s="301"/>
      <c r="M41" s="301"/>
      <c r="N41" s="301"/>
      <c r="O41" s="301"/>
      <c r="P41" s="301"/>
      <c r="Q41" s="301"/>
      <c r="R41" s="301"/>
      <c r="S41" s="304"/>
      <c r="T41" s="300"/>
      <c r="U41" s="301"/>
      <c r="V41" s="301"/>
      <c r="W41" s="301"/>
      <c r="X41" s="301"/>
      <c r="Y41" s="301"/>
      <c r="Z41" s="301"/>
      <c r="AA41" s="301"/>
      <c r="AB41" s="301"/>
      <c r="AC41" s="304"/>
      <c r="AD41" s="335"/>
      <c r="AE41" s="293"/>
      <c r="AF41" s="293"/>
      <c r="AG41" s="293"/>
      <c r="AH41" s="293"/>
      <c r="AI41" s="293"/>
      <c r="AJ41" s="293"/>
      <c r="AK41" s="293"/>
      <c r="AL41" s="293"/>
      <c r="AM41" s="334"/>
      <c r="AN41" s="335"/>
      <c r="AO41" s="293"/>
      <c r="AP41" s="293"/>
      <c r="AQ41" s="293"/>
      <c r="AR41" s="293"/>
      <c r="AS41" s="293"/>
      <c r="AT41" s="293"/>
      <c r="AU41" s="293"/>
      <c r="AV41" s="293"/>
      <c r="AW41" s="334"/>
      <c r="AX41" s="326"/>
      <c r="AY41" s="324"/>
      <c r="AZ41" s="324"/>
      <c r="BA41" s="324"/>
      <c r="BB41" s="324"/>
      <c r="BC41" s="324"/>
      <c r="BD41" s="324"/>
      <c r="BE41" s="324"/>
      <c r="BF41" s="324"/>
      <c r="BG41" s="325"/>
      <c r="BH41" s="58"/>
      <c r="BI41" s="357"/>
      <c r="BJ41" s="358"/>
      <c r="BK41" s="358"/>
      <c r="BL41" s="358"/>
      <c r="BM41" s="358"/>
      <c r="BN41" s="359"/>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58"/>
      <c r="CV41" s="58"/>
    </row>
    <row r="42" spans="1:100" ht="15" customHeight="1" x14ac:dyDescent="0.25">
      <c r="A42" s="58"/>
      <c r="B42" s="291"/>
      <c r="C42" s="291"/>
      <c r="D42" s="292"/>
      <c r="E42" s="312"/>
      <c r="F42" s="313"/>
      <c r="G42" s="313"/>
      <c r="H42" s="313"/>
      <c r="I42" s="318"/>
      <c r="J42" s="300" t="str">
        <f>IF(AND('Mapa final'!$K$127="Alta",'Mapa final'!$O$127="Leve"),CONCATENATE("R",'Mapa final'!$A$127),"")</f>
        <v/>
      </c>
      <c r="K42" s="301"/>
      <c r="L42" s="301" t="str">
        <f>IF(AND('Mapa final'!$K$130="Alta",'Mapa final'!$O$130="Leve"),CONCATENATE("R",'Mapa final'!$A$130),"")</f>
        <v/>
      </c>
      <c r="M42" s="301"/>
      <c r="N42" s="301" t="str">
        <f>IF(AND('Mapa final'!$K$133="Alta",'Mapa final'!$O$133="Leve"),CONCATENATE("R",'Mapa final'!$A$133),"")</f>
        <v/>
      </c>
      <c r="O42" s="301"/>
      <c r="P42" s="301" t="str">
        <f>IF(AND('Mapa final'!$K$136="Alta",'Mapa final'!$O$136="Leve"),CONCATENATE("R",'Mapa final'!$A$136),"")</f>
        <v/>
      </c>
      <c r="Q42" s="301"/>
      <c r="R42" s="301" t="str">
        <f>IF(AND('Mapa final'!$K$139="Alta",'Mapa final'!$O$139="Leve"),CONCATENATE("R",'Mapa final'!$A$139),"")</f>
        <v/>
      </c>
      <c r="S42" s="304"/>
      <c r="T42" s="300" t="str">
        <f>IF(AND('Mapa final'!$K$127="Alta",'Mapa final'!$O$127="Menor"),CONCATENATE("R",'Mapa final'!$A$127),"")</f>
        <v/>
      </c>
      <c r="U42" s="301"/>
      <c r="V42" s="301" t="str">
        <f>IF(AND('Mapa final'!$K$130="Alta",'Mapa final'!$O$130="Menor"),CONCATENATE("R",'Mapa final'!$A$130),"")</f>
        <v/>
      </c>
      <c r="W42" s="301"/>
      <c r="X42" s="301" t="str">
        <f>IF(AND('Mapa final'!$K$133="Alta",'Mapa final'!$O$133="Menor"),CONCATENATE("R",'Mapa final'!$A$133),"")</f>
        <v/>
      </c>
      <c r="Y42" s="301"/>
      <c r="Z42" s="301" t="str">
        <f>IF(AND('Mapa final'!$K$136="Alta",'Mapa final'!$O$136="Menor"),CONCATENATE("R",'Mapa final'!$A$136),"")</f>
        <v/>
      </c>
      <c r="AA42" s="301"/>
      <c r="AB42" s="301" t="str">
        <f>IF(AND('Mapa final'!$K$139="Alta",'Mapa final'!$O$139="Menor"),CONCATENATE("R",'Mapa final'!$A$139),"")</f>
        <v/>
      </c>
      <c r="AC42" s="304"/>
      <c r="AD42" s="335" t="str">
        <f>IF(AND('Mapa final'!$K$127="Alta",'Mapa final'!$O$127="Moderado"),CONCATENATE("R",'Mapa final'!$A$127),"")</f>
        <v/>
      </c>
      <c r="AE42" s="293"/>
      <c r="AF42" s="293" t="str">
        <f>IF(AND('Mapa final'!$K$130="Alta",'Mapa final'!$O$130="Moderado"),CONCATENATE("R",'Mapa final'!$A$130),"")</f>
        <v/>
      </c>
      <c r="AG42" s="293"/>
      <c r="AH42" s="293" t="str">
        <f>IF(AND('Mapa final'!$K$133="Alta",'Mapa final'!$O$133="Moderado"),CONCATENATE("R",'Mapa final'!$A$133),"")</f>
        <v/>
      </c>
      <c r="AI42" s="293"/>
      <c r="AJ42" s="293" t="str">
        <f>IF(AND('Mapa final'!$K$136="Alta",'Mapa final'!$O$136="Moderado"),CONCATENATE("R",'Mapa final'!$A$136),"")</f>
        <v/>
      </c>
      <c r="AK42" s="293"/>
      <c r="AL42" s="293" t="str">
        <f>IF(AND('Mapa final'!$K$139="Alta",'Mapa final'!$O$139="Moderado"),CONCATENATE("R",'Mapa final'!$A$139),"")</f>
        <v/>
      </c>
      <c r="AM42" s="334"/>
      <c r="AN42" s="335" t="str">
        <f>IF(AND('Mapa final'!$K$127="Alta",'Mapa final'!$O$127="Mayor"),CONCATENATE("R",'Mapa final'!$A$127),"")</f>
        <v/>
      </c>
      <c r="AO42" s="293"/>
      <c r="AP42" s="293" t="str">
        <f>IF(AND('Mapa final'!$K$130="Alta",'Mapa final'!$O$130="Mayor"),CONCATENATE("R",'Mapa final'!$A$130),"")</f>
        <v/>
      </c>
      <c r="AQ42" s="293"/>
      <c r="AR42" s="293" t="str">
        <f>IF(AND('Mapa final'!$K$133="Alta",'Mapa final'!$O$133="Mayor"),CONCATENATE("R",'Mapa final'!$A$133),"")</f>
        <v/>
      </c>
      <c r="AS42" s="293"/>
      <c r="AT42" s="293" t="str">
        <f>IF(AND('Mapa final'!$K$136="Alta",'Mapa final'!$O$136="Mayor"),CONCATENATE("R",'Mapa final'!$A$136),"")</f>
        <v/>
      </c>
      <c r="AU42" s="293"/>
      <c r="AV42" s="293" t="str">
        <f>IF(AND('Mapa final'!$K$139="Alta",'Mapa final'!$O$139="Mayor"),CONCATENATE("R",'Mapa final'!$A$139),"")</f>
        <v/>
      </c>
      <c r="AW42" s="334"/>
      <c r="AX42" s="326" t="str">
        <f>IF(AND('Mapa final'!$K$127="Alta",'Mapa final'!$O$127="Catastrófico"),CONCATENATE("R",'Mapa final'!$A$127),"")</f>
        <v/>
      </c>
      <c r="AY42" s="324"/>
      <c r="AZ42" s="324" t="str">
        <f>IF(AND('Mapa final'!$K$130="Alta",'Mapa final'!$O$130="Catastrófico"),CONCATENATE("R",'Mapa final'!$A$130),"")</f>
        <v/>
      </c>
      <c r="BA42" s="324"/>
      <c r="BB42" s="324" t="str">
        <f>IF(AND('Mapa final'!$K$133="Alta",'Mapa final'!$O$133="Catastrófico"),CONCATENATE("R",'Mapa final'!$A$133),"")</f>
        <v/>
      </c>
      <c r="BC42" s="324"/>
      <c r="BD42" s="324" t="str">
        <f>IF(AND('Mapa final'!$K$136="Alta",'Mapa final'!$O$136="Catastrófico"),CONCATENATE("R",'Mapa final'!$A$136),"")</f>
        <v/>
      </c>
      <c r="BE42" s="324"/>
      <c r="BF42" s="324" t="str">
        <f>IF(AND('Mapa final'!$K$139="Alta",'Mapa final'!$O$139="Catastrófico"),CONCATENATE("R",'Mapa final'!$A$139),"")</f>
        <v/>
      </c>
      <c r="BG42" s="325"/>
      <c r="BH42" s="58"/>
      <c r="BI42" s="357"/>
      <c r="BJ42" s="358"/>
      <c r="BK42" s="358"/>
      <c r="BL42" s="358"/>
      <c r="BM42" s="358"/>
      <c r="BN42" s="359"/>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58"/>
      <c r="CV42" s="58"/>
    </row>
    <row r="43" spans="1:100" ht="15" customHeight="1" x14ac:dyDescent="0.25">
      <c r="A43" s="58"/>
      <c r="B43" s="291"/>
      <c r="C43" s="291"/>
      <c r="D43" s="292"/>
      <c r="E43" s="312"/>
      <c r="F43" s="313"/>
      <c r="G43" s="313"/>
      <c r="H43" s="313"/>
      <c r="I43" s="318"/>
      <c r="J43" s="300"/>
      <c r="K43" s="301"/>
      <c r="L43" s="301"/>
      <c r="M43" s="301"/>
      <c r="N43" s="301"/>
      <c r="O43" s="301"/>
      <c r="P43" s="301"/>
      <c r="Q43" s="301"/>
      <c r="R43" s="301"/>
      <c r="S43" s="304"/>
      <c r="T43" s="300"/>
      <c r="U43" s="301"/>
      <c r="V43" s="301"/>
      <c r="W43" s="301"/>
      <c r="X43" s="301"/>
      <c r="Y43" s="301"/>
      <c r="Z43" s="301"/>
      <c r="AA43" s="301"/>
      <c r="AB43" s="301"/>
      <c r="AC43" s="304"/>
      <c r="AD43" s="335"/>
      <c r="AE43" s="293"/>
      <c r="AF43" s="293"/>
      <c r="AG43" s="293"/>
      <c r="AH43" s="293"/>
      <c r="AI43" s="293"/>
      <c r="AJ43" s="293"/>
      <c r="AK43" s="293"/>
      <c r="AL43" s="293"/>
      <c r="AM43" s="334"/>
      <c r="AN43" s="335"/>
      <c r="AO43" s="293"/>
      <c r="AP43" s="293"/>
      <c r="AQ43" s="293"/>
      <c r="AR43" s="293"/>
      <c r="AS43" s="293"/>
      <c r="AT43" s="293"/>
      <c r="AU43" s="293"/>
      <c r="AV43" s="293"/>
      <c r="AW43" s="334"/>
      <c r="AX43" s="326"/>
      <c r="AY43" s="324"/>
      <c r="AZ43" s="324"/>
      <c r="BA43" s="324"/>
      <c r="BB43" s="324"/>
      <c r="BC43" s="324"/>
      <c r="BD43" s="324"/>
      <c r="BE43" s="324"/>
      <c r="BF43" s="324"/>
      <c r="BG43" s="325"/>
      <c r="BH43" s="58"/>
      <c r="BI43" s="357"/>
      <c r="BJ43" s="358"/>
      <c r="BK43" s="358"/>
      <c r="BL43" s="358"/>
      <c r="BM43" s="358"/>
      <c r="BN43" s="359"/>
      <c r="BO43" s="58"/>
      <c r="BP43" s="58"/>
      <c r="BQ43" s="58"/>
      <c r="BR43" s="58"/>
      <c r="BS43" s="58"/>
      <c r="BT43" s="58"/>
      <c r="BU43" s="58"/>
      <c r="BV43" s="58"/>
      <c r="BW43" s="58"/>
      <c r="BX43" s="58"/>
      <c r="BY43" s="58"/>
      <c r="BZ43" s="58"/>
      <c r="CA43" s="58"/>
      <c r="CB43" s="58"/>
      <c r="CC43" s="58"/>
      <c r="CD43" s="58"/>
      <c r="CE43" s="58"/>
      <c r="CF43" s="58"/>
      <c r="CG43" s="58"/>
      <c r="CH43" s="58"/>
      <c r="CI43" s="58"/>
      <c r="CJ43" s="58"/>
      <c r="CK43" s="58"/>
      <c r="CL43" s="58"/>
      <c r="CM43" s="58"/>
      <c r="CN43" s="58"/>
      <c r="CO43" s="58"/>
      <c r="CP43" s="58"/>
      <c r="CQ43" s="58"/>
      <c r="CR43" s="58"/>
      <c r="CS43" s="58"/>
      <c r="CT43" s="58"/>
      <c r="CU43" s="58"/>
      <c r="CV43" s="58"/>
    </row>
    <row r="44" spans="1:100" ht="15" customHeight="1" x14ac:dyDescent="0.25">
      <c r="A44" s="58"/>
      <c r="B44" s="291"/>
      <c r="C44" s="291"/>
      <c r="D44" s="292"/>
      <c r="E44" s="312"/>
      <c r="F44" s="313"/>
      <c r="G44" s="313"/>
      <c r="H44" s="313"/>
      <c r="I44" s="318"/>
      <c r="J44" s="300" t="str">
        <f>IF(AND('Mapa final'!$K$142="Alta",'Mapa final'!$O$142="Leve"),CONCATENATE("R",'Mapa final'!$A$142),"")</f>
        <v/>
      </c>
      <c r="K44" s="301"/>
      <c r="L44" s="301" t="str">
        <f>IF(AND('Mapa final'!$K$145="Alta",'Mapa final'!$O$145="Leve"),CONCATENATE("R",'Mapa final'!$A$145),"")</f>
        <v/>
      </c>
      <c r="M44" s="301"/>
      <c r="N44" s="301" t="str">
        <f>IF(AND('Mapa final'!$K$148="Alta",'Mapa final'!$O$148="Leve"),CONCATENATE("R",'Mapa final'!$A$148),"")</f>
        <v/>
      </c>
      <c r="O44" s="301"/>
      <c r="P44" s="301" t="str">
        <f>IF(AND('Mapa final'!$K$151="Alta",'Mapa final'!$O$151="Leve"),CONCATENATE("R",'Mapa final'!$A$151),"")</f>
        <v/>
      </c>
      <c r="Q44" s="301"/>
      <c r="R44" s="301" t="str">
        <f>IF(AND('Mapa final'!$K$154="Alta",'Mapa final'!$O$154="Leve"),CONCATENATE("R",'Mapa final'!$A$154),"")</f>
        <v/>
      </c>
      <c r="S44" s="304"/>
      <c r="T44" s="300" t="str">
        <f>IF(AND('Mapa final'!$K$142="Alta",'Mapa final'!$O$142="Menor"),CONCATENATE("R",'Mapa final'!$A$142),"")</f>
        <v/>
      </c>
      <c r="U44" s="301"/>
      <c r="V44" s="301" t="str">
        <f>IF(AND('Mapa final'!$K$145="Alta",'Mapa final'!$O$145="Menor"),CONCATENATE("R",'Mapa final'!$A$145),"")</f>
        <v/>
      </c>
      <c r="W44" s="301"/>
      <c r="X44" s="301" t="str">
        <f>IF(AND('Mapa final'!$K$148="Alta",'Mapa final'!$O$148="Menor"),CONCATENATE("R",'Mapa final'!$A$148),"")</f>
        <v/>
      </c>
      <c r="Y44" s="301"/>
      <c r="Z44" s="301" t="str">
        <f>IF(AND('Mapa final'!$K$151="Alta",'Mapa final'!$O$151="Menor"),CONCATENATE("R",'Mapa final'!$A$151),"")</f>
        <v/>
      </c>
      <c r="AA44" s="301"/>
      <c r="AB44" s="301" t="str">
        <f>IF(AND('Mapa final'!$K$154="Alta",'Mapa final'!$O$154="Menor"),CONCATENATE("R",'Mapa final'!$A$154),"")</f>
        <v/>
      </c>
      <c r="AC44" s="304"/>
      <c r="AD44" s="335" t="str">
        <f>IF(AND('Mapa final'!$K$142="Alta",'Mapa final'!$O$142="Moderado"),CONCATENATE("R",'Mapa final'!$A$142),"")</f>
        <v/>
      </c>
      <c r="AE44" s="293"/>
      <c r="AF44" s="293" t="str">
        <f>IF(AND('Mapa final'!$K$145="Alta",'Mapa final'!$O$145="Moderado"),CONCATENATE("R",'Mapa final'!$A$145),"")</f>
        <v/>
      </c>
      <c r="AG44" s="293"/>
      <c r="AH44" s="293" t="str">
        <f>IF(AND('Mapa final'!$K$148="Alta",'Mapa final'!$O$148="Moderado"),CONCATENATE("R",'Mapa final'!$A$148),"")</f>
        <v/>
      </c>
      <c r="AI44" s="293"/>
      <c r="AJ44" s="293" t="str">
        <f>IF(AND('Mapa final'!$K$151="Alta",'Mapa final'!$O$151="Moderado"),CONCATENATE("R",'Mapa final'!$A$151),"")</f>
        <v/>
      </c>
      <c r="AK44" s="293"/>
      <c r="AL44" s="293" t="str">
        <f>IF(AND('Mapa final'!$K$154="Alta",'Mapa final'!$O$154="Moderado"),CONCATENATE("R",'Mapa final'!$A$154),"")</f>
        <v/>
      </c>
      <c r="AM44" s="334"/>
      <c r="AN44" s="335" t="str">
        <f>IF(AND('Mapa final'!$K$142="Alta",'Mapa final'!$O$142="Mayor"),CONCATENATE("R",'Mapa final'!$A$142),"")</f>
        <v/>
      </c>
      <c r="AO44" s="293"/>
      <c r="AP44" s="293" t="str">
        <f>IF(AND('Mapa final'!$K$145="Alta",'Mapa final'!$O$145="Mayor"),CONCATENATE("R",'Mapa final'!$A$145),"")</f>
        <v/>
      </c>
      <c r="AQ44" s="293"/>
      <c r="AR44" s="293" t="str">
        <f>IF(AND('Mapa final'!$K$148="Alta",'Mapa final'!$O$148="Mayor"),CONCATENATE("R",'Mapa final'!$A$148),"")</f>
        <v/>
      </c>
      <c r="AS44" s="293"/>
      <c r="AT44" s="293" t="str">
        <f>IF(AND('Mapa final'!$K$151="Alta",'Mapa final'!$O$151="Mayor"),CONCATENATE("R",'Mapa final'!$A$151),"")</f>
        <v/>
      </c>
      <c r="AU44" s="293"/>
      <c r="AV44" s="293" t="str">
        <f>IF(AND('Mapa final'!$K$154="Alta",'Mapa final'!$O$154="Mayor"),CONCATENATE("R",'Mapa final'!$A$154),"")</f>
        <v/>
      </c>
      <c r="AW44" s="334"/>
      <c r="AX44" s="326" t="str">
        <f>IF(AND('Mapa final'!$K$142="Alta",'Mapa final'!$O$142="Catastrófico"),CONCATENATE("R",'Mapa final'!$A$142),"")</f>
        <v/>
      </c>
      <c r="AY44" s="324"/>
      <c r="AZ44" s="324" t="str">
        <f>IF(AND('Mapa final'!$K$145="Alta",'Mapa final'!$O$145="Catastrófico"),CONCATENATE("R",'Mapa final'!$A$145),"")</f>
        <v/>
      </c>
      <c r="BA44" s="324"/>
      <c r="BB44" s="324" t="str">
        <f>IF(AND('Mapa final'!$K$148="Alta",'Mapa final'!$O$148="Catastrófico"),CONCATENATE("R",'Mapa final'!$A$148),"")</f>
        <v/>
      </c>
      <c r="BC44" s="324"/>
      <c r="BD44" s="324" t="str">
        <f>IF(AND('Mapa final'!$K$151="Alta",'Mapa final'!$O$151="Catastrófico"),CONCATENATE("R",'Mapa final'!$A$151),"")</f>
        <v/>
      </c>
      <c r="BE44" s="324"/>
      <c r="BF44" s="324" t="str">
        <f>IF(AND('Mapa final'!$K$154="Alta",'Mapa final'!$O$154="Catastrófico"),CONCATENATE("R",'Mapa final'!$A$154),"")</f>
        <v/>
      </c>
      <c r="BG44" s="325"/>
      <c r="BH44" s="58"/>
      <c r="BI44" s="357"/>
      <c r="BJ44" s="358"/>
      <c r="BK44" s="358"/>
      <c r="BL44" s="358"/>
      <c r="BM44" s="358"/>
      <c r="BN44" s="359"/>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58"/>
      <c r="CV44" s="58"/>
    </row>
    <row r="45" spans="1:100" ht="15" customHeight="1" thickBot="1" x14ac:dyDescent="0.3">
      <c r="A45" s="58"/>
      <c r="B45" s="291"/>
      <c r="C45" s="291"/>
      <c r="D45" s="292"/>
      <c r="E45" s="312"/>
      <c r="F45" s="313"/>
      <c r="G45" s="313"/>
      <c r="H45" s="313"/>
      <c r="I45" s="318"/>
      <c r="J45" s="302"/>
      <c r="K45" s="303"/>
      <c r="L45" s="303"/>
      <c r="M45" s="303"/>
      <c r="N45" s="303"/>
      <c r="O45" s="303"/>
      <c r="P45" s="303"/>
      <c r="Q45" s="303"/>
      <c r="R45" s="303"/>
      <c r="S45" s="305"/>
      <c r="T45" s="302"/>
      <c r="U45" s="303"/>
      <c r="V45" s="303"/>
      <c r="W45" s="303"/>
      <c r="X45" s="303"/>
      <c r="Y45" s="303"/>
      <c r="Z45" s="303"/>
      <c r="AA45" s="303"/>
      <c r="AB45" s="303"/>
      <c r="AC45" s="305"/>
      <c r="AD45" s="337"/>
      <c r="AE45" s="333"/>
      <c r="AF45" s="333"/>
      <c r="AG45" s="333"/>
      <c r="AH45" s="333"/>
      <c r="AI45" s="333"/>
      <c r="AJ45" s="333"/>
      <c r="AK45" s="333"/>
      <c r="AL45" s="333"/>
      <c r="AM45" s="336"/>
      <c r="AN45" s="337"/>
      <c r="AO45" s="333"/>
      <c r="AP45" s="333"/>
      <c r="AQ45" s="333"/>
      <c r="AR45" s="333"/>
      <c r="AS45" s="333"/>
      <c r="AT45" s="333"/>
      <c r="AU45" s="333"/>
      <c r="AV45" s="333"/>
      <c r="AW45" s="336"/>
      <c r="AX45" s="327"/>
      <c r="AY45" s="328"/>
      <c r="AZ45" s="328"/>
      <c r="BA45" s="328"/>
      <c r="BB45" s="328"/>
      <c r="BC45" s="328"/>
      <c r="BD45" s="328"/>
      <c r="BE45" s="328"/>
      <c r="BF45" s="328"/>
      <c r="BG45" s="329"/>
      <c r="BH45" s="58"/>
      <c r="BI45" s="357"/>
      <c r="BJ45" s="358"/>
      <c r="BK45" s="358"/>
      <c r="BL45" s="358"/>
      <c r="BM45" s="358"/>
      <c r="BN45" s="359"/>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58"/>
      <c r="CV45" s="58"/>
    </row>
    <row r="46" spans="1:100" ht="15" customHeight="1" x14ac:dyDescent="0.25">
      <c r="A46" s="58"/>
      <c r="B46" s="291"/>
      <c r="C46" s="291"/>
      <c r="D46" s="292"/>
      <c r="E46" s="309" t="s">
        <v>108</v>
      </c>
      <c r="F46" s="310"/>
      <c r="G46" s="310"/>
      <c r="H46" s="310"/>
      <c r="I46" s="310"/>
      <c r="J46" s="322" t="str">
        <f>IF(AND('Mapa final'!$K$7="Media",'Mapa final'!$O$7="Leve"),CONCATENATE("R",'Mapa final'!$A$7),"")</f>
        <v/>
      </c>
      <c r="K46" s="306"/>
      <c r="L46" s="306" t="str">
        <f>IF(AND('Mapa final'!$K$10="Media",'Mapa final'!$O$10="Leve"),CONCATENATE("R",'Mapa final'!$A$10),"")</f>
        <v/>
      </c>
      <c r="M46" s="306"/>
      <c r="N46" s="306" t="str">
        <f>IF(AND('Mapa final'!$K$13="Media",'Mapa final'!$O$13="Leve"),CONCATENATE("R",'Mapa final'!$A$13),"")</f>
        <v/>
      </c>
      <c r="O46" s="306"/>
      <c r="P46" s="306" t="str">
        <f>IF(AND('Mapa final'!$K$16="Media",'Mapa final'!$O$16="Leve"),CONCATENATE("R",'Mapa final'!$A$16),"")</f>
        <v>R4</v>
      </c>
      <c r="Q46" s="306"/>
      <c r="R46" s="306" t="str">
        <f>IF(AND('Mapa final'!$K$19="Media",'Mapa final'!$O$19="Leve"),CONCATENATE("R",'Mapa final'!$A$19),"")</f>
        <v>R5</v>
      </c>
      <c r="S46" s="323"/>
      <c r="T46" s="322" t="str">
        <f>IF(AND('Mapa final'!$K$7="Media",'Mapa final'!$O$7="Menor"),CONCATENATE("R",'Mapa final'!$A$7),"")</f>
        <v/>
      </c>
      <c r="U46" s="306"/>
      <c r="V46" s="306" t="str">
        <f>IF(AND('Mapa final'!$K$10="Media",'Mapa final'!$O$10="Menor"),CONCATENATE("R",'Mapa final'!$A$10),"")</f>
        <v/>
      </c>
      <c r="W46" s="306"/>
      <c r="X46" s="306" t="str">
        <f>IF(AND('Mapa final'!$K$13="Media",'Mapa final'!$O$13="Menor"),CONCATENATE("R",'Mapa final'!$A$13),"")</f>
        <v/>
      </c>
      <c r="Y46" s="306"/>
      <c r="Z46" s="306" t="str">
        <f>IF(AND('Mapa final'!$K$16="Media",'Mapa final'!$O$16="Menor"),CONCATENATE("R",'Mapa final'!$A$16),"")</f>
        <v/>
      </c>
      <c r="AA46" s="306"/>
      <c r="AB46" s="306" t="str">
        <f>IF(AND('Mapa final'!$K$19="Media",'Mapa final'!$O$19="Menor"),CONCATENATE("R",'Mapa final'!$A$19),"")</f>
        <v/>
      </c>
      <c r="AC46" s="323"/>
      <c r="AD46" s="322" t="str">
        <f>IF(AND('Mapa final'!$K$7="Media",'Mapa final'!$O$7="Moderado"),CONCATENATE("R",'Mapa final'!$A$7),"")</f>
        <v/>
      </c>
      <c r="AE46" s="306"/>
      <c r="AF46" s="306" t="str">
        <f>IF(AND('Mapa final'!$K$10="Media",'Mapa final'!$O$10="Moderado"),CONCATENATE("R",'Mapa final'!$A$10),"")</f>
        <v>R2</v>
      </c>
      <c r="AG46" s="306"/>
      <c r="AH46" s="306" t="str">
        <f>IF(AND('Mapa final'!$K$13="Media",'Mapa final'!$O$13="Moderado"),CONCATENATE("R",'Mapa final'!$A$13),"")</f>
        <v/>
      </c>
      <c r="AI46" s="306"/>
      <c r="AJ46" s="306" t="str">
        <f>IF(AND('Mapa final'!$K$16="Media",'Mapa final'!$O$16="Moderado"),CONCATENATE("R",'Mapa final'!$A$16),"")</f>
        <v/>
      </c>
      <c r="AK46" s="306"/>
      <c r="AL46" s="306" t="str">
        <f>IF(AND('Mapa final'!$K$19="Media",'Mapa final'!$O$19="Moderado"),CONCATENATE("R",'Mapa final'!$A$19),"")</f>
        <v/>
      </c>
      <c r="AM46" s="323"/>
      <c r="AN46" s="338" t="str">
        <f>IF(AND('Mapa final'!$K$7="Media",'Mapa final'!$O$7="Mayor"),CONCATENATE("R",'Mapa final'!$A$7),"")</f>
        <v/>
      </c>
      <c r="AO46" s="339"/>
      <c r="AP46" s="339" t="str">
        <f>IF(AND('Mapa final'!$K$10="Media",'Mapa final'!$O$10="Mayor"),CONCATENATE("R",'Mapa final'!$A$10),"")</f>
        <v/>
      </c>
      <c r="AQ46" s="339"/>
      <c r="AR46" s="339" t="str">
        <f>IF(AND('Mapa final'!$K$13="Media",'Mapa final'!$O$13="Mayor"),CONCATENATE("R",'Mapa final'!$A$13),"")</f>
        <v/>
      </c>
      <c r="AS46" s="339"/>
      <c r="AT46" s="339" t="str">
        <f>IF(AND('Mapa final'!$K$16="Media",'Mapa final'!$O$16="Mayor"),CONCATENATE("R",'Mapa final'!$A$16),"")</f>
        <v/>
      </c>
      <c r="AU46" s="339"/>
      <c r="AV46" s="339" t="str">
        <f>IF(AND('Mapa final'!$K$19="Media",'Mapa final'!$O$19="Mayor"),CONCATENATE("R",'Mapa final'!$A$19),"")</f>
        <v/>
      </c>
      <c r="AW46" s="340"/>
      <c r="AX46" s="330" t="str">
        <f>IF(AND('Mapa final'!$K$7="Media",'Mapa final'!$O$7="Catastrófico"),CONCATENATE("R",'Mapa final'!$A$7),"")</f>
        <v/>
      </c>
      <c r="AY46" s="331"/>
      <c r="AZ46" s="331" t="str">
        <f>IF(AND('Mapa final'!$K$10="Media",'Mapa final'!$O$10="Catastrófico"),CONCATENATE("R",'Mapa final'!$A$10),"")</f>
        <v/>
      </c>
      <c r="BA46" s="331"/>
      <c r="BB46" s="331" t="str">
        <f>IF(AND('Mapa final'!$K$13="Media",'Mapa final'!$O$13="Catastrófico"),CONCATENATE("R",'Mapa final'!$A$13),"")</f>
        <v/>
      </c>
      <c r="BC46" s="331"/>
      <c r="BD46" s="331" t="str">
        <f>IF(AND('Mapa final'!$K$16="Media",'Mapa final'!$O$16="Catastrófico"),CONCATENATE("R",'Mapa final'!$A$16),"")</f>
        <v/>
      </c>
      <c r="BE46" s="331"/>
      <c r="BF46" s="331" t="str">
        <f>IF(AND('Mapa final'!$K$19="Media",'Mapa final'!$O$19="Catastrófico"),CONCATENATE("R",'Mapa final'!$A$19),"")</f>
        <v/>
      </c>
      <c r="BG46" s="332"/>
      <c r="BH46" s="58"/>
      <c r="BI46" s="357"/>
      <c r="BJ46" s="358"/>
      <c r="BK46" s="358"/>
      <c r="BL46" s="358"/>
      <c r="BM46" s="358"/>
      <c r="BN46" s="359"/>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row>
    <row r="47" spans="1:100" ht="15" customHeight="1" x14ac:dyDescent="0.25">
      <c r="A47" s="58"/>
      <c r="B47" s="291"/>
      <c r="C47" s="291"/>
      <c r="D47" s="292"/>
      <c r="E47" s="312"/>
      <c r="F47" s="313"/>
      <c r="G47" s="313"/>
      <c r="H47" s="313"/>
      <c r="I47" s="318"/>
      <c r="J47" s="300"/>
      <c r="K47" s="301"/>
      <c r="L47" s="301"/>
      <c r="M47" s="301"/>
      <c r="N47" s="301"/>
      <c r="O47" s="301"/>
      <c r="P47" s="301"/>
      <c r="Q47" s="301"/>
      <c r="R47" s="301"/>
      <c r="S47" s="304"/>
      <c r="T47" s="300"/>
      <c r="U47" s="301"/>
      <c r="V47" s="301"/>
      <c r="W47" s="301"/>
      <c r="X47" s="301"/>
      <c r="Y47" s="301"/>
      <c r="Z47" s="301"/>
      <c r="AA47" s="301"/>
      <c r="AB47" s="301"/>
      <c r="AC47" s="304"/>
      <c r="AD47" s="300"/>
      <c r="AE47" s="301"/>
      <c r="AF47" s="301"/>
      <c r="AG47" s="301"/>
      <c r="AH47" s="301"/>
      <c r="AI47" s="301"/>
      <c r="AJ47" s="301"/>
      <c r="AK47" s="301"/>
      <c r="AL47" s="301"/>
      <c r="AM47" s="304"/>
      <c r="AN47" s="335"/>
      <c r="AO47" s="293"/>
      <c r="AP47" s="293"/>
      <c r="AQ47" s="293"/>
      <c r="AR47" s="293"/>
      <c r="AS47" s="293"/>
      <c r="AT47" s="293"/>
      <c r="AU47" s="293"/>
      <c r="AV47" s="293"/>
      <c r="AW47" s="334"/>
      <c r="AX47" s="326"/>
      <c r="AY47" s="324"/>
      <c r="AZ47" s="324"/>
      <c r="BA47" s="324"/>
      <c r="BB47" s="324"/>
      <c r="BC47" s="324"/>
      <c r="BD47" s="324"/>
      <c r="BE47" s="324"/>
      <c r="BF47" s="324"/>
      <c r="BG47" s="325"/>
      <c r="BH47" s="58"/>
      <c r="BI47" s="357"/>
      <c r="BJ47" s="358"/>
      <c r="BK47" s="358"/>
      <c r="BL47" s="358"/>
      <c r="BM47" s="358"/>
      <c r="BN47" s="359"/>
      <c r="BO47" s="58"/>
      <c r="BP47" s="58"/>
      <c r="BQ47" s="58"/>
      <c r="BR47" s="58"/>
      <c r="BS47" s="58"/>
      <c r="BT47" s="58"/>
      <c r="BU47" s="58"/>
      <c r="BV47" s="58"/>
      <c r="BW47" s="58"/>
      <c r="BX47" s="58"/>
      <c r="BY47" s="58"/>
      <c r="BZ47" s="58"/>
      <c r="CA47" s="58"/>
      <c r="CB47" s="58"/>
      <c r="CC47" s="58"/>
      <c r="CD47" s="58"/>
      <c r="CE47" s="58"/>
      <c r="CF47" s="58"/>
      <c r="CG47" s="58"/>
      <c r="CH47" s="58"/>
      <c r="CI47" s="58"/>
      <c r="CJ47" s="58"/>
      <c r="CK47" s="58"/>
      <c r="CL47" s="58"/>
      <c r="CM47" s="58"/>
      <c r="CN47" s="58"/>
      <c r="CO47" s="58"/>
      <c r="CP47" s="58"/>
      <c r="CQ47" s="58"/>
      <c r="CR47" s="58"/>
      <c r="CS47" s="58"/>
      <c r="CT47" s="58"/>
      <c r="CU47" s="58"/>
      <c r="CV47" s="58"/>
    </row>
    <row r="48" spans="1:100" ht="15" customHeight="1" x14ac:dyDescent="0.25">
      <c r="A48" s="58"/>
      <c r="B48" s="291"/>
      <c r="C48" s="291"/>
      <c r="D48" s="292"/>
      <c r="E48" s="312"/>
      <c r="F48" s="313"/>
      <c r="G48" s="313"/>
      <c r="H48" s="313"/>
      <c r="I48" s="318"/>
      <c r="J48" s="300" t="str">
        <f>IF(AND('Mapa final'!$K$22="Media",'Mapa final'!$O$22="Leve"),CONCATENATE("R",'Mapa final'!$A$22),"")</f>
        <v/>
      </c>
      <c r="K48" s="301"/>
      <c r="L48" s="301" t="str">
        <f>IF(AND('Mapa final'!$K$25="Media",'Mapa final'!$O$25="Leve"),CONCATENATE("R",'Mapa final'!$A$25),"")</f>
        <v/>
      </c>
      <c r="M48" s="301"/>
      <c r="N48" s="301" t="str">
        <f>IF(AND('Mapa final'!$K$28="Media",'Mapa final'!$O$28="Leve"),CONCATENATE("R",'Mapa final'!$A$28),"")</f>
        <v/>
      </c>
      <c r="O48" s="301"/>
      <c r="P48" s="301" t="str">
        <f>IF(AND('Mapa final'!$K$31="Media",'Mapa final'!$O$31="Leve"),CONCATENATE("R",'Mapa final'!$A$31),"")</f>
        <v/>
      </c>
      <c r="Q48" s="301"/>
      <c r="R48" s="301" t="str">
        <f>IF(AND('Mapa final'!$K$34="Media",'Mapa final'!$O$34="Leve"),CONCATENATE("R",'Mapa final'!$A$34),"")</f>
        <v/>
      </c>
      <c r="S48" s="304"/>
      <c r="T48" s="300" t="str">
        <f>IF(AND('Mapa final'!$K$22="Media",'Mapa final'!$O$22="Menor"),CONCATENATE("R",'Mapa final'!$A$22),"")</f>
        <v/>
      </c>
      <c r="U48" s="301"/>
      <c r="V48" s="301" t="str">
        <f>IF(AND('Mapa final'!$K$25="Media",'Mapa final'!$O$25="Menor"),CONCATENATE("R",'Mapa final'!$A$25),"")</f>
        <v/>
      </c>
      <c r="W48" s="301"/>
      <c r="X48" s="301" t="str">
        <f>IF(AND('Mapa final'!$K$28="Media",'Mapa final'!$O$28="Menor"),CONCATENATE("R",'Mapa final'!$A$28),"")</f>
        <v/>
      </c>
      <c r="Y48" s="301"/>
      <c r="Z48" s="301" t="str">
        <f>IF(AND('Mapa final'!$K$31="Media",'Mapa final'!$O$31="Menor"),CONCATENATE("R",'Mapa final'!$A$31),"")</f>
        <v/>
      </c>
      <c r="AA48" s="301"/>
      <c r="AB48" s="301" t="str">
        <f>IF(AND('Mapa final'!$K$34="Media",'Mapa final'!$O$34="Menor"),CONCATENATE("R",'Mapa final'!$A$34),"")</f>
        <v/>
      </c>
      <c r="AC48" s="304"/>
      <c r="AD48" s="300" t="str">
        <f>IF(AND('Mapa final'!$K$22="Media",'Mapa final'!$O$22="Moderado"),CONCATENATE("R",'Mapa final'!$A$22),"")</f>
        <v/>
      </c>
      <c r="AE48" s="301"/>
      <c r="AF48" s="301" t="str">
        <f>IF(AND('Mapa final'!$K$25="Media",'Mapa final'!$O$25="Moderado"),CONCATENATE("R",'Mapa final'!$A$25),"")</f>
        <v/>
      </c>
      <c r="AG48" s="301"/>
      <c r="AH48" s="301" t="str">
        <f>IF(AND('Mapa final'!$K$28="Media",'Mapa final'!$O$28="Moderado"),CONCATENATE("R",'Mapa final'!$A$28),"")</f>
        <v/>
      </c>
      <c r="AI48" s="301"/>
      <c r="AJ48" s="301" t="str">
        <f>IF(AND('Mapa final'!$K$31="Media",'Mapa final'!$O$31="Moderado"),CONCATENATE("R",'Mapa final'!$A$31),"")</f>
        <v/>
      </c>
      <c r="AK48" s="301"/>
      <c r="AL48" s="301" t="str">
        <f>IF(AND('Mapa final'!$K$34="Media",'Mapa final'!$O$34="Moderado"),CONCATENATE("R",'Mapa final'!$A$34),"")</f>
        <v/>
      </c>
      <c r="AM48" s="304"/>
      <c r="AN48" s="335" t="str">
        <f>IF(AND('Mapa final'!$K$22="Media",'Mapa final'!$O$22="Mayor"),CONCATENATE("R",'Mapa final'!$A$22),"")</f>
        <v/>
      </c>
      <c r="AO48" s="293"/>
      <c r="AP48" s="293" t="str">
        <f>IF(AND('Mapa final'!$K$25="Media",'Mapa final'!$O$25="Mayor"),CONCATENATE("R",'Mapa final'!$A$25),"")</f>
        <v/>
      </c>
      <c r="AQ48" s="293"/>
      <c r="AR48" s="293" t="str">
        <f>IF(AND('Mapa final'!$K$28="Media",'Mapa final'!$O$28="Mayor"),CONCATENATE("R",'Mapa final'!$A$28),"")</f>
        <v/>
      </c>
      <c r="AS48" s="293"/>
      <c r="AT48" s="293" t="str">
        <f>IF(AND('Mapa final'!$K$31="Media",'Mapa final'!$O$31="Mayor"),CONCATENATE("R",'Mapa final'!$A$31),"")</f>
        <v/>
      </c>
      <c r="AU48" s="293"/>
      <c r="AV48" s="293" t="str">
        <f>IF(AND('Mapa final'!$K$34="Media",'Mapa final'!$O$34="Mayor"),CONCATENATE("R",'Mapa final'!$A$34),"")</f>
        <v/>
      </c>
      <c r="AW48" s="334"/>
      <c r="AX48" s="326" t="str">
        <f>IF(AND('Mapa final'!$K$22="Media",'Mapa final'!$O$22="Catastrófico"),CONCATENATE("R",'Mapa final'!$A$22),"")</f>
        <v/>
      </c>
      <c r="AY48" s="324"/>
      <c r="AZ48" s="324" t="str">
        <f>IF(AND('Mapa final'!$K$25="Media",'Mapa final'!$O$25="Catastrófico"),CONCATENATE("R",'Mapa final'!$A$25),"")</f>
        <v/>
      </c>
      <c r="BA48" s="324"/>
      <c r="BB48" s="324" t="str">
        <f>IF(AND('Mapa final'!$K$28="Media",'Mapa final'!$O$28="Catastrófico"),CONCATENATE("R",'Mapa final'!$A$28),"")</f>
        <v/>
      </c>
      <c r="BC48" s="324"/>
      <c r="BD48" s="324" t="str">
        <f>IF(AND('Mapa final'!$K$31="Media",'Mapa final'!$O$31="Catastrófico"),CONCATENATE("R",'Mapa final'!$A$31),"")</f>
        <v/>
      </c>
      <c r="BE48" s="324"/>
      <c r="BF48" s="324" t="str">
        <f>IF(AND('Mapa final'!$K$34="Media",'Mapa final'!$O$34="Catastrófico"),CONCATENATE("R",'Mapa final'!$A$34),"")</f>
        <v/>
      </c>
      <c r="BG48" s="325"/>
      <c r="BH48" s="58"/>
      <c r="BI48" s="357"/>
      <c r="BJ48" s="358"/>
      <c r="BK48" s="358"/>
      <c r="BL48" s="358"/>
      <c r="BM48" s="358"/>
      <c r="BN48" s="359"/>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row>
    <row r="49" spans="1:100" ht="15" customHeight="1" x14ac:dyDescent="0.25">
      <c r="A49" s="58"/>
      <c r="B49" s="291"/>
      <c r="C49" s="291"/>
      <c r="D49" s="292"/>
      <c r="E49" s="312"/>
      <c r="F49" s="313"/>
      <c r="G49" s="313"/>
      <c r="H49" s="313"/>
      <c r="I49" s="318"/>
      <c r="J49" s="300"/>
      <c r="K49" s="301"/>
      <c r="L49" s="301"/>
      <c r="M49" s="301"/>
      <c r="N49" s="301"/>
      <c r="O49" s="301"/>
      <c r="P49" s="301"/>
      <c r="Q49" s="301"/>
      <c r="R49" s="301"/>
      <c r="S49" s="304"/>
      <c r="T49" s="300"/>
      <c r="U49" s="301"/>
      <c r="V49" s="301"/>
      <c r="W49" s="301"/>
      <c r="X49" s="301"/>
      <c r="Y49" s="301"/>
      <c r="Z49" s="301"/>
      <c r="AA49" s="301"/>
      <c r="AB49" s="301"/>
      <c r="AC49" s="304"/>
      <c r="AD49" s="300"/>
      <c r="AE49" s="301"/>
      <c r="AF49" s="301"/>
      <c r="AG49" s="301"/>
      <c r="AH49" s="301"/>
      <c r="AI49" s="301"/>
      <c r="AJ49" s="301"/>
      <c r="AK49" s="301"/>
      <c r="AL49" s="301"/>
      <c r="AM49" s="304"/>
      <c r="AN49" s="335"/>
      <c r="AO49" s="293"/>
      <c r="AP49" s="293"/>
      <c r="AQ49" s="293"/>
      <c r="AR49" s="293"/>
      <c r="AS49" s="293"/>
      <c r="AT49" s="293"/>
      <c r="AU49" s="293"/>
      <c r="AV49" s="293"/>
      <c r="AW49" s="334"/>
      <c r="AX49" s="326"/>
      <c r="AY49" s="324"/>
      <c r="AZ49" s="324"/>
      <c r="BA49" s="324"/>
      <c r="BB49" s="324"/>
      <c r="BC49" s="324"/>
      <c r="BD49" s="324"/>
      <c r="BE49" s="324"/>
      <c r="BF49" s="324"/>
      <c r="BG49" s="325"/>
      <c r="BH49" s="58"/>
      <c r="BI49" s="357"/>
      <c r="BJ49" s="358"/>
      <c r="BK49" s="358"/>
      <c r="BL49" s="358"/>
      <c r="BM49" s="358"/>
      <c r="BN49" s="359"/>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58"/>
      <c r="CV49" s="58"/>
    </row>
    <row r="50" spans="1:100" ht="15" customHeight="1" x14ac:dyDescent="0.25">
      <c r="A50" s="58"/>
      <c r="B50" s="291"/>
      <c r="C50" s="291"/>
      <c r="D50" s="292"/>
      <c r="E50" s="312"/>
      <c r="F50" s="313"/>
      <c r="G50" s="313"/>
      <c r="H50" s="313"/>
      <c r="I50" s="318"/>
      <c r="J50" s="300" t="str">
        <f>IF(AND('Mapa final'!$K$37="Media",'Mapa final'!$O$37="Leve"),CONCATENATE("R",'Mapa final'!$A$37),"")</f>
        <v/>
      </c>
      <c r="K50" s="301"/>
      <c r="L50" s="301" t="str">
        <f>IF(AND('Mapa final'!$K$40="Media",'Mapa final'!$O$40="Leve"),CONCATENATE("R",'Mapa final'!$A$40),"")</f>
        <v/>
      </c>
      <c r="M50" s="301"/>
      <c r="N50" s="301" t="str">
        <f>IF(AND('Mapa final'!$K$43="Media",'Mapa final'!$O$43="Leve"),CONCATENATE("R",'Mapa final'!$A$43),"")</f>
        <v/>
      </c>
      <c r="O50" s="301"/>
      <c r="P50" s="301" t="str">
        <f>IF(AND('Mapa final'!$K$46="Media",'Mapa final'!$O$46="Leve"),CONCATENATE("R",'Mapa final'!$A$46),"")</f>
        <v/>
      </c>
      <c r="Q50" s="301"/>
      <c r="R50" s="301" t="str">
        <f>IF(AND('Mapa final'!$K$49="Media",'Mapa final'!$O$49="Leve"),CONCATENATE("R",'Mapa final'!$A$49),"")</f>
        <v/>
      </c>
      <c r="S50" s="304"/>
      <c r="T50" s="300" t="str">
        <f>IF(AND('Mapa final'!$K$37="Media",'Mapa final'!$O$37="Menor"),CONCATENATE("R",'Mapa final'!$A$37),"")</f>
        <v/>
      </c>
      <c r="U50" s="301"/>
      <c r="V50" s="301" t="str">
        <f>IF(AND('Mapa final'!$K$40="Media",'Mapa final'!$O$40="Menor"),CONCATENATE("R",'Mapa final'!$A$40),"")</f>
        <v/>
      </c>
      <c r="W50" s="301"/>
      <c r="X50" s="301" t="str">
        <f>IF(AND('Mapa final'!$K$43="Media",'Mapa final'!$O$43="Menor"),CONCATENATE("R",'Mapa final'!$A$43),"")</f>
        <v/>
      </c>
      <c r="Y50" s="301"/>
      <c r="Z50" s="301" t="str">
        <f>IF(AND('Mapa final'!$K$46="Media",'Mapa final'!$O$46="Menor"),CONCATENATE("R",'Mapa final'!$A$46),"")</f>
        <v/>
      </c>
      <c r="AA50" s="301"/>
      <c r="AB50" s="301" t="str">
        <f>IF(AND('Mapa final'!$K$49="Media",'Mapa final'!$O$49="Menor"),CONCATENATE("R",'Mapa final'!$A$49),"")</f>
        <v/>
      </c>
      <c r="AC50" s="304"/>
      <c r="AD50" s="300" t="str">
        <f>IF(AND('Mapa final'!$K$37="Media",'Mapa final'!$O$37="Moderado"),CONCATENATE("R",'Mapa final'!$A$37),"")</f>
        <v/>
      </c>
      <c r="AE50" s="301"/>
      <c r="AF50" s="301" t="str">
        <f>IF(AND('Mapa final'!$K$40="Media",'Mapa final'!$O$40="Moderado"),CONCATENATE("R",'Mapa final'!$A$40),"")</f>
        <v/>
      </c>
      <c r="AG50" s="301"/>
      <c r="AH50" s="301" t="str">
        <f>IF(AND('Mapa final'!$K$43="Media",'Mapa final'!$O$43="Moderado"),CONCATENATE("R",'Mapa final'!$A$43),"")</f>
        <v/>
      </c>
      <c r="AI50" s="301"/>
      <c r="AJ50" s="301" t="str">
        <f>IF(AND('Mapa final'!$K$46="Media",'Mapa final'!$O$46="Moderado"),CONCATENATE("R",'Mapa final'!$A$46),"")</f>
        <v/>
      </c>
      <c r="AK50" s="301"/>
      <c r="AL50" s="301" t="str">
        <f>IF(AND('Mapa final'!$K$49="Media",'Mapa final'!$O$49="Moderado"),CONCATENATE("R",'Mapa final'!$A$49),"")</f>
        <v/>
      </c>
      <c r="AM50" s="304"/>
      <c r="AN50" s="335" t="str">
        <f>IF(AND('Mapa final'!$K$37="Media",'Mapa final'!$O$37="Mayor"),CONCATENATE("R",'Mapa final'!$A$37),"")</f>
        <v/>
      </c>
      <c r="AO50" s="293"/>
      <c r="AP50" s="293" t="str">
        <f>IF(AND('Mapa final'!$K$40="Media",'Mapa final'!$O$40="Mayor"),CONCATENATE("R",'Mapa final'!$A$40),"")</f>
        <v/>
      </c>
      <c r="AQ50" s="293"/>
      <c r="AR50" s="293" t="str">
        <f>IF(AND('Mapa final'!$K$43="Media",'Mapa final'!$O$43="Mayor"),CONCATENATE("R",'Mapa final'!$A$43),"")</f>
        <v/>
      </c>
      <c r="AS50" s="293"/>
      <c r="AT50" s="293" t="str">
        <f>IF(AND('Mapa final'!$K$46="Media",'Mapa final'!$O$46="Mayor"),CONCATENATE("R",'Mapa final'!$A$46),"")</f>
        <v/>
      </c>
      <c r="AU50" s="293"/>
      <c r="AV50" s="293" t="str">
        <f>IF(AND('Mapa final'!$K$49="Media",'Mapa final'!$O$49="Mayor"),CONCATENATE("R",'Mapa final'!$A$49),"")</f>
        <v/>
      </c>
      <c r="AW50" s="334"/>
      <c r="AX50" s="326" t="str">
        <f>IF(AND('Mapa final'!$K$37="Media",'Mapa final'!$O$37="Catastrófico"),CONCATENATE("R",'Mapa final'!$A$37),"")</f>
        <v/>
      </c>
      <c r="AY50" s="324"/>
      <c r="AZ50" s="324" t="str">
        <f>IF(AND('Mapa final'!$K$40="Media",'Mapa final'!$O$40="Catastrófico"),CONCATENATE("R",'Mapa final'!$A$40),"")</f>
        <v/>
      </c>
      <c r="BA50" s="324"/>
      <c r="BB50" s="324" t="str">
        <f>IF(AND('Mapa final'!$K$43="Media",'Mapa final'!$O$43="Catastrófico"),CONCATENATE("R",'Mapa final'!$A$43),"")</f>
        <v/>
      </c>
      <c r="BC50" s="324"/>
      <c r="BD50" s="324" t="str">
        <f>IF(AND('Mapa final'!$K$46="Media",'Mapa final'!$O$46="Catastrófico"),CONCATENATE("R",'Mapa final'!$A$46),"")</f>
        <v/>
      </c>
      <c r="BE50" s="324"/>
      <c r="BF50" s="324" t="str">
        <f>IF(AND('Mapa final'!$K$49="Media",'Mapa final'!$O$49="Catastrófico"),CONCATENATE("R",'Mapa final'!$A$49),"")</f>
        <v/>
      </c>
      <c r="BG50" s="325"/>
      <c r="BH50" s="58"/>
      <c r="BI50" s="357"/>
      <c r="BJ50" s="358"/>
      <c r="BK50" s="358"/>
      <c r="BL50" s="358"/>
      <c r="BM50" s="358"/>
      <c r="BN50" s="359"/>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58"/>
      <c r="CV50" s="58"/>
    </row>
    <row r="51" spans="1:100" ht="15" customHeight="1" x14ac:dyDescent="0.25">
      <c r="A51" s="58"/>
      <c r="B51" s="291"/>
      <c r="C51" s="291"/>
      <c r="D51" s="292"/>
      <c r="E51" s="312"/>
      <c r="F51" s="313"/>
      <c r="G51" s="313"/>
      <c r="H51" s="313"/>
      <c r="I51" s="318"/>
      <c r="J51" s="300"/>
      <c r="K51" s="301"/>
      <c r="L51" s="301"/>
      <c r="M51" s="301"/>
      <c r="N51" s="301"/>
      <c r="O51" s="301"/>
      <c r="P51" s="301"/>
      <c r="Q51" s="301"/>
      <c r="R51" s="301"/>
      <c r="S51" s="304"/>
      <c r="T51" s="300"/>
      <c r="U51" s="301"/>
      <c r="V51" s="301"/>
      <c r="W51" s="301"/>
      <c r="X51" s="301"/>
      <c r="Y51" s="301"/>
      <c r="Z51" s="301"/>
      <c r="AA51" s="301"/>
      <c r="AB51" s="301"/>
      <c r="AC51" s="304"/>
      <c r="AD51" s="300"/>
      <c r="AE51" s="301"/>
      <c r="AF51" s="301"/>
      <c r="AG51" s="301"/>
      <c r="AH51" s="301"/>
      <c r="AI51" s="301"/>
      <c r="AJ51" s="301"/>
      <c r="AK51" s="301"/>
      <c r="AL51" s="301"/>
      <c r="AM51" s="304"/>
      <c r="AN51" s="335"/>
      <c r="AO51" s="293"/>
      <c r="AP51" s="293"/>
      <c r="AQ51" s="293"/>
      <c r="AR51" s="293"/>
      <c r="AS51" s="293"/>
      <c r="AT51" s="293"/>
      <c r="AU51" s="293"/>
      <c r="AV51" s="293"/>
      <c r="AW51" s="334"/>
      <c r="AX51" s="326"/>
      <c r="AY51" s="324"/>
      <c r="AZ51" s="324"/>
      <c r="BA51" s="324"/>
      <c r="BB51" s="324"/>
      <c r="BC51" s="324"/>
      <c r="BD51" s="324"/>
      <c r="BE51" s="324"/>
      <c r="BF51" s="324"/>
      <c r="BG51" s="325"/>
      <c r="BH51" s="58"/>
      <c r="BI51" s="357"/>
      <c r="BJ51" s="358"/>
      <c r="BK51" s="358"/>
      <c r="BL51" s="358"/>
      <c r="BM51" s="358"/>
      <c r="BN51" s="359"/>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58"/>
      <c r="CV51" s="58"/>
    </row>
    <row r="52" spans="1:100" ht="15" customHeight="1" x14ac:dyDescent="0.25">
      <c r="A52" s="58"/>
      <c r="B52" s="291"/>
      <c r="C52" s="291"/>
      <c r="D52" s="292"/>
      <c r="E52" s="312"/>
      <c r="F52" s="313"/>
      <c r="G52" s="313"/>
      <c r="H52" s="313"/>
      <c r="I52" s="318"/>
      <c r="J52" s="300" t="str">
        <f>IF(AND('Mapa final'!$K$52="Media",'Mapa final'!$O$52="Leve"),CONCATENATE("R",'Mapa final'!$A$52),"")</f>
        <v/>
      </c>
      <c r="K52" s="301"/>
      <c r="L52" s="301" t="str">
        <f>IF(AND('Mapa final'!$K$55="Media",'Mapa final'!$O$55="Leve"),CONCATENATE("R",'Mapa final'!$A$55),"")</f>
        <v/>
      </c>
      <c r="M52" s="301"/>
      <c r="N52" s="301" t="str">
        <f>IF(AND('Mapa final'!$K$58="Media",'Mapa final'!$O$58="Leve"),CONCATENATE("R",'Mapa final'!$A$58),"")</f>
        <v/>
      </c>
      <c r="O52" s="301"/>
      <c r="P52" s="301" t="str">
        <f>IF(AND('Mapa final'!$K$61="Media",'Mapa final'!$O$61="Leve"),CONCATENATE("R",'Mapa final'!$A$61),"")</f>
        <v/>
      </c>
      <c r="Q52" s="301"/>
      <c r="R52" s="301" t="str">
        <f>IF(AND('Mapa final'!$K$64="Media",'Mapa final'!$O$64="Leve"),CONCATENATE("R",'Mapa final'!$A$64),"")</f>
        <v/>
      </c>
      <c r="S52" s="304"/>
      <c r="T52" s="300" t="str">
        <f>IF(AND('Mapa final'!$K$52="Media",'Mapa final'!$O$52="Menor"),CONCATENATE("R",'Mapa final'!$A$52),"")</f>
        <v/>
      </c>
      <c r="U52" s="301"/>
      <c r="V52" s="301" t="str">
        <f>IF(AND('Mapa final'!$K$55="Media",'Mapa final'!$O$55="Menor"),CONCATENATE("R",'Mapa final'!$A$55),"")</f>
        <v/>
      </c>
      <c r="W52" s="301"/>
      <c r="X52" s="301" t="str">
        <f>IF(AND('Mapa final'!$K$58="Media",'Mapa final'!$O$58="Menor"),CONCATENATE("R",'Mapa final'!$A$58),"")</f>
        <v/>
      </c>
      <c r="Y52" s="301"/>
      <c r="Z52" s="301" t="str">
        <f>IF(AND('Mapa final'!$K$61="Media",'Mapa final'!$O$61="Menor"),CONCATENATE("R",'Mapa final'!$A$61),"")</f>
        <v/>
      </c>
      <c r="AA52" s="301"/>
      <c r="AB52" s="301" t="str">
        <f>IF(AND('Mapa final'!$K$64="Media",'Mapa final'!$O$64="Menor"),CONCATENATE("R",'Mapa final'!$A$64),"")</f>
        <v/>
      </c>
      <c r="AC52" s="304"/>
      <c r="AD52" s="300" t="str">
        <f>IF(AND('Mapa final'!$K$52="Media",'Mapa final'!$O$52="Moderado"),CONCATENATE("R",'Mapa final'!$A$52),"")</f>
        <v/>
      </c>
      <c r="AE52" s="301"/>
      <c r="AF52" s="301" t="str">
        <f>IF(AND('Mapa final'!$K$55="Media",'Mapa final'!$O$55="Moderado"),CONCATENATE("R",'Mapa final'!$A$55),"")</f>
        <v/>
      </c>
      <c r="AG52" s="301"/>
      <c r="AH52" s="301" t="str">
        <f>IF(AND('Mapa final'!$K$58="Media",'Mapa final'!$O$58="Moderado"),CONCATENATE("R",'Mapa final'!$A$58),"")</f>
        <v>R18</v>
      </c>
      <c r="AI52" s="301"/>
      <c r="AJ52" s="301" t="str">
        <f>IF(AND('Mapa final'!$K$61="Media",'Mapa final'!$O$61="Moderado"),CONCATENATE("R",'Mapa final'!$A$61),"")</f>
        <v>R19</v>
      </c>
      <c r="AK52" s="301"/>
      <c r="AL52" s="301" t="str">
        <f>IF(AND('Mapa final'!$K$64="Media",'Mapa final'!$O$64="Moderado"),CONCATENATE("R",'Mapa final'!$A$64),"")</f>
        <v/>
      </c>
      <c r="AM52" s="304"/>
      <c r="AN52" s="335" t="str">
        <f>IF(AND('Mapa final'!$K$52="Media",'Mapa final'!$O$52="Mayor"),CONCATENATE("R",'Mapa final'!$A$52),"")</f>
        <v/>
      </c>
      <c r="AO52" s="293"/>
      <c r="AP52" s="293" t="str">
        <f>IF(AND('Mapa final'!$K$55="Media",'Mapa final'!$O$55="Mayor"),CONCATENATE("R",'Mapa final'!$A$55),"")</f>
        <v/>
      </c>
      <c r="AQ52" s="293"/>
      <c r="AR52" s="293" t="str">
        <f>IF(AND('Mapa final'!$K$58="Media",'Mapa final'!$O$58="Mayor"),CONCATENATE("R",'Mapa final'!$A$58),"")</f>
        <v/>
      </c>
      <c r="AS52" s="293"/>
      <c r="AT52" s="293" t="str">
        <f>IF(AND('Mapa final'!$K$61="Media",'Mapa final'!$O$61="Mayor"),CONCATENATE("R",'Mapa final'!$A$61),"")</f>
        <v/>
      </c>
      <c r="AU52" s="293"/>
      <c r="AV52" s="293" t="str">
        <f>IF(AND('Mapa final'!$K$64="Media",'Mapa final'!$O$64="Mayor"),CONCATENATE("R",'Mapa final'!$A$64),"")</f>
        <v>R20</v>
      </c>
      <c r="AW52" s="334"/>
      <c r="AX52" s="326" t="str">
        <f>IF(AND('Mapa final'!$K$52="Media",'Mapa final'!$O$52="Catastrófico"),CONCATENATE("R",'Mapa final'!$A$52),"")</f>
        <v/>
      </c>
      <c r="AY52" s="324"/>
      <c r="AZ52" s="324" t="str">
        <f>IF(AND('Mapa final'!$K$55="Media",'Mapa final'!$O$55="Catastrófico"),CONCATENATE("R",'Mapa final'!$A$55),"")</f>
        <v/>
      </c>
      <c r="BA52" s="324"/>
      <c r="BB52" s="324" t="str">
        <f>IF(AND('Mapa final'!$K$58="Media",'Mapa final'!$O$58="Catastrófico"),CONCATENATE("R",'Mapa final'!$A$58),"")</f>
        <v/>
      </c>
      <c r="BC52" s="324"/>
      <c r="BD52" s="324" t="str">
        <f>IF(AND('Mapa final'!$K$61="Media",'Mapa final'!$O$61="Catastrófico"),CONCATENATE("R",'Mapa final'!$A$61),"")</f>
        <v/>
      </c>
      <c r="BE52" s="324"/>
      <c r="BF52" s="324" t="str">
        <f>IF(AND('Mapa final'!$K$64="Media",'Mapa final'!$O$64="Catastrófico"),CONCATENATE("R",'Mapa final'!$A$64),"")</f>
        <v/>
      </c>
      <c r="BG52" s="325"/>
      <c r="BH52" s="58"/>
      <c r="BI52" s="357"/>
      <c r="BJ52" s="358"/>
      <c r="BK52" s="358"/>
      <c r="BL52" s="358"/>
      <c r="BM52" s="358"/>
      <c r="BN52" s="359"/>
      <c r="BO52" s="58"/>
      <c r="BP52" s="58"/>
      <c r="BQ52" s="58"/>
      <c r="BR52" s="58"/>
      <c r="BS52" s="58"/>
      <c r="BT52" s="58"/>
      <c r="BU52" s="58"/>
      <c r="BV52" s="58"/>
      <c r="BW52" s="58"/>
      <c r="BX52" s="58"/>
      <c r="BY52" s="58"/>
      <c r="BZ52" s="58"/>
      <c r="CA52" s="58"/>
      <c r="CB52" s="58"/>
      <c r="CC52" s="58"/>
      <c r="CD52" s="58"/>
      <c r="CE52" s="58"/>
      <c r="CF52" s="58"/>
      <c r="CG52" s="58"/>
      <c r="CH52" s="58"/>
      <c r="CI52" s="58"/>
      <c r="CJ52" s="58"/>
      <c r="CK52" s="58"/>
      <c r="CL52" s="58"/>
      <c r="CM52" s="58"/>
      <c r="CN52" s="58"/>
      <c r="CO52" s="58"/>
      <c r="CP52" s="58"/>
      <c r="CQ52" s="58"/>
      <c r="CR52" s="58"/>
      <c r="CS52" s="58"/>
      <c r="CT52" s="58"/>
      <c r="CU52" s="58"/>
      <c r="CV52" s="58"/>
    </row>
    <row r="53" spans="1:100" ht="15" customHeight="1" thickBot="1" x14ac:dyDescent="0.3">
      <c r="A53" s="58"/>
      <c r="B53" s="291"/>
      <c r="C53" s="291"/>
      <c r="D53" s="292"/>
      <c r="E53" s="312"/>
      <c r="F53" s="313"/>
      <c r="G53" s="313"/>
      <c r="H53" s="313"/>
      <c r="I53" s="318"/>
      <c r="J53" s="300"/>
      <c r="K53" s="301"/>
      <c r="L53" s="301"/>
      <c r="M53" s="301"/>
      <c r="N53" s="301"/>
      <c r="O53" s="301"/>
      <c r="P53" s="301"/>
      <c r="Q53" s="301"/>
      <c r="R53" s="301"/>
      <c r="S53" s="304"/>
      <c r="T53" s="300"/>
      <c r="U53" s="301"/>
      <c r="V53" s="301"/>
      <c r="W53" s="301"/>
      <c r="X53" s="301"/>
      <c r="Y53" s="301"/>
      <c r="Z53" s="301"/>
      <c r="AA53" s="301"/>
      <c r="AB53" s="301"/>
      <c r="AC53" s="304"/>
      <c r="AD53" s="300"/>
      <c r="AE53" s="301"/>
      <c r="AF53" s="301"/>
      <c r="AG53" s="301"/>
      <c r="AH53" s="301"/>
      <c r="AI53" s="301"/>
      <c r="AJ53" s="301"/>
      <c r="AK53" s="301"/>
      <c r="AL53" s="301"/>
      <c r="AM53" s="304"/>
      <c r="AN53" s="335"/>
      <c r="AO53" s="293"/>
      <c r="AP53" s="293"/>
      <c r="AQ53" s="293"/>
      <c r="AR53" s="293"/>
      <c r="AS53" s="293"/>
      <c r="AT53" s="293"/>
      <c r="AU53" s="293"/>
      <c r="AV53" s="293"/>
      <c r="AW53" s="334"/>
      <c r="AX53" s="326"/>
      <c r="AY53" s="324"/>
      <c r="AZ53" s="324"/>
      <c r="BA53" s="324"/>
      <c r="BB53" s="324"/>
      <c r="BC53" s="324"/>
      <c r="BD53" s="324"/>
      <c r="BE53" s="324"/>
      <c r="BF53" s="324"/>
      <c r="BG53" s="325"/>
      <c r="BH53" s="58"/>
      <c r="BI53" s="360"/>
      <c r="BJ53" s="361"/>
      <c r="BK53" s="361"/>
      <c r="BL53" s="361"/>
      <c r="BM53" s="361"/>
      <c r="BN53" s="362"/>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row>
    <row r="54" spans="1:100" ht="15" customHeight="1" x14ac:dyDescent="0.25">
      <c r="A54" s="58"/>
      <c r="B54" s="291"/>
      <c r="C54" s="291"/>
      <c r="D54" s="292"/>
      <c r="E54" s="312"/>
      <c r="F54" s="313"/>
      <c r="G54" s="313"/>
      <c r="H54" s="313"/>
      <c r="I54" s="318"/>
      <c r="J54" s="300" t="str">
        <f>IF(AND('Mapa final'!$K$67="Media",'Mapa final'!$O$67="Leve"),CONCATENATE("R",'Mapa final'!$A$67),"")</f>
        <v/>
      </c>
      <c r="K54" s="301"/>
      <c r="L54" s="301" t="str">
        <f>IF(AND('Mapa final'!$K$70="Media",'Mapa final'!$O$70="Leve"),CONCATENATE("R",'Mapa final'!$A$70),"")</f>
        <v/>
      </c>
      <c r="M54" s="301"/>
      <c r="N54" s="301" t="str">
        <f>IF(AND('Mapa final'!$K$73="Media",'Mapa final'!$O$73="Leve"),CONCATENATE("R",'Mapa final'!$A$73),"")</f>
        <v/>
      </c>
      <c r="O54" s="301"/>
      <c r="P54" s="301" t="str">
        <f>IF(AND('Mapa final'!$K$76="Media",'Mapa final'!$O$76="Leve"),CONCATENATE("R",'Mapa final'!$A$76),"")</f>
        <v/>
      </c>
      <c r="Q54" s="301"/>
      <c r="R54" s="301" t="str">
        <f>IF(AND('Mapa final'!$K$79="Media",'Mapa final'!$O$79="Leve"),CONCATENATE("R",'Mapa final'!$A$79),"")</f>
        <v/>
      </c>
      <c r="S54" s="304"/>
      <c r="T54" s="300" t="str">
        <f>IF(AND('Mapa final'!$K$67="Media",'Mapa final'!$O$67="Menor"),CONCATENATE("R",'Mapa final'!$A$67),"")</f>
        <v/>
      </c>
      <c r="U54" s="301"/>
      <c r="V54" s="301" t="str">
        <f>IF(AND('Mapa final'!$K$70="Media",'Mapa final'!$O$70="Menor"),CONCATENATE("R",'Mapa final'!$A$70),"")</f>
        <v/>
      </c>
      <c r="W54" s="301"/>
      <c r="X54" s="301" t="str">
        <f>IF(AND('Mapa final'!$K$73="Media",'Mapa final'!$O$73="Menor"),CONCATENATE("R",'Mapa final'!$A$73),"")</f>
        <v/>
      </c>
      <c r="Y54" s="301"/>
      <c r="Z54" s="301" t="str">
        <f>IF(AND('Mapa final'!$K$76="Media",'Mapa final'!$O$76="Menor"),CONCATENATE("R",'Mapa final'!$A$76),"")</f>
        <v/>
      </c>
      <c r="AA54" s="301"/>
      <c r="AB54" s="301" t="str">
        <f>IF(AND('Mapa final'!$K$79="Media",'Mapa final'!$O$79="Menor"),CONCATENATE("R",'Mapa final'!$A$79),"")</f>
        <v/>
      </c>
      <c r="AC54" s="304"/>
      <c r="AD54" s="300" t="str">
        <f>IF(AND('Mapa final'!$K$67="Media",'Mapa final'!$O$67="Moderado"),CONCATENATE("R",'Mapa final'!$A$67),"")</f>
        <v/>
      </c>
      <c r="AE54" s="301"/>
      <c r="AF54" s="301" t="str">
        <f>IF(AND('Mapa final'!$K$70="Media",'Mapa final'!$O$70="Moderado"),CONCATENATE("R",'Mapa final'!$A$70),"")</f>
        <v/>
      </c>
      <c r="AG54" s="301"/>
      <c r="AH54" s="301" t="str">
        <f>IF(AND('Mapa final'!$K$73="Media",'Mapa final'!$O$73="Moderado"),CONCATENATE("R",'Mapa final'!$A$73),"")</f>
        <v/>
      </c>
      <c r="AI54" s="301"/>
      <c r="AJ54" s="301" t="str">
        <f>IF(AND('Mapa final'!$K$76="Media",'Mapa final'!$O$76="Moderado"),CONCATENATE("R",'Mapa final'!$A$76),"")</f>
        <v/>
      </c>
      <c r="AK54" s="301"/>
      <c r="AL54" s="301" t="str">
        <f>IF(AND('Mapa final'!$K$79="Media",'Mapa final'!$O$79="Moderado"),CONCATENATE("R",'Mapa final'!$A$79),"")</f>
        <v/>
      </c>
      <c r="AM54" s="304"/>
      <c r="AN54" s="335" t="str">
        <f>IF(AND('Mapa final'!$K$67="Media",'Mapa final'!$O$67="Mayor"),CONCATENATE("R",'Mapa final'!$A$67),"")</f>
        <v/>
      </c>
      <c r="AO54" s="293"/>
      <c r="AP54" s="293" t="str">
        <f>IF(AND('Mapa final'!$K$70="Media",'Mapa final'!$O$70="Mayor"),CONCATENATE("R",'Mapa final'!$A$70),"")</f>
        <v/>
      </c>
      <c r="AQ54" s="293"/>
      <c r="AR54" s="293" t="str">
        <f>IF(AND('Mapa final'!$K$73="Media",'Mapa final'!$O$73="Mayor"),CONCATENATE("R",'Mapa final'!$A$73),"")</f>
        <v>R23</v>
      </c>
      <c r="AS54" s="293"/>
      <c r="AT54" s="293" t="str">
        <f>IF(AND('Mapa final'!$K$76="Media",'Mapa final'!$O$76="Mayor"),CONCATENATE("R",'Mapa final'!$A$76),"")</f>
        <v/>
      </c>
      <c r="AU54" s="293"/>
      <c r="AV54" s="293" t="str">
        <f>IF(AND('Mapa final'!$K$79="Media",'Mapa final'!$O$79="Mayor"),CONCATENATE("R",'Mapa final'!$A$79),"")</f>
        <v/>
      </c>
      <c r="AW54" s="334"/>
      <c r="AX54" s="326" t="str">
        <f>IF(AND('Mapa final'!$K$67="Media",'Mapa final'!$O$67="Catastrófico"),CONCATENATE("R",'Mapa final'!$A$67),"")</f>
        <v/>
      </c>
      <c r="AY54" s="324"/>
      <c r="AZ54" s="324" t="str">
        <f>IF(AND('Mapa final'!$K$70="Media",'Mapa final'!$O$70="Catastrófico"),CONCATENATE("R",'Mapa final'!$A$70),"")</f>
        <v/>
      </c>
      <c r="BA54" s="324"/>
      <c r="BB54" s="324" t="str">
        <f>IF(AND('Mapa final'!$K$73="Media",'Mapa final'!$O$73="Catastrófico"),CONCATENATE("R",'Mapa final'!$A$73),"")</f>
        <v/>
      </c>
      <c r="BC54" s="324"/>
      <c r="BD54" s="324" t="str">
        <f>IF(AND('Mapa final'!$K$76="Media",'Mapa final'!$O$76="Catastrófico"),CONCATENATE("R",'Mapa final'!$A$76),"")</f>
        <v/>
      </c>
      <c r="BE54" s="324"/>
      <c r="BF54" s="324" t="str">
        <f>IF(AND('Mapa final'!$K$79="Media",'Mapa final'!$O$79="Catastrófico"),CONCATENATE("R",'Mapa final'!$A$79),"")</f>
        <v/>
      </c>
      <c r="BG54" s="325"/>
      <c r="BH54" s="58"/>
      <c r="BI54" s="363" t="s">
        <v>75</v>
      </c>
      <c r="BJ54" s="364"/>
      <c r="BK54" s="364"/>
      <c r="BL54" s="364"/>
      <c r="BM54" s="364"/>
      <c r="BN54" s="365"/>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58"/>
      <c r="CV54" s="58"/>
    </row>
    <row r="55" spans="1:100" ht="15" customHeight="1" x14ac:dyDescent="0.25">
      <c r="A55" s="58"/>
      <c r="B55" s="291"/>
      <c r="C55" s="291"/>
      <c r="D55" s="292"/>
      <c r="E55" s="312"/>
      <c r="F55" s="313"/>
      <c r="G55" s="313"/>
      <c r="H55" s="313"/>
      <c r="I55" s="318"/>
      <c r="J55" s="300"/>
      <c r="K55" s="301"/>
      <c r="L55" s="301"/>
      <c r="M55" s="301"/>
      <c r="N55" s="301"/>
      <c r="O55" s="301"/>
      <c r="P55" s="301"/>
      <c r="Q55" s="301"/>
      <c r="R55" s="301"/>
      <c r="S55" s="304"/>
      <c r="T55" s="300"/>
      <c r="U55" s="301"/>
      <c r="V55" s="301"/>
      <c r="W55" s="301"/>
      <c r="X55" s="301"/>
      <c r="Y55" s="301"/>
      <c r="Z55" s="301"/>
      <c r="AA55" s="301"/>
      <c r="AB55" s="301"/>
      <c r="AC55" s="304"/>
      <c r="AD55" s="300"/>
      <c r="AE55" s="301"/>
      <c r="AF55" s="301"/>
      <c r="AG55" s="301"/>
      <c r="AH55" s="301"/>
      <c r="AI55" s="301"/>
      <c r="AJ55" s="301"/>
      <c r="AK55" s="301"/>
      <c r="AL55" s="301"/>
      <c r="AM55" s="304"/>
      <c r="AN55" s="335"/>
      <c r="AO55" s="293"/>
      <c r="AP55" s="293"/>
      <c r="AQ55" s="293"/>
      <c r="AR55" s="293"/>
      <c r="AS55" s="293"/>
      <c r="AT55" s="293"/>
      <c r="AU55" s="293"/>
      <c r="AV55" s="293"/>
      <c r="AW55" s="334"/>
      <c r="AX55" s="326"/>
      <c r="AY55" s="324"/>
      <c r="AZ55" s="324"/>
      <c r="BA55" s="324"/>
      <c r="BB55" s="324"/>
      <c r="BC55" s="324"/>
      <c r="BD55" s="324"/>
      <c r="BE55" s="324"/>
      <c r="BF55" s="324"/>
      <c r="BG55" s="325"/>
      <c r="BH55" s="58"/>
      <c r="BI55" s="366"/>
      <c r="BJ55" s="367"/>
      <c r="BK55" s="367"/>
      <c r="BL55" s="367"/>
      <c r="BM55" s="367"/>
      <c r="BN55" s="36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row>
    <row r="56" spans="1:100" ht="15" customHeight="1" x14ac:dyDescent="0.25">
      <c r="A56" s="58"/>
      <c r="B56" s="291"/>
      <c r="C56" s="291"/>
      <c r="D56" s="292"/>
      <c r="E56" s="312"/>
      <c r="F56" s="313"/>
      <c r="G56" s="313"/>
      <c r="H56" s="313"/>
      <c r="I56" s="318"/>
      <c r="J56" s="300" t="str">
        <f>IF(AND('Mapa final'!$K$82="Media",'Mapa final'!$O$82="Leve"),CONCATENATE("R",'Mapa final'!$A$82),"")</f>
        <v/>
      </c>
      <c r="K56" s="301"/>
      <c r="L56" s="301" t="str">
        <f>IF(AND('Mapa final'!$K$85="Media",'Mapa final'!$O$85="Leve"),CONCATENATE("R",'Mapa final'!$A$85),"")</f>
        <v/>
      </c>
      <c r="M56" s="301"/>
      <c r="N56" s="301" t="str">
        <f>IF(AND('Mapa final'!$K$88="Media",'Mapa final'!$O$88="Leve"),CONCATENATE("R",'Mapa final'!$A$88),"")</f>
        <v/>
      </c>
      <c r="O56" s="301"/>
      <c r="P56" s="301" t="str">
        <f>IF(AND('Mapa final'!$K$91="Media",'Mapa final'!$O$91="Leve"),CONCATENATE("R",'Mapa final'!$A$91),"")</f>
        <v/>
      </c>
      <c r="Q56" s="301"/>
      <c r="R56" s="301" t="str">
        <f>IF(AND('Mapa final'!$K$94="Media",'Mapa final'!$O$94="Leve"),CONCATENATE("R",'Mapa final'!$A$94),"")</f>
        <v/>
      </c>
      <c r="S56" s="304"/>
      <c r="T56" s="300" t="str">
        <f>IF(AND('Mapa final'!$K$82="Media",'Mapa final'!$O$82="Menor"),CONCATENATE("R",'Mapa final'!$A$82),"")</f>
        <v/>
      </c>
      <c r="U56" s="301"/>
      <c r="V56" s="301" t="str">
        <f>IF(AND('Mapa final'!$K$85="Media",'Mapa final'!$O$85="Menor"),CONCATENATE("R",'Mapa final'!$A$85),"")</f>
        <v/>
      </c>
      <c r="W56" s="301"/>
      <c r="X56" s="301" t="str">
        <f>IF(AND('Mapa final'!$K$88="Media",'Mapa final'!$O$88="Menor"),CONCATENATE("R",'Mapa final'!$A$88),"")</f>
        <v/>
      </c>
      <c r="Y56" s="301"/>
      <c r="Z56" s="301" t="str">
        <f>IF(AND('Mapa final'!$K$91="Media",'Mapa final'!$O$91="Menor"),CONCATENATE("R",'Mapa final'!$A$91),"")</f>
        <v/>
      </c>
      <c r="AA56" s="301"/>
      <c r="AB56" s="301" t="str">
        <f>IF(AND('Mapa final'!$K$94="Media",'Mapa final'!$O$94="Menor"),CONCATENATE("R",'Mapa final'!$A$94),"")</f>
        <v/>
      </c>
      <c r="AC56" s="304"/>
      <c r="AD56" s="300" t="str">
        <f>IF(AND('Mapa final'!$K$82="Media",'Mapa final'!$O$82="Moderado"),CONCATENATE("R",'Mapa final'!$A$82),"")</f>
        <v/>
      </c>
      <c r="AE56" s="301"/>
      <c r="AF56" s="301" t="str">
        <f>IF(AND('Mapa final'!$K$85="Media",'Mapa final'!$O$85="Moderado"),CONCATENATE("R",'Mapa final'!$A$85),"")</f>
        <v/>
      </c>
      <c r="AG56" s="301"/>
      <c r="AH56" s="301" t="str">
        <f>IF(AND('Mapa final'!$K$88="Media",'Mapa final'!$O$88="Moderado"),CONCATENATE("R",'Mapa final'!$A$88),"")</f>
        <v/>
      </c>
      <c r="AI56" s="301"/>
      <c r="AJ56" s="301" t="str">
        <f>IF(AND('Mapa final'!$K$91="Media",'Mapa final'!$O$91="Moderado"),CONCATENATE("R",'Mapa final'!$A$91),"")</f>
        <v/>
      </c>
      <c r="AK56" s="301"/>
      <c r="AL56" s="301" t="str">
        <f>IF(AND('Mapa final'!$K$94="Media",'Mapa final'!$O$94="Moderado"),CONCATENATE("R",'Mapa final'!$A$94),"")</f>
        <v/>
      </c>
      <c r="AM56" s="304"/>
      <c r="AN56" s="335" t="str">
        <f>IF(AND('Mapa final'!$K$82="Media",'Mapa final'!$O$82="Mayor"),CONCATENATE("R",'Mapa final'!$A$82),"")</f>
        <v/>
      </c>
      <c r="AO56" s="293"/>
      <c r="AP56" s="293" t="str">
        <f>IF(AND('Mapa final'!$K$85="Media",'Mapa final'!$O$85="Mayor"),CONCATENATE("R",'Mapa final'!$A$85),"")</f>
        <v/>
      </c>
      <c r="AQ56" s="293"/>
      <c r="AR56" s="293" t="str">
        <f>IF(AND('Mapa final'!$K$88="Media",'Mapa final'!$O$88="Mayor"),CONCATENATE("R",'Mapa final'!$A$88),"")</f>
        <v>R28</v>
      </c>
      <c r="AS56" s="293"/>
      <c r="AT56" s="293" t="str">
        <f>IF(AND('Mapa final'!$K$91="Media",'Mapa final'!$O$91="Mayor"),CONCATENATE("R",'Mapa final'!$A$91),"")</f>
        <v>R29</v>
      </c>
      <c r="AU56" s="293"/>
      <c r="AV56" s="293" t="str">
        <f>IF(AND('Mapa final'!$K$94="Media",'Mapa final'!$O$94="Mayor"),CONCATENATE("R",'Mapa final'!$A$94),"")</f>
        <v/>
      </c>
      <c r="AW56" s="334"/>
      <c r="AX56" s="326" t="str">
        <f>IF(AND('Mapa final'!$K$82="Media",'Mapa final'!$O$82="Catastrófico"),CONCATENATE("R",'Mapa final'!$A$82),"")</f>
        <v/>
      </c>
      <c r="AY56" s="324"/>
      <c r="AZ56" s="324" t="str">
        <f>IF(AND('Mapa final'!$K$85="Media",'Mapa final'!$O$85="Catastrófico"),CONCATENATE("R",'Mapa final'!$A$85),"")</f>
        <v/>
      </c>
      <c r="BA56" s="324"/>
      <c r="BB56" s="324" t="str">
        <f>IF(AND('Mapa final'!$K$88="Media",'Mapa final'!$O$88="Catastrófico"),CONCATENATE("R",'Mapa final'!$A$88),"")</f>
        <v/>
      </c>
      <c r="BC56" s="324"/>
      <c r="BD56" s="324" t="str">
        <f>IF(AND('Mapa final'!$K$91="Media",'Mapa final'!$O$91="Catastrófico"),CONCATENATE("R",'Mapa final'!$A$91),"")</f>
        <v/>
      </c>
      <c r="BE56" s="324"/>
      <c r="BF56" s="324" t="str">
        <f>IF(AND('Mapa final'!$K$94="Media",'Mapa final'!$O$94="Catastrófico"),CONCATENATE("R",'Mapa final'!$A$94),"")</f>
        <v/>
      </c>
      <c r="BG56" s="325"/>
      <c r="BH56" s="58"/>
      <c r="BI56" s="366"/>
      <c r="BJ56" s="367"/>
      <c r="BK56" s="367"/>
      <c r="BL56" s="367"/>
      <c r="BM56" s="367"/>
      <c r="BN56" s="36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row>
    <row r="57" spans="1:100" ht="15" customHeight="1" x14ac:dyDescent="0.25">
      <c r="A57" s="58"/>
      <c r="B57" s="291"/>
      <c r="C57" s="291"/>
      <c r="D57" s="292"/>
      <c r="E57" s="312"/>
      <c r="F57" s="313"/>
      <c r="G57" s="313"/>
      <c r="H57" s="313"/>
      <c r="I57" s="318"/>
      <c r="J57" s="300"/>
      <c r="K57" s="301"/>
      <c r="L57" s="301"/>
      <c r="M57" s="301"/>
      <c r="N57" s="301"/>
      <c r="O57" s="301"/>
      <c r="P57" s="301"/>
      <c r="Q57" s="301"/>
      <c r="R57" s="301"/>
      <c r="S57" s="304"/>
      <c r="T57" s="300"/>
      <c r="U57" s="301"/>
      <c r="V57" s="301"/>
      <c r="W57" s="301"/>
      <c r="X57" s="301"/>
      <c r="Y57" s="301"/>
      <c r="Z57" s="301"/>
      <c r="AA57" s="301"/>
      <c r="AB57" s="301"/>
      <c r="AC57" s="304"/>
      <c r="AD57" s="300"/>
      <c r="AE57" s="301"/>
      <c r="AF57" s="301"/>
      <c r="AG57" s="301"/>
      <c r="AH57" s="301"/>
      <c r="AI57" s="301"/>
      <c r="AJ57" s="301"/>
      <c r="AK57" s="301"/>
      <c r="AL57" s="301"/>
      <c r="AM57" s="304"/>
      <c r="AN57" s="335"/>
      <c r="AO57" s="293"/>
      <c r="AP57" s="293"/>
      <c r="AQ57" s="293"/>
      <c r="AR57" s="293"/>
      <c r="AS57" s="293"/>
      <c r="AT57" s="293"/>
      <c r="AU57" s="293"/>
      <c r="AV57" s="293"/>
      <c r="AW57" s="334"/>
      <c r="AX57" s="326"/>
      <c r="AY57" s="324"/>
      <c r="AZ57" s="324"/>
      <c r="BA57" s="324"/>
      <c r="BB57" s="324"/>
      <c r="BC57" s="324"/>
      <c r="BD57" s="324"/>
      <c r="BE57" s="324"/>
      <c r="BF57" s="324"/>
      <c r="BG57" s="325"/>
      <c r="BH57" s="58"/>
      <c r="BI57" s="366"/>
      <c r="BJ57" s="367"/>
      <c r="BK57" s="367"/>
      <c r="BL57" s="367"/>
      <c r="BM57" s="367"/>
      <c r="BN57" s="36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58"/>
      <c r="CV57" s="58"/>
    </row>
    <row r="58" spans="1:100" ht="15" customHeight="1" x14ac:dyDescent="0.25">
      <c r="A58" s="58"/>
      <c r="B58" s="291"/>
      <c r="C58" s="291"/>
      <c r="D58" s="292"/>
      <c r="E58" s="312"/>
      <c r="F58" s="313"/>
      <c r="G58" s="313"/>
      <c r="H58" s="313"/>
      <c r="I58" s="318"/>
      <c r="J58" s="300" t="str">
        <f>IF(AND('Mapa final'!$K$97="Media",'Mapa final'!$O$97="Leve"),CONCATENATE("R",'Mapa final'!$A$97),"")</f>
        <v/>
      </c>
      <c r="K58" s="301"/>
      <c r="L58" s="301" t="str">
        <f>IF(AND('Mapa final'!$K$100="Media",'Mapa final'!$O$100="Leve"),CONCATENATE("R",'Mapa final'!$A$100),"")</f>
        <v/>
      </c>
      <c r="M58" s="301"/>
      <c r="N58" s="301" t="str">
        <f>IF(AND('Mapa final'!$K$103="Media",'Mapa final'!$O$103="Leve"),CONCATENATE("R",'Mapa final'!$A$103),"")</f>
        <v/>
      </c>
      <c r="O58" s="301"/>
      <c r="P58" s="301" t="str">
        <f>IF(AND('Mapa final'!$K$106="Media",'Mapa final'!$O$106="Leve"),CONCATENATE("R",'Mapa final'!$A$106),"")</f>
        <v/>
      </c>
      <c r="Q58" s="301"/>
      <c r="R58" s="301" t="str">
        <f>IF(AND('Mapa final'!$K$109="Media",'Mapa final'!$O$109="Leve"),CONCATENATE("R",'Mapa final'!$A$109),"")</f>
        <v/>
      </c>
      <c r="S58" s="304"/>
      <c r="T58" s="300" t="str">
        <f>IF(AND('Mapa final'!$K$97="Media",'Mapa final'!$O$97="Menor"),CONCATENATE("R",'Mapa final'!$A$97),"")</f>
        <v/>
      </c>
      <c r="U58" s="301"/>
      <c r="V58" s="301" t="str">
        <f>IF(AND('Mapa final'!$K$100="Media",'Mapa final'!$O$100="Menor"),CONCATENATE("R",'Mapa final'!$A$100),"")</f>
        <v/>
      </c>
      <c r="W58" s="301"/>
      <c r="X58" s="301" t="str">
        <f>IF(AND('Mapa final'!$K$103="Media",'Mapa final'!$O$103="Menor"),CONCATENATE("R",'Mapa final'!$A$103),"")</f>
        <v/>
      </c>
      <c r="Y58" s="301"/>
      <c r="Z58" s="301" t="str">
        <f>IF(AND('Mapa final'!$K$106="Media",'Mapa final'!$O$106="Menor"),CONCATENATE("R",'Mapa final'!$A$106),"")</f>
        <v/>
      </c>
      <c r="AA58" s="301"/>
      <c r="AB58" s="301" t="str">
        <f>IF(AND('Mapa final'!$K$109="Media",'Mapa final'!$O$109="Menor"),CONCATENATE("R",'Mapa final'!$A$109),"")</f>
        <v/>
      </c>
      <c r="AC58" s="304"/>
      <c r="AD58" s="300" t="str">
        <f>IF(AND('Mapa final'!$K$97="Media",'Mapa final'!$O$97="Moderado"),CONCATENATE("R",'Mapa final'!$A$97),"")</f>
        <v/>
      </c>
      <c r="AE58" s="301"/>
      <c r="AF58" s="301" t="str">
        <f>IF(AND('Mapa final'!$K$100="Media",'Mapa final'!$O$100="Moderado"),CONCATENATE("R",'Mapa final'!$A$100),"")</f>
        <v/>
      </c>
      <c r="AG58" s="301"/>
      <c r="AH58" s="301" t="str">
        <f>IF(AND('Mapa final'!$K$103="Media",'Mapa final'!$O$103="Moderado"),CONCATENATE("R",'Mapa final'!$A$103),"")</f>
        <v>R33</v>
      </c>
      <c r="AI58" s="301"/>
      <c r="AJ58" s="301" t="str">
        <f>IF(AND('Mapa final'!$K$106="Media",'Mapa final'!$O$106="Moderado"),CONCATENATE("R",'Mapa final'!$A$106),"")</f>
        <v>R34</v>
      </c>
      <c r="AK58" s="301"/>
      <c r="AL58" s="301" t="str">
        <f>IF(AND('Mapa final'!$K$109="Media",'Mapa final'!$O$109="Moderado"),CONCATENATE("R",'Mapa final'!$A$109),"")</f>
        <v/>
      </c>
      <c r="AM58" s="304"/>
      <c r="AN58" s="335" t="str">
        <f>IF(AND('Mapa final'!$K$97="Media",'Mapa final'!$O$97="Mayor"),CONCATENATE("R",'Mapa final'!$A$97),"")</f>
        <v/>
      </c>
      <c r="AO58" s="293"/>
      <c r="AP58" s="293" t="str">
        <f>IF(AND('Mapa final'!$K$100="Media",'Mapa final'!$O$100="Mayor"),CONCATENATE("R",'Mapa final'!$A$100),"")</f>
        <v/>
      </c>
      <c r="AQ58" s="293"/>
      <c r="AR58" s="293" t="str">
        <f>IF(AND('Mapa final'!$K$103="Media",'Mapa final'!$O$103="Mayor"),CONCATENATE("R",'Mapa final'!$A$103),"")</f>
        <v/>
      </c>
      <c r="AS58" s="293"/>
      <c r="AT58" s="293" t="str">
        <f>IF(AND('Mapa final'!$K$106="Media",'Mapa final'!$O$106="Mayor"),CONCATENATE("R",'Mapa final'!$A$106),"")</f>
        <v/>
      </c>
      <c r="AU58" s="293"/>
      <c r="AV58" s="293" t="str">
        <f>IF(AND('Mapa final'!$K$109="Media",'Mapa final'!$O$109="Mayor"),CONCATENATE("R",'Mapa final'!$A$109),"")</f>
        <v>R35</v>
      </c>
      <c r="AW58" s="334"/>
      <c r="AX58" s="326" t="str">
        <f>IF(AND('Mapa final'!$K$97="Media",'Mapa final'!$O$97="Catastrófico"),CONCATENATE("R",'Mapa final'!$A$97),"")</f>
        <v/>
      </c>
      <c r="AY58" s="324"/>
      <c r="AZ58" s="324" t="str">
        <f>IF(AND('Mapa final'!$K$100="Media",'Mapa final'!$O$100="Catastrófico"),CONCATENATE("R",'Mapa final'!$A$100),"")</f>
        <v/>
      </c>
      <c r="BA58" s="324"/>
      <c r="BB58" s="324" t="str">
        <f>IF(AND('Mapa final'!$K$103="Media",'Mapa final'!$O$103="Catastrófico"),CONCATENATE("R",'Mapa final'!$A$103),"")</f>
        <v/>
      </c>
      <c r="BC58" s="324"/>
      <c r="BD58" s="324" t="str">
        <f>IF(AND('Mapa final'!$K$106="Media",'Mapa final'!$O$106="Catastrófico"),CONCATENATE("R",'Mapa final'!$A$106),"")</f>
        <v/>
      </c>
      <c r="BE58" s="324"/>
      <c r="BF58" s="324" t="str">
        <f>IF(AND('Mapa final'!$K$109="Media",'Mapa final'!$O$109="Catastrófico"),CONCATENATE("R",'Mapa final'!$A$109),"")</f>
        <v/>
      </c>
      <c r="BG58" s="325"/>
      <c r="BH58" s="58"/>
      <c r="BI58" s="366"/>
      <c r="BJ58" s="367"/>
      <c r="BK58" s="367"/>
      <c r="BL58" s="367"/>
      <c r="BM58" s="367"/>
      <c r="BN58" s="36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58"/>
      <c r="CV58" s="58"/>
    </row>
    <row r="59" spans="1:100" ht="15" customHeight="1" x14ac:dyDescent="0.25">
      <c r="A59" s="58"/>
      <c r="B59" s="291"/>
      <c r="C59" s="291"/>
      <c r="D59" s="292"/>
      <c r="E59" s="312"/>
      <c r="F59" s="313"/>
      <c r="G59" s="313"/>
      <c r="H59" s="313"/>
      <c r="I59" s="318"/>
      <c r="J59" s="300"/>
      <c r="K59" s="301"/>
      <c r="L59" s="301"/>
      <c r="M59" s="301"/>
      <c r="N59" s="301"/>
      <c r="O59" s="301"/>
      <c r="P59" s="301"/>
      <c r="Q59" s="301"/>
      <c r="R59" s="301"/>
      <c r="S59" s="304"/>
      <c r="T59" s="300"/>
      <c r="U59" s="301"/>
      <c r="V59" s="301"/>
      <c r="W59" s="301"/>
      <c r="X59" s="301"/>
      <c r="Y59" s="301"/>
      <c r="Z59" s="301"/>
      <c r="AA59" s="301"/>
      <c r="AB59" s="301"/>
      <c r="AC59" s="304"/>
      <c r="AD59" s="300"/>
      <c r="AE59" s="301"/>
      <c r="AF59" s="301"/>
      <c r="AG59" s="301"/>
      <c r="AH59" s="301"/>
      <c r="AI59" s="301"/>
      <c r="AJ59" s="301"/>
      <c r="AK59" s="301"/>
      <c r="AL59" s="301"/>
      <c r="AM59" s="304"/>
      <c r="AN59" s="335"/>
      <c r="AO59" s="293"/>
      <c r="AP59" s="293"/>
      <c r="AQ59" s="293"/>
      <c r="AR59" s="293"/>
      <c r="AS59" s="293"/>
      <c r="AT59" s="293"/>
      <c r="AU59" s="293"/>
      <c r="AV59" s="293"/>
      <c r="AW59" s="334"/>
      <c r="AX59" s="326"/>
      <c r="AY59" s="324"/>
      <c r="AZ59" s="324"/>
      <c r="BA59" s="324"/>
      <c r="BB59" s="324"/>
      <c r="BC59" s="324"/>
      <c r="BD59" s="324"/>
      <c r="BE59" s="324"/>
      <c r="BF59" s="324"/>
      <c r="BG59" s="325"/>
      <c r="BH59" s="58"/>
      <c r="BI59" s="366"/>
      <c r="BJ59" s="367"/>
      <c r="BK59" s="367"/>
      <c r="BL59" s="367"/>
      <c r="BM59" s="367"/>
      <c r="BN59" s="36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58"/>
      <c r="CV59" s="58"/>
    </row>
    <row r="60" spans="1:100" ht="15" customHeight="1" x14ac:dyDescent="0.25">
      <c r="A60" s="58"/>
      <c r="B60" s="291"/>
      <c r="C60" s="291"/>
      <c r="D60" s="292"/>
      <c r="E60" s="312"/>
      <c r="F60" s="313"/>
      <c r="G60" s="313"/>
      <c r="H60" s="313"/>
      <c r="I60" s="318"/>
      <c r="J60" s="300" t="str">
        <f>IF(AND('Mapa final'!$K$112="Media",'Mapa final'!$O$112="Leve"),CONCATENATE("R",'Mapa final'!$A$112),"")</f>
        <v/>
      </c>
      <c r="K60" s="301"/>
      <c r="L60" s="301" t="str">
        <f>IF(AND('Mapa final'!$K$115="Media",'Mapa final'!$O$115="Leve"),CONCATENATE("R",'Mapa final'!$A$115),"")</f>
        <v/>
      </c>
      <c r="M60" s="301"/>
      <c r="N60" s="301" t="str">
        <f>IF(AND('Mapa final'!$K$118="Media",'Mapa final'!$O$118="Leve"),CONCATENATE("R",'Mapa final'!$A$118),"")</f>
        <v/>
      </c>
      <c r="O60" s="301"/>
      <c r="P60" s="301" t="str">
        <f>IF(AND('Mapa final'!$K$121="Media",'Mapa final'!$O$121="Leve"),CONCATENATE("R",'Mapa final'!$A$121),"")</f>
        <v/>
      </c>
      <c r="Q60" s="301"/>
      <c r="R60" s="301" t="str">
        <f>IF(AND('Mapa final'!$K$124="Media",'Mapa final'!$O$124="Leve"),CONCATENATE("R",'Mapa final'!$A$124),"")</f>
        <v/>
      </c>
      <c r="S60" s="304"/>
      <c r="T60" s="300" t="str">
        <f>IF(AND('Mapa final'!$K$112="Media",'Mapa final'!$O$112="Menor"),CONCATENATE("R",'Mapa final'!$A$112),"")</f>
        <v>R36</v>
      </c>
      <c r="U60" s="301"/>
      <c r="V60" s="301" t="str">
        <f>IF(AND('Mapa final'!$K$115="Media",'Mapa final'!$O$115="Menor"),CONCATENATE("R",'Mapa final'!$A$115),"")</f>
        <v/>
      </c>
      <c r="W60" s="301"/>
      <c r="X60" s="301" t="str">
        <f>IF(AND('Mapa final'!$K$118="Media",'Mapa final'!$O$118="Menor"),CONCATENATE("R",'Mapa final'!$A$118),"")</f>
        <v/>
      </c>
      <c r="Y60" s="301"/>
      <c r="Z60" s="301" t="str">
        <f>IF(AND('Mapa final'!$K$121="Media",'Mapa final'!$O$121="Menor"),CONCATENATE("R",'Mapa final'!$A$121),"")</f>
        <v/>
      </c>
      <c r="AA60" s="301"/>
      <c r="AB60" s="301" t="str">
        <f>IF(AND('Mapa final'!$K$124="Media",'Mapa final'!$O$124="Menor"),CONCATENATE("R",'Mapa final'!$A$124),"")</f>
        <v/>
      </c>
      <c r="AC60" s="304"/>
      <c r="AD60" s="300" t="str">
        <f>IF(AND('Mapa final'!$K$112="Media",'Mapa final'!$O$112="Moderado"),CONCATENATE("R",'Mapa final'!$A$112),"")</f>
        <v/>
      </c>
      <c r="AE60" s="301"/>
      <c r="AF60" s="301" t="str">
        <f>IF(AND('Mapa final'!$K$115="Media",'Mapa final'!$O$115="Moderado"),CONCATENATE("R",'Mapa final'!$A$115),"")</f>
        <v/>
      </c>
      <c r="AG60" s="301"/>
      <c r="AH60" s="301" t="str">
        <f>IF(AND('Mapa final'!$K$118="Media",'Mapa final'!$O$118="Moderado"),CONCATENATE("R",'Mapa final'!$A$118),"")</f>
        <v/>
      </c>
      <c r="AI60" s="301"/>
      <c r="AJ60" s="301" t="str">
        <f>IF(AND('Mapa final'!$K$121="Media",'Mapa final'!$O$121="Moderado"),CONCATENATE("R",'Mapa final'!$A$121),"")</f>
        <v>R39</v>
      </c>
      <c r="AK60" s="301"/>
      <c r="AL60" s="301" t="str">
        <f>IF(AND('Mapa final'!$K$124="Media",'Mapa final'!$O$124="Moderado"),CONCATENATE("R",'Mapa final'!$A$124),"")</f>
        <v>R40</v>
      </c>
      <c r="AM60" s="304"/>
      <c r="AN60" s="335" t="str">
        <f>IF(AND('Mapa final'!$K$112="Media",'Mapa final'!$O$112="Mayor"),CONCATENATE("R",'Mapa final'!$A$112),"")</f>
        <v/>
      </c>
      <c r="AO60" s="293"/>
      <c r="AP60" s="293" t="str">
        <f>IF(AND('Mapa final'!$K$115="Media",'Mapa final'!$O$115="Mayor"),CONCATENATE("R",'Mapa final'!$A$115),"")</f>
        <v/>
      </c>
      <c r="AQ60" s="293"/>
      <c r="AR60" s="293" t="str">
        <f>IF(AND('Mapa final'!$K$118="Media",'Mapa final'!$O$118="Mayor"),CONCATENATE("R",'Mapa final'!$A$118),"")</f>
        <v/>
      </c>
      <c r="AS60" s="293"/>
      <c r="AT60" s="293" t="str">
        <f>IF(AND('Mapa final'!$K$121="Media",'Mapa final'!$O$121="Mayor"),CONCATENATE("R",'Mapa final'!$A$121),"")</f>
        <v/>
      </c>
      <c r="AU60" s="293"/>
      <c r="AV60" s="293" t="str">
        <f>IF(AND('Mapa final'!$K$124="Media",'Mapa final'!$O$124="Mayor"),CONCATENATE("R",'Mapa final'!$A$124),"")</f>
        <v/>
      </c>
      <c r="AW60" s="334"/>
      <c r="AX60" s="326" t="str">
        <f>IF(AND('Mapa final'!$K$112="Media",'Mapa final'!$O$112="Catastrófico"),CONCATENATE("R",'Mapa final'!$A$112),"")</f>
        <v/>
      </c>
      <c r="AY60" s="324"/>
      <c r="AZ60" s="324" t="str">
        <f>IF(AND('Mapa final'!$K$115="Media",'Mapa final'!$O$115="Catastrófico"),CONCATENATE("R",'Mapa final'!$A$115),"")</f>
        <v/>
      </c>
      <c r="BA60" s="324"/>
      <c r="BB60" s="324" t="str">
        <f>IF(AND('Mapa final'!$K$118="Media",'Mapa final'!$O$118="Catastrófico"),CONCATENATE("R",'Mapa final'!$A$118),"")</f>
        <v/>
      </c>
      <c r="BC60" s="324"/>
      <c r="BD60" s="324" t="str">
        <f>IF(AND('Mapa final'!$K$121="Media",'Mapa final'!$O$121="Catastrófico"),CONCATENATE("R",'Mapa final'!$A$121),"")</f>
        <v/>
      </c>
      <c r="BE60" s="324"/>
      <c r="BF60" s="324" t="str">
        <f>IF(AND('Mapa final'!$K$124="Media",'Mapa final'!$O$124="Catastrófico"),CONCATENATE("R",'Mapa final'!$A$124),"")</f>
        <v/>
      </c>
      <c r="BG60" s="325"/>
      <c r="BH60" s="58"/>
      <c r="BI60" s="366"/>
      <c r="BJ60" s="367"/>
      <c r="BK60" s="367"/>
      <c r="BL60" s="367"/>
      <c r="BM60" s="367"/>
      <c r="BN60" s="368"/>
      <c r="BO60" s="58"/>
      <c r="BP60" s="58"/>
      <c r="BQ60" s="58"/>
      <c r="BR60" s="58"/>
      <c r="BS60" s="58"/>
      <c r="BT60" s="58"/>
      <c r="BU60" s="58"/>
      <c r="BV60" s="58"/>
      <c r="BW60" s="58"/>
      <c r="BX60" s="58"/>
      <c r="BY60" s="58"/>
      <c r="BZ60" s="58"/>
      <c r="CA60" s="58"/>
      <c r="CB60" s="58"/>
      <c r="CC60" s="58"/>
      <c r="CD60" s="58"/>
      <c r="CE60" s="58"/>
      <c r="CF60" s="58"/>
      <c r="CG60" s="58"/>
      <c r="CH60" s="58"/>
      <c r="CI60" s="58"/>
      <c r="CJ60" s="58"/>
      <c r="CK60" s="58"/>
      <c r="CL60" s="58"/>
      <c r="CM60" s="58"/>
      <c r="CN60" s="58"/>
      <c r="CO60" s="58"/>
      <c r="CP60" s="58"/>
      <c r="CQ60" s="58"/>
      <c r="CR60" s="58"/>
      <c r="CS60" s="58"/>
      <c r="CT60" s="58"/>
      <c r="CU60" s="58"/>
      <c r="CV60" s="58"/>
    </row>
    <row r="61" spans="1:100" ht="15" customHeight="1" x14ac:dyDescent="0.25">
      <c r="A61" s="58"/>
      <c r="B61" s="291"/>
      <c r="C61" s="291"/>
      <c r="D61" s="292"/>
      <c r="E61" s="312"/>
      <c r="F61" s="313"/>
      <c r="G61" s="313"/>
      <c r="H61" s="313"/>
      <c r="I61" s="318"/>
      <c r="J61" s="300"/>
      <c r="K61" s="301"/>
      <c r="L61" s="301"/>
      <c r="M61" s="301"/>
      <c r="N61" s="301"/>
      <c r="O61" s="301"/>
      <c r="P61" s="301"/>
      <c r="Q61" s="301"/>
      <c r="R61" s="301"/>
      <c r="S61" s="304"/>
      <c r="T61" s="300"/>
      <c r="U61" s="301"/>
      <c r="V61" s="301"/>
      <c r="W61" s="301"/>
      <c r="X61" s="301"/>
      <c r="Y61" s="301"/>
      <c r="Z61" s="301"/>
      <c r="AA61" s="301"/>
      <c r="AB61" s="301"/>
      <c r="AC61" s="304"/>
      <c r="AD61" s="300"/>
      <c r="AE61" s="301"/>
      <c r="AF61" s="301"/>
      <c r="AG61" s="301"/>
      <c r="AH61" s="301"/>
      <c r="AI61" s="301"/>
      <c r="AJ61" s="301"/>
      <c r="AK61" s="301"/>
      <c r="AL61" s="301"/>
      <c r="AM61" s="304"/>
      <c r="AN61" s="335"/>
      <c r="AO61" s="293"/>
      <c r="AP61" s="293"/>
      <c r="AQ61" s="293"/>
      <c r="AR61" s="293"/>
      <c r="AS61" s="293"/>
      <c r="AT61" s="293"/>
      <c r="AU61" s="293"/>
      <c r="AV61" s="293"/>
      <c r="AW61" s="334"/>
      <c r="AX61" s="326"/>
      <c r="AY61" s="324"/>
      <c r="AZ61" s="324"/>
      <c r="BA61" s="324"/>
      <c r="BB61" s="324"/>
      <c r="BC61" s="324"/>
      <c r="BD61" s="324"/>
      <c r="BE61" s="324"/>
      <c r="BF61" s="324"/>
      <c r="BG61" s="325"/>
      <c r="BH61" s="58"/>
      <c r="BI61" s="366"/>
      <c r="BJ61" s="367"/>
      <c r="BK61" s="367"/>
      <c r="BL61" s="367"/>
      <c r="BM61" s="367"/>
      <c r="BN61" s="36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row>
    <row r="62" spans="1:100" ht="15" customHeight="1" x14ac:dyDescent="0.25">
      <c r="A62" s="58"/>
      <c r="B62" s="291"/>
      <c r="C62" s="291"/>
      <c r="D62" s="292"/>
      <c r="E62" s="312"/>
      <c r="F62" s="313"/>
      <c r="G62" s="313"/>
      <c r="H62" s="313"/>
      <c r="I62" s="318"/>
      <c r="J62" s="300" t="str">
        <f>IF(AND('Mapa final'!$K$127="Media",'Mapa final'!$O$127="Leve"),CONCATENATE("R",'Mapa final'!$A$127),"")</f>
        <v/>
      </c>
      <c r="K62" s="301"/>
      <c r="L62" s="301" t="str">
        <f>IF(AND('Mapa final'!$K$130="Media",'Mapa final'!$O$130="Leve"),CONCATENATE("R",'Mapa final'!$A$130),"")</f>
        <v/>
      </c>
      <c r="M62" s="301"/>
      <c r="N62" s="301" t="str">
        <f>IF(AND('Mapa final'!$K$133="Media",'Mapa final'!$O$133="Leve"),CONCATENATE("R",'Mapa final'!$A$133),"")</f>
        <v/>
      </c>
      <c r="O62" s="301"/>
      <c r="P62" s="301" t="str">
        <f>IF(AND('Mapa final'!$K$136="Media",'Mapa final'!$O$136="Leve"),CONCATENATE("R",'Mapa final'!$A$136),"")</f>
        <v>R44</v>
      </c>
      <c r="Q62" s="301"/>
      <c r="R62" s="301" t="str">
        <f>IF(AND('Mapa final'!$K$139="Media",'Mapa final'!$O$139="Leve"),CONCATENATE("R",'Mapa final'!$A$139),"")</f>
        <v/>
      </c>
      <c r="S62" s="304"/>
      <c r="T62" s="300" t="str">
        <f>IF(AND('Mapa final'!$K$127="Media",'Mapa final'!$O$127="Menor"),CONCATENATE("R",'Mapa final'!$A$127),"")</f>
        <v/>
      </c>
      <c r="U62" s="301"/>
      <c r="V62" s="301" t="str">
        <f>IF(AND('Mapa final'!$K$130="Media",'Mapa final'!$O$130="Menor"),CONCATENATE("R",'Mapa final'!$A$130),"")</f>
        <v/>
      </c>
      <c r="W62" s="301"/>
      <c r="X62" s="301" t="str">
        <f>IF(AND('Mapa final'!$K$133="Media",'Mapa final'!$O$133="Menor"),CONCATENATE("R",'Mapa final'!$A$133),"")</f>
        <v/>
      </c>
      <c r="Y62" s="301"/>
      <c r="Z62" s="301" t="str">
        <f>IF(AND('Mapa final'!$K$136="Media",'Mapa final'!$O$136="Menor"),CONCATENATE("R",'Mapa final'!$A$136),"")</f>
        <v/>
      </c>
      <c r="AA62" s="301"/>
      <c r="AB62" s="301" t="str">
        <f>IF(AND('Mapa final'!$K$139="Media",'Mapa final'!$O$139="Menor"),CONCATENATE("R",'Mapa final'!$A$139),"")</f>
        <v/>
      </c>
      <c r="AC62" s="304"/>
      <c r="AD62" s="300" t="str">
        <f>IF(AND('Mapa final'!$K$127="Media",'Mapa final'!$O$127="Moderado"),CONCATENATE("R",'Mapa final'!$A$127),"")</f>
        <v/>
      </c>
      <c r="AE62" s="301"/>
      <c r="AF62" s="301" t="str">
        <f>IF(AND('Mapa final'!$K$130="Media",'Mapa final'!$O$130="Moderado"),CONCATENATE("R",'Mapa final'!$A$130),"")</f>
        <v/>
      </c>
      <c r="AG62" s="301"/>
      <c r="AH62" s="301" t="str">
        <f>IF(AND('Mapa final'!$K$133="Media",'Mapa final'!$O$133="Moderado"),CONCATENATE("R",'Mapa final'!$A$133),"")</f>
        <v>R43</v>
      </c>
      <c r="AI62" s="301"/>
      <c r="AJ62" s="301" t="str">
        <f>IF(AND('Mapa final'!$K$136="Media",'Mapa final'!$O$136="Moderado"),CONCATENATE("R",'Mapa final'!$A$136),"")</f>
        <v/>
      </c>
      <c r="AK62" s="301"/>
      <c r="AL62" s="301" t="str">
        <f>IF(AND('Mapa final'!$K$139="Media",'Mapa final'!$O$139="Moderado"),CONCATENATE("R",'Mapa final'!$A$139),"")</f>
        <v/>
      </c>
      <c r="AM62" s="304"/>
      <c r="AN62" s="335" t="str">
        <f>IF(AND('Mapa final'!$K$127="Media",'Mapa final'!$O$127="Mayor"),CONCATENATE("R",'Mapa final'!$A$127),"")</f>
        <v/>
      </c>
      <c r="AO62" s="293"/>
      <c r="AP62" s="293" t="str">
        <f>IF(AND('Mapa final'!$K$130="Media",'Mapa final'!$O$130="Mayor"),CONCATENATE("R",'Mapa final'!$A$130),"")</f>
        <v>R42</v>
      </c>
      <c r="AQ62" s="293"/>
      <c r="AR62" s="293" t="str">
        <f>IF(AND('Mapa final'!$K$133="Media",'Mapa final'!$O$133="Mayor"),CONCATENATE("R",'Mapa final'!$A$133),"")</f>
        <v/>
      </c>
      <c r="AS62" s="293"/>
      <c r="AT62" s="293" t="str">
        <f>IF(AND('Mapa final'!$K$136="Media",'Mapa final'!$O$136="Mayor"),CONCATENATE("R",'Mapa final'!$A$136),"")</f>
        <v/>
      </c>
      <c r="AU62" s="293"/>
      <c r="AV62" s="293" t="str">
        <f>IF(AND('Mapa final'!$K$139="Media",'Mapa final'!$O$139="Mayor"),CONCATENATE("R",'Mapa final'!$A$139),"")</f>
        <v/>
      </c>
      <c r="AW62" s="334"/>
      <c r="AX62" s="326" t="str">
        <f>IF(AND('Mapa final'!$K$127="Media",'Mapa final'!$O$127="Catastrófico"),CONCATENATE("R",'Mapa final'!$A$127),"")</f>
        <v/>
      </c>
      <c r="AY62" s="324"/>
      <c r="AZ62" s="324" t="str">
        <f>IF(AND('Mapa final'!$K$130="Media",'Mapa final'!$O$130="Catastrófico"),CONCATENATE("R",'Mapa final'!$A$130),"")</f>
        <v/>
      </c>
      <c r="BA62" s="324"/>
      <c r="BB62" s="324" t="str">
        <f>IF(AND('Mapa final'!$K$133="Media",'Mapa final'!$O$133="Catastrófico"),CONCATENATE("R",'Mapa final'!$A$133),"")</f>
        <v/>
      </c>
      <c r="BC62" s="324"/>
      <c r="BD62" s="324" t="str">
        <f>IF(AND('Mapa final'!$K$136="Media",'Mapa final'!$O$136="Catastrófico"),CONCATENATE("R",'Mapa final'!$A$136),"")</f>
        <v/>
      </c>
      <c r="BE62" s="324"/>
      <c r="BF62" s="324" t="str">
        <f>IF(AND('Mapa final'!$K$139="Media",'Mapa final'!$O$139="Catastrófico"),CONCATENATE("R",'Mapa final'!$A$139),"")</f>
        <v/>
      </c>
      <c r="BG62" s="325"/>
      <c r="BH62" s="58"/>
      <c r="BI62" s="366"/>
      <c r="BJ62" s="367"/>
      <c r="BK62" s="367"/>
      <c r="BL62" s="367"/>
      <c r="BM62" s="367"/>
      <c r="BN62" s="368"/>
      <c r="BO62" s="58"/>
      <c r="BP62" s="58"/>
      <c r="BQ62" s="58"/>
      <c r="BR62" s="58"/>
      <c r="BS62" s="58"/>
      <c r="BT62" s="58"/>
      <c r="BU62" s="58"/>
      <c r="BV62" s="58"/>
      <c r="BW62" s="58"/>
      <c r="BX62" s="58"/>
      <c r="BY62" s="58"/>
      <c r="BZ62" s="58"/>
      <c r="CA62" s="58"/>
      <c r="CB62" s="58"/>
      <c r="CC62" s="58"/>
      <c r="CD62" s="58"/>
      <c r="CE62" s="58"/>
      <c r="CF62" s="58"/>
      <c r="CG62" s="58"/>
      <c r="CH62" s="58"/>
      <c r="CI62" s="58"/>
      <c r="CJ62" s="58"/>
      <c r="CK62" s="58"/>
      <c r="CL62" s="58"/>
      <c r="CM62" s="58"/>
      <c r="CN62" s="58"/>
      <c r="CO62" s="58"/>
      <c r="CP62" s="58"/>
      <c r="CQ62" s="58"/>
      <c r="CR62" s="58"/>
      <c r="CS62" s="58"/>
      <c r="CT62" s="58"/>
      <c r="CU62" s="58"/>
      <c r="CV62" s="58"/>
    </row>
    <row r="63" spans="1:100" ht="15" customHeight="1" x14ac:dyDescent="0.25">
      <c r="A63" s="58"/>
      <c r="B63" s="291"/>
      <c r="C63" s="291"/>
      <c r="D63" s="292"/>
      <c r="E63" s="312"/>
      <c r="F63" s="313"/>
      <c r="G63" s="313"/>
      <c r="H63" s="313"/>
      <c r="I63" s="318"/>
      <c r="J63" s="300"/>
      <c r="K63" s="301"/>
      <c r="L63" s="301"/>
      <c r="M63" s="301"/>
      <c r="N63" s="301"/>
      <c r="O63" s="301"/>
      <c r="P63" s="301"/>
      <c r="Q63" s="301"/>
      <c r="R63" s="301"/>
      <c r="S63" s="304"/>
      <c r="T63" s="300"/>
      <c r="U63" s="301"/>
      <c r="V63" s="301"/>
      <c r="W63" s="301"/>
      <c r="X63" s="301"/>
      <c r="Y63" s="301"/>
      <c r="Z63" s="301"/>
      <c r="AA63" s="301"/>
      <c r="AB63" s="301"/>
      <c r="AC63" s="304"/>
      <c r="AD63" s="300"/>
      <c r="AE63" s="301"/>
      <c r="AF63" s="301"/>
      <c r="AG63" s="301"/>
      <c r="AH63" s="301"/>
      <c r="AI63" s="301"/>
      <c r="AJ63" s="301"/>
      <c r="AK63" s="301"/>
      <c r="AL63" s="301"/>
      <c r="AM63" s="304"/>
      <c r="AN63" s="335"/>
      <c r="AO63" s="293"/>
      <c r="AP63" s="293"/>
      <c r="AQ63" s="293"/>
      <c r="AR63" s="293"/>
      <c r="AS63" s="293"/>
      <c r="AT63" s="293"/>
      <c r="AU63" s="293"/>
      <c r="AV63" s="293"/>
      <c r="AW63" s="334"/>
      <c r="AX63" s="326"/>
      <c r="AY63" s="324"/>
      <c r="AZ63" s="324"/>
      <c r="BA63" s="324"/>
      <c r="BB63" s="324"/>
      <c r="BC63" s="324"/>
      <c r="BD63" s="324"/>
      <c r="BE63" s="324"/>
      <c r="BF63" s="324"/>
      <c r="BG63" s="325"/>
      <c r="BH63" s="58"/>
      <c r="BI63" s="366"/>
      <c r="BJ63" s="367"/>
      <c r="BK63" s="367"/>
      <c r="BL63" s="367"/>
      <c r="BM63" s="367"/>
      <c r="BN63" s="36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row>
    <row r="64" spans="1:100" ht="15" customHeight="1" x14ac:dyDescent="0.25">
      <c r="A64" s="58"/>
      <c r="B64" s="291"/>
      <c r="C64" s="291"/>
      <c r="D64" s="292"/>
      <c r="E64" s="312"/>
      <c r="F64" s="313"/>
      <c r="G64" s="313"/>
      <c r="H64" s="313"/>
      <c r="I64" s="318"/>
      <c r="J64" s="300" t="str">
        <f>IF(AND('Mapa final'!$K$142="Media",'Mapa final'!$O$142="Leve"),CONCATENATE("R",'Mapa final'!$A$142),"")</f>
        <v/>
      </c>
      <c r="K64" s="301"/>
      <c r="L64" s="301" t="str">
        <f>IF(AND('Mapa final'!$K$145="Media",'Mapa final'!$O$145="Leve"),CONCATENATE("R",'Mapa final'!$A$145),"")</f>
        <v/>
      </c>
      <c r="M64" s="301"/>
      <c r="N64" s="301" t="str">
        <f>IF(AND('Mapa final'!$K$148="Media",'Mapa final'!$O$148="Leve"),CONCATENATE("R",'Mapa final'!$A$148),"")</f>
        <v/>
      </c>
      <c r="O64" s="301"/>
      <c r="P64" s="301" t="str">
        <f>IF(AND('Mapa final'!$K$151="Media",'Mapa final'!$O$151="Leve"),CONCATENATE("R",'Mapa final'!$A$151),"")</f>
        <v/>
      </c>
      <c r="Q64" s="301"/>
      <c r="R64" s="301" t="str">
        <f>IF(AND('Mapa final'!$K$154="Media",'Mapa final'!$O$154="Leve"),CONCATENATE("R",'Mapa final'!$A$154),"")</f>
        <v/>
      </c>
      <c r="S64" s="304"/>
      <c r="T64" s="300" t="str">
        <f>IF(AND('Mapa final'!$K$142="Media",'Mapa final'!$O$142="Menor"),CONCATENATE("R",'Mapa final'!$A$142),"")</f>
        <v/>
      </c>
      <c r="U64" s="301"/>
      <c r="V64" s="301" t="str">
        <f>IF(AND('Mapa final'!$K$145="Media",'Mapa final'!$O$145="Menor"),CONCATENATE("R",'Mapa final'!$A$145),"")</f>
        <v/>
      </c>
      <c r="W64" s="301"/>
      <c r="X64" s="301" t="str">
        <f>IF(AND('Mapa final'!$K$148="Media",'Mapa final'!$O$148="Menor"),CONCATENATE("R",'Mapa final'!$A$148),"")</f>
        <v/>
      </c>
      <c r="Y64" s="301"/>
      <c r="Z64" s="301" t="str">
        <f>IF(AND('Mapa final'!$K$151="Media",'Mapa final'!$O$151="Menor"),CONCATENATE("R",'Mapa final'!$A$151),"")</f>
        <v/>
      </c>
      <c r="AA64" s="301"/>
      <c r="AB64" s="301" t="str">
        <f>IF(AND('Mapa final'!$K$154="Media",'Mapa final'!$O$154="Menor"),CONCATENATE("R",'Mapa final'!$A$154),"")</f>
        <v/>
      </c>
      <c r="AC64" s="304"/>
      <c r="AD64" s="300" t="str">
        <f>IF(AND('Mapa final'!$K$142="Media",'Mapa final'!$O$142="Moderado"),CONCATENATE("R",'Mapa final'!$A$142),"")</f>
        <v/>
      </c>
      <c r="AE64" s="301"/>
      <c r="AF64" s="301" t="str">
        <f>IF(AND('Mapa final'!$K$145="Media",'Mapa final'!$O$145="Moderado"),CONCATENATE("R",'Mapa final'!$A$145),"")</f>
        <v/>
      </c>
      <c r="AG64" s="301"/>
      <c r="AH64" s="301" t="str">
        <f>IF(AND('Mapa final'!$K$148="Media",'Mapa final'!$O$148="Moderado"),CONCATENATE("R",'Mapa final'!$A$148),"")</f>
        <v/>
      </c>
      <c r="AI64" s="301"/>
      <c r="AJ64" s="301" t="str">
        <f>IF(AND('Mapa final'!$K$151="Media",'Mapa final'!$O$151="Moderado"),CONCATENATE("R",'Mapa final'!$A$151),"")</f>
        <v/>
      </c>
      <c r="AK64" s="301"/>
      <c r="AL64" s="301" t="str">
        <f>IF(AND('Mapa final'!$K$154="Media",'Mapa final'!$O$154="Moderado"),CONCATENATE("R",'Mapa final'!$A$154),"")</f>
        <v/>
      </c>
      <c r="AM64" s="304"/>
      <c r="AN64" s="335" t="str">
        <f>IF(AND('Mapa final'!$K$142="Media",'Mapa final'!$O$142="Mayor"),CONCATENATE("R",'Mapa final'!$A$142),"")</f>
        <v/>
      </c>
      <c r="AO64" s="293"/>
      <c r="AP64" s="293" t="str">
        <f>IF(AND('Mapa final'!$K$145="Media",'Mapa final'!$O$145="Mayor"),CONCATENATE("R",'Mapa final'!$A$145),"")</f>
        <v/>
      </c>
      <c r="AQ64" s="293"/>
      <c r="AR64" s="293" t="str">
        <f>IF(AND('Mapa final'!$K$148="Media",'Mapa final'!$O$148="Mayor"),CONCATENATE("R",'Mapa final'!$A$148),"")</f>
        <v/>
      </c>
      <c r="AS64" s="293"/>
      <c r="AT64" s="293" t="str">
        <f>IF(AND('Mapa final'!$K$151="Media",'Mapa final'!$O$151="Mayor"),CONCATENATE("R",'Mapa final'!$A$151),"")</f>
        <v/>
      </c>
      <c r="AU64" s="293"/>
      <c r="AV64" s="293" t="str">
        <f>IF(AND('Mapa final'!$K$154="Media",'Mapa final'!$O$154="Mayor"),CONCATENATE("R",'Mapa final'!$A$154),"")</f>
        <v/>
      </c>
      <c r="AW64" s="334"/>
      <c r="AX64" s="326" t="str">
        <f>IF(AND('Mapa final'!$K$142="Media",'Mapa final'!$O$142="Catastrófico"),CONCATENATE("R",'Mapa final'!$A$142),"")</f>
        <v/>
      </c>
      <c r="AY64" s="324"/>
      <c r="AZ64" s="324" t="str">
        <f>IF(AND('Mapa final'!$K$145="Media",'Mapa final'!$O$145="Catastrófico"),CONCATENATE("R",'Mapa final'!$A$145),"")</f>
        <v/>
      </c>
      <c r="BA64" s="324"/>
      <c r="BB64" s="324" t="str">
        <f>IF(AND('Mapa final'!$K$148="Media",'Mapa final'!$O$148="Catastrófico"),CONCATENATE("R",'Mapa final'!$A$148),"")</f>
        <v/>
      </c>
      <c r="BC64" s="324"/>
      <c r="BD64" s="324" t="str">
        <f>IF(AND('Mapa final'!$K$151="Media",'Mapa final'!$O$151="Catastrófico"),CONCATENATE("R",'Mapa final'!$A$151),"")</f>
        <v/>
      </c>
      <c r="BE64" s="324"/>
      <c r="BF64" s="324" t="str">
        <f>IF(AND('Mapa final'!$K$154="Media",'Mapa final'!$O$154="Catastrófico"),CONCATENATE("R",'Mapa final'!$A$154),"")</f>
        <v/>
      </c>
      <c r="BG64" s="325"/>
      <c r="BH64" s="58"/>
      <c r="BI64" s="366"/>
      <c r="BJ64" s="367"/>
      <c r="BK64" s="367"/>
      <c r="BL64" s="367"/>
      <c r="BM64" s="367"/>
      <c r="BN64" s="368"/>
      <c r="BO64" s="58"/>
      <c r="BP64" s="58"/>
      <c r="BQ64" s="58"/>
      <c r="BR64" s="58"/>
      <c r="BS64" s="58"/>
      <c r="BT64" s="58"/>
      <c r="BU64" s="58"/>
      <c r="BV64" s="58"/>
      <c r="BW64" s="58"/>
      <c r="BX64" s="58"/>
      <c r="BY64" s="58"/>
      <c r="BZ64" s="58"/>
      <c r="CA64" s="58"/>
      <c r="CB64" s="58"/>
      <c r="CC64" s="58"/>
      <c r="CD64" s="58"/>
      <c r="CE64" s="58"/>
      <c r="CF64" s="58"/>
      <c r="CG64" s="58"/>
      <c r="CH64" s="58"/>
      <c r="CI64" s="58"/>
      <c r="CJ64" s="58"/>
      <c r="CK64" s="58"/>
      <c r="CL64" s="58"/>
      <c r="CM64" s="58"/>
      <c r="CN64" s="58"/>
      <c r="CO64" s="58"/>
      <c r="CP64" s="58"/>
      <c r="CQ64" s="58"/>
      <c r="CR64" s="58"/>
      <c r="CS64" s="58"/>
      <c r="CT64" s="58"/>
      <c r="CU64" s="58"/>
      <c r="CV64" s="58"/>
    </row>
    <row r="65" spans="1:100" ht="15.75" customHeight="1" thickBot="1" x14ac:dyDescent="0.3">
      <c r="A65" s="58"/>
      <c r="B65" s="291"/>
      <c r="C65" s="291"/>
      <c r="D65" s="292"/>
      <c r="E65" s="315"/>
      <c r="F65" s="316"/>
      <c r="G65" s="316"/>
      <c r="H65" s="316"/>
      <c r="I65" s="316"/>
      <c r="J65" s="302"/>
      <c r="K65" s="303"/>
      <c r="L65" s="303"/>
      <c r="M65" s="303"/>
      <c r="N65" s="303"/>
      <c r="O65" s="303"/>
      <c r="P65" s="303"/>
      <c r="Q65" s="303"/>
      <c r="R65" s="303"/>
      <c r="S65" s="305"/>
      <c r="T65" s="302"/>
      <c r="U65" s="303"/>
      <c r="V65" s="303"/>
      <c r="W65" s="303"/>
      <c r="X65" s="303"/>
      <c r="Y65" s="303"/>
      <c r="Z65" s="303"/>
      <c r="AA65" s="303"/>
      <c r="AB65" s="303"/>
      <c r="AC65" s="305"/>
      <c r="AD65" s="302"/>
      <c r="AE65" s="303"/>
      <c r="AF65" s="303"/>
      <c r="AG65" s="303"/>
      <c r="AH65" s="303"/>
      <c r="AI65" s="303"/>
      <c r="AJ65" s="303"/>
      <c r="AK65" s="303"/>
      <c r="AL65" s="303"/>
      <c r="AM65" s="305"/>
      <c r="AN65" s="337"/>
      <c r="AO65" s="333"/>
      <c r="AP65" s="333"/>
      <c r="AQ65" s="333"/>
      <c r="AR65" s="333"/>
      <c r="AS65" s="333"/>
      <c r="AT65" s="333"/>
      <c r="AU65" s="333"/>
      <c r="AV65" s="333"/>
      <c r="AW65" s="336"/>
      <c r="AX65" s="327"/>
      <c r="AY65" s="328"/>
      <c r="AZ65" s="328"/>
      <c r="BA65" s="328"/>
      <c r="BB65" s="328"/>
      <c r="BC65" s="328"/>
      <c r="BD65" s="328"/>
      <c r="BE65" s="328"/>
      <c r="BF65" s="328"/>
      <c r="BG65" s="329"/>
      <c r="BH65" s="58"/>
      <c r="BI65" s="366"/>
      <c r="BJ65" s="367"/>
      <c r="BK65" s="367"/>
      <c r="BL65" s="367"/>
      <c r="BM65" s="367"/>
      <c r="BN65" s="368"/>
      <c r="BO65" s="58"/>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58"/>
      <c r="CT65" s="58"/>
      <c r="CU65" s="58"/>
      <c r="CV65" s="58"/>
    </row>
    <row r="66" spans="1:100" ht="15" customHeight="1" x14ac:dyDescent="0.25">
      <c r="A66" s="58"/>
      <c r="B66" s="291"/>
      <c r="C66" s="291"/>
      <c r="D66" s="292"/>
      <c r="E66" s="309" t="s">
        <v>105</v>
      </c>
      <c r="F66" s="310"/>
      <c r="G66" s="310"/>
      <c r="H66" s="310"/>
      <c r="I66" s="310"/>
      <c r="J66" s="298" t="str">
        <f>IF(AND('Mapa final'!$K$7="Baja",'Mapa final'!$O$7="Leve"),CONCATENATE("R",'Mapa final'!$A$7),"")</f>
        <v/>
      </c>
      <c r="K66" s="299"/>
      <c r="L66" s="299" t="str">
        <f>IF(AND('Mapa final'!$K$10="Baja",'Mapa final'!$O$10="Leve"),CONCATENATE("R",'Mapa final'!$A$10),"")</f>
        <v/>
      </c>
      <c r="M66" s="299"/>
      <c r="N66" s="299" t="str">
        <f>IF(AND('Mapa final'!$K$13="Baja",'Mapa final'!$O$13="Leve"),CONCATENATE("R",'Mapa final'!$A$13),"")</f>
        <v/>
      </c>
      <c r="O66" s="299"/>
      <c r="P66" s="299" t="str">
        <f>IF(AND('Mapa final'!$K$16="Baja",'Mapa final'!$O$16="Leve"),CONCATENATE("R",'Mapa final'!$A$16),"")</f>
        <v/>
      </c>
      <c r="Q66" s="299"/>
      <c r="R66" s="299" t="str">
        <f>IF(AND('Mapa final'!$K$19="Baja",'Mapa final'!$O$19="Leve"),CONCATENATE("R",'Mapa final'!$A$19),"")</f>
        <v/>
      </c>
      <c r="S66" s="343"/>
      <c r="T66" s="322" t="str">
        <f>IF(AND('Mapa final'!$K$7="Baja",'Mapa final'!$O$7="Menor"),CONCATENATE("R",'Mapa final'!$A$7),"")</f>
        <v/>
      </c>
      <c r="U66" s="306"/>
      <c r="V66" s="306" t="str">
        <f>IF(AND('Mapa final'!$K$10="Baja",'Mapa final'!$O$10="Menor"),CONCATENATE("R",'Mapa final'!$A$10),"")</f>
        <v/>
      </c>
      <c r="W66" s="306"/>
      <c r="X66" s="306" t="str">
        <f>IF(AND('Mapa final'!$K$13="Baja",'Mapa final'!$O$13="Menor"),CONCATENATE("R",'Mapa final'!$A$13),"")</f>
        <v/>
      </c>
      <c r="Y66" s="306"/>
      <c r="Z66" s="306" t="str">
        <f>IF(AND('Mapa final'!$K$16="Baja",'Mapa final'!$O$16="Menor"),CONCATENATE("R",'Mapa final'!$A$16),"")</f>
        <v/>
      </c>
      <c r="AA66" s="306"/>
      <c r="AB66" s="306" t="str">
        <f>IF(AND('Mapa final'!$K$19="Baja",'Mapa final'!$O$19="Menor"),CONCATENATE("R",'Mapa final'!$A$19),"")</f>
        <v/>
      </c>
      <c r="AC66" s="323"/>
      <c r="AD66" s="322" t="str">
        <f>IF(AND('Mapa final'!$K$7="Baja",'Mapa final'!$O$7="Moderado"),CONCATENATE("R",'Mapa final'!$A$7),"")</f>
        <v>R1</v>
      </c>
      <c r="AE66" s="306"/>
      <c r="AF66" s="306" t="str">
        <f>IF(AND('Mapa final'!$K$10="Baja",'Mapa final'!$O$10="Moderado"),CONCATENATE("R",'Mapa final'!$A$10),"")</f>
        <v/>
      </c>
      <c r="AG66" s="306"/>
      <c r="AH66" s="306" t="str">
        <f>IF(AND('Mapa final'!$K$13="Baja",'Mapa final'!$O$13="Moderado"),CONCATENATE("R",'Mapa final'!$A$13),"")</f>
        <v/>
      </c>
      <c r="AI66" s="306"/>
      <c r="AJ66" s="306" t="str">
        <f>IF(AND('Mapa final'!$K$16="Baja",'Mapa final'!$O$16="Moderado"),CONCATENATE("R",'Mapa final'!$A$16),"")</f>
        <v/>
      </c>
      <c r="AK66" s="306"/>
      <c r="AL66" s="306" t="str">
        <f>IF(AND('Mapa final'!$K$19="Baja",'Mapa final'!$O$19="Moderado"),CONCATENATE("R",'Mapa final'!$A$19),"")</f>
        <v/>
      </c>
      <c r="AM66" s="323"/>
      <c r="AN66" s="338" t="str">
        <f>IF(AND('Mapa final'!$K$7="Baja",'Mapa final'!$O$7="Mayor"),CONCATENATE("R",'Mapa final'!$A$7),"")</f>
        <v/>
      </c>
      <c r="AO66" s="339"/>
      <c r="AP66" s="339" t="str">
        <f>IF(AND('Mapa final'!$K$10="Baja",'Mapa final'!$O$10="Mayor"),CONCATENATE("R",'Mapa final'!$A$10),"")</f>
        <v/>
      </c>
      <c r="AQ66" s="339"/>
      <c r="AR66" s="339" t="str">
        <f>IF(AND('Mapa final'!$K$13="Baja",'Mapa final'!$O$13="Mayor"),CONCATENATE("R",'Mapa final'!$A$13),"")</f>
        <v/>
      </c>
      <c r="AS66" s="339"/>
      <c r="AT66" s="339" t="str">
        <f>IF(AND('Mapa final'!$K$16="Baja",'Mapa final'!$O$16="Mayor"),CONCATENATE("R",'Mapa final'!$A$16),"")</f>
        <v/>
      </c>
      <c r="AU66" s="339"/>
      <c r="AV66" s="339" t="str">
        <f>IF(AND('Mapa final'!$K$19="Baja",'Mapa final'!$O$19="Mayor"),CONCATENATE("R",'Mapa final'!$A$19),"")</f>
        <v/>
      </c>
      <c r="AW66" s="340"/>
      <c r="AX66" s="330" t="str">
        <f>IF(AND('Mapa final'!$K$7="Baja",'Mapa final'!$O$7="Catastrófico"),CONCATENATE("R",'Mapa final'!$A$7),"")</f>
        <v/>
      </c>
      <c r="AY66" s="331"/>
      <c r="AZ66" s="331" t="str">
        <f>IF(AND('Mapa final'!$K$10="Baja",'Mapa final'!$O$10="Catastrófico"),CONCATENATE("R",'Mapa final'!$A$10),"")</f>
        <v/>
      </c>
      <c r="BA66" s="331"/>
      <c r="BB66" s="331" t="str">
        <f>IF(AND('Mapa final'!$K$13="Baja",'Mapa final'!$O$13="Catastrófico"),CONCATENATE("R",'Mapa final'!$A$13),"")</f>
        <v/>
      </c>
      <c r="BC66" s="331"/>
      <c r="BD66" s="331" t="str">
        <f>IF(AND('Mapa final'!$K$16="Baja",'Mapa final'!$O$16="Catastrófico"),CONCATENATE("R",'Mapa final'!$A$16),"")</f>
        <v/>
      </c>
      <c r="BE66" s="331"/>
      <c r="BF66" s="331" t="str">
        <f>IF(AND('Mapa final'!$K$19="Baja",'Mapa final'!$O$19="Catastrófico"),CONCATENATE("R",'Mapa final'!$A$19),"")</f>
        <v/>
      </c>
      <c r="BG66" s="332"/>
      <c r="BH66" s="58"/>
      <c r="BI66" s="366"/>
      <c r="BJ66" s="367"/>
      <c r="BK66" s="367"/>
      <c r="BL66" s="367"/>
      <c r="BM66" s="367"/>
      <c r="BN66" s="36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row>
    <row r="67" spans="1:100" ht="15" customHeight="1" x14ac:dyDescent="0.25">
      <c r="A67" s="58"/>
      <c r="B67" s="291"/>
      <c r="C67" s="291"/>
      <c r="D67" s="292"/>
      <c r="E67" s="312"/>
      <c r="F67" s="313"/>
      <c r="G67" s="313"/>
      <c r="H67" s="313"/>
      <c r="I67" s="318"/>
      <c r="J67" s="294"/>
      <c r="K67" s="295"/>
      <c r="L67" s="295"/>
      <c r="M67" s="295"/>
      <c r="N67" s="295"/>
      <c r="O67" s="295"/>
      <c r="P67" s="295"/>
      <c r="Q67" s="295"/>
      <c r="R67" s="295"/>
      <c r="S67" s="344"/>
      <c r="T67" s="300"/>
      <c r="U67" s="301"/>
      <c r="V67" s="301"/>
      <c r="W67" s="301"/>
      <c r="X67" s="301"/>
      <c r="Y67" s="301"/>
      <c r="Z67" s="301"/>
      <c r="AA67" s="301"/>
      <c r="AB67" s="301"/>
      <c r="AC67" s="304"/>
      <c r="AD67" s="300"/>
      <c r="AE67" s="301"/>
      <c r="AF67" s="301"/>
      <c r="AG67" s="301"/>
      <c r="AH67" s="301"/>
      <c r="AI67" s="301"/>
      <c r="AJ67" s="301"/>
      <c r="AK67" s="301"/>
      <c r="AL67" s="301"/>
      <c r="AM67" s="304"/>
      <c r="AN67" s="335"/>
      <c r="AO67" s="293"/>
      <c r="AP67" s="293"/>
      <c r="AQ67" s="293"/>
      <c r="AR67" s="293"/>
      <c r="AS67" s="293"/>
      <c r="AT67" s="293"/>
      <c r="AU67" s="293"/>
      <c r="AV67" s="293"/>
      <c r="AW67" s="334"/>
      <c r="AX67" s="326"/>
      <c r="AY67" s="324"/>
      <c r="AZ67" s="324"/>
      <c r="BA67" s="324"/>
      <c r="BB67" s="324"/>
      <c r="BC67" s="324"/>
      <c r="BD67" s="324"/>
      <c r="BE67" s="324"/>
      <c r="BF67" s="324"/>
      <c r="BG67" s="325"/>
      <c r="BH67" s="58"/>
      <c r="BI67" s="366"/>
      <c r="BJ67" s="367"/>
      <c r="BK67" s="367"/>
      <c r="BL67" s="367"/>
      <c r="BM67" s="367"/>
      <c r="BN67" s="36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58"/>
      <c r="CS67" s="58"/>
      <c r="CT67" s="58"/>
      <c r="CU67" s="58"/>
      <c r="CV67" s="58"/>
    </row>
    <row r="68" spans="1:100" ht="15" customHeight="1" x14ac:dyDescent="0.25">
      <c r="A68" s="58"/>
      <c r="B68" s="291"/>
      <c r="C68" s="291"/>
      <c r="D68" s="292"/>
      <c r="E68" s="312"/>
      <c r="F68" s="313"/>
      <c r="G68" s="313"/>
      <c r="H68" s="313"/>
      <c r="I68" s="318"/>
      <c r="J68" s="294" t="str">
        <f>IF(AND('Mapa final'!$K$22="Baja",'Mapa final'!$O$22="Leve"),CONCATENATE("R",'Mapa final'!$A$22),"")</f>
        <v/>
      </c>
      <c r="K68" s="295"/>
      <c r="L68" s="295" t="str">
        <f>IF(AND('Mapa final'!$K$25="Baja",'Mapa final'!$O$25="Leve"),CONCATENATE("R",'Mapa final'!$A$25),"")</f>
        <v/>
      </c>
      <c r="M68" s="295"/>
      <c r="N68" s="295" t="str">
        <f>IF(AND('Mapa final'!$K$28="Baja",'Mapa final'!$O$28="Leve"),CONCATENATE("R",'Mapa final'!$A$28),"")</f>
        <v/>
      </c>
      <c r="O68" s="295"/>
      <c r="P68" s="295" t="str">
        <f>IF(AND('Mapa final'!$K$31="Baja",'Mapa final'!$O$31="Leve"),CONCATENATE("R",'Mapa final'!$A$31),"")</f>
        <v/>
      </c>
      <c r="Q68" s="295"/>
      <c r="R68" s="295" t="str">
        <f>IF(AND('Mapa final'!$K$34="Baja",'Mapa final'!$O$34="Leve"),CONCATENATE("R",'Mapa final'!$A$34),"")</f>
        <v/>
      </c>
      <c r="S68" s="344"/>
      <c r="T68" s="300" t="str">
        <f>IF(AND('Mapa final'!$K$22="Baja",'Mapa final'!$O$22="Menor"),CONCATENATE("R",'Mapa final'!$A$22),"")</f>
        <v/>
      </c>
      <c r="U68" s="301"/>
      <c r="V68" s="301" t="str">
        <f>IF(AND('Mapa final'!$K$25="Baja",'Mapa final'!$O$25="Menor"),CONCATENATE("R",'Mapa final'!$A$25),"")</f>
        <v/>
      </c>
      <c r="W68" s="301"/>
      <c r="X68" s="301" t="str">
        <f>IF(AND('Mapa final'!$K$28="Baja",'Mapa final'!$O$28="Menor"),CONCATENATE("R",'Mapa final'!$A$28),"")</f>
        <v/>
      </c>
      <c r="Y68" s="301"/>
      <c r="Z68" s="301" t="str">
        <f>IF(AND('Mapa final'!$K$31="Baja",'Mapa final'!$O$31="Menor"),CONCATENATE("R",'Mapa final'!$A$31),"")</f>
        <v/>
      </c>
      <c r="AA68" s="301"/>
      <c r="AB68" s="301" t="str">
        <f>IF(AND('Mapa final'!$K$34="Baja",'Mapa final'!$O$34="Menor"),CONCATENATE("R",'Mapa final'!$A$34),"")</f>
        <v/>
      </c>
      <c r="AC68" s="304"/>
      <c r="AD68" s="300" t="str">
        <f>IF(AND('Mapa final'!$K$22="Baja",'Mapa final'!$O$22="Moderado"),CONCATENATE("R",'Mapa final'!$A$22),"")</f>
        <v/>
      </c>
      <c r="AE68" s="301"/>
      <c r="AF68" s="301" t="str">
        <f>IF(AND('Mapa final'!$K$25="Baja",'Mapa final'!$O$25="Moderado"),CONCATENATE("R",'Mapa final'!$A$25),"")</f>
        <v/>
      </c>
      <c r="AG68" s="301"/>
      <c r="AH68" s="301" t="str">
        <f>IF(AND('Mapa final'!$K$28="Baja",'Mapa final'!$O$28="Moderado"),CONCATENATE("R",'Mapa final'!$A$28),"")</f>
        <v/>
      </c>
      <c r="AI68" s="301"/>
      <c r="AJ68" s="301" t="str">
        <f>IF(AND('Mapa final'!$K$31="Baja",'Mapa final'!$O$31="Moderado"),CONCATENATE("R",'Mapa final'!$A$31),"")</f>
        <v/>
      </c>
      <c r="AK68" s="301"/>
      <c r="AL68" s="301" t="str">
        <f>IF(AND('Mapa final'!$K$34="Baja",'Mapa final'!$O$34="Moderado"),CONCATENATE("R",'Mapa final'!$A$34),"")</f>
        <v/>
      </c>
      <c r="AM68" s="304"/>
      <c r="AN68" s="335" t="str">
        <f>IF(AND('Mapa final'!$K$22="Baja",'Mapa final'!$O$22="Mayor"),CONCATENATE("R",'Mapa final'!$A$22),"")</f>
        <v/>
      </c>
      <c r="AO68" s="293"/>
      <c r="AP68" s="293" t="str">
        <f>IF(AND('Mapa final'!$K$25="Baja",'Mapa final'!$O$25="Mayor"),CONCATENATE("R",'Mapa final'!$A$25),"")</f>
        <v/>
      </c>
      <c r="AQ68" s="293"/>
      <c r="AR68" s="293" t="str">
        <f>IF(AND('Mapa final'!$K$28="Baja",'Mapa final'!$O$28="Mayor"),CONCATENATE("R",'Mapa final'!$A$28),"")</f>
        <v/>
      </c>
      <c r="AS68" s="293"/>
      <c r="AT68" s="293" t="str">
        <f>IF(AND('Mapa final'!$K$31="Baja",'Mapa final'!$O$31="Mayor"),CONCATENATE("R",'Mapa final'!$A$31),"")</f>
        <v/>
      </c>
      <c r="AU68" s="293"/>
      <c r="AV68" s="293" t="str">
        <f>IF(AND('Mapa final'!$K$34="Baja",'Mapa final'!$O$34="Mayor"),CONCATENATE("R",'Mapa final'!$A$34),"")</f>
        <v/>
      </c>
      <c r="AW68" s="334"/>
      <c r="AX68" s="326" t="str">
        <f>IF(AND('Mapa final'!$K$22="Baja",'Mapa final'!$O$22="Catastrófico"),CONCATENATE("R",'Mapa final'!$A$22),"")</f>
        <v/>
      </c>
      <c r="AY68" s="324"/>
      <c r="AZ68" s="324" t="str">
        <f>IF(AND('Mapa final'!$K$25="Baja",'Mapa final'!$O$25="Catastrófico"),CONCATENATE("R",'Mapa final'!$A$25),"")</f>
        <v/>
      </c>
      <c r="BA68" s="324"/>
      <c r="BB68" s="324" t="str">
        <f>IF(AND('Mapa final'!$K$28="Baja",'Mapa final'!$O$28="Catastrófico"),CONCATENATE("R",'Mapa final'!$A$28),"")</f>
        <v/>
      </c>
      <c r="BC68" s="324"/>
      <c r="BD68" s="324" t="str">
        <f>IF(AND('Mapa final'!$K$31="Baja",'Mapa final'!$O$31="Catastrófico"),CONCATENATE("R",'Mapa final'!$A$31),"")</f>
        <v/>
      </c>
      <c r="BE68" s="324"/>
      <c r="BF68" s="324" t="str">
        <f>IF(AND('Mapa final'!$K$34="Baja",'Mapa final'!$O$34="Catastrófico"),CONCATENATE("R",'Mapa final'!$A$34),"")</f>
        <v/>
      </c>
      <c r="BG68" s="325"/>
      <c r="BH68" s="58"/>
      <c r="BI68" s="366"/>
      <c r="BJ68" s="367"/>
      <c r="BK68" s="367"/>
      <c r="BL68" s="367"/>
      <c r="BM68" s="367"/>
      <c r="BN68" s="36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58"/>
      <c r="CV68" s="58"/>
    </row>
    <row r="69" spans="1:100" ht="15" customHeight="1" x14ac:dyDescent="0.25">
      <c r="A69" s="58"/>
      <c r="B69" s="291"/>
      <c r="C69" s="291"/>
      <c r="D69" s="292"/>
      <c r="E69" s="312"/>
      <c r="F69" s="313"/>
      <c r="G69" s="313"/>
      <c r="H69" s="313"/>
      <c r="I69" s="318"/>
      <c r="J69" s="294"/>
      <c r="K69" s="295"/>
      <c r="L69" s="295"/>
      <c r="M69" s="295"/>
      <c r="N69" s="295"/>
      <c r="O69" s="295"/>
      <c r="P69" s="295"/>
      <c r="Q69" s="295"/>
      <c r="R69" s="295"/>
      <c r="S69" s="344"/>
      <c r="T69" s="300"/>
      <c r="U69" s="301"/>
      <c r="V69" s="301"/>
      <c r="W69" s="301"/>
      <c r="X69" s="301"/>
      <c r="Y69" s="301"/>
      <c r="Z69" s="301"/>
      <c r="AA69" s="301"/>
      <c r="AB69" s="301"/>
      <c r="AC69" s="304"/>
      <c r="AD69" s="300"/>
      <c r="AE69" s="301"/>
      <c r="AF69" s="301"/>
      <c r="AG69" s="301"/>
      <c r="AH69" s="301"/>
      <c r="AI69" s="301"/>
      <c r="AJ69" s="301"/>
      <c r="AK69" s="301"/>
      <c r="AL69" s="301"/>
      <c r="AM69" s="304"/>
      <c r="AN69" s="335"/>
      <c r="AO69" s="293"/>
      <c r="AP69" s="293"/>
      <c r="AQ69" s="293"/>
      <c r="AR69" s="293"/>
      <c r="AS69" s="293"/>
      <c r="AT69" s="293"/>
      <c r="AU69" s="293"/>
      <c r="AV69" s="293"/>
      <c r="AW69" s="334"/>
      <c r="AX69" s="326"/>
      <c r="AY69" s="324"/>
      <c r="AZ69" s="324"/>
      <c r="BA69" s="324"/>
      <c r="BB69" s="324"/>
      <c r="BC69" s="324"/>
      <c r="BD69" s="324"/>
      <c r="BE69" s="324"/>
      <c r="BF69" s="324"/>
      <c r="BG69" s="325"/>
      <c r="BH69" s="58"/>
      <c r="BI69" s="366"/>
      <c r="BJ69" s="367"/>
      <c r="BK69" s="367"/>
      <c r="BL69" s="367"/>
      <c r="BM69" s="367"/>
      <c r="BN69" s="36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58"/>
      <c r="CV69" s="58"/>
    </row>
    <row r="70" spans="1:100" ht="15" customHeight="1" x14ac:dyDescent="0.25">
      <c r="A70" s="58"/>
      <c r="B70" s="291"/>
      <c r="C70" s="291"/>
      <c r="D70" s="292"/>
      <c r="E70" s="312"/>
      <c r="F70" s="313"/>
      <c r="G70" s="313"/>
      <c r="H70" s="313"/>
      <c r="I70" s="318"/>
      <c r="J70" s="294" t="str">
        <f>IF(AND('Mapa final'!$K$37="Baja",'Mapa final'!$O$37="Leve"),CONCATENATE("R",'Mapa final'!$A$37),"")</f>
        <v/>
      </c>
      <c r="K70" s="295"/>
      <c r="L70" s="295" t="str">
        <f>IF(AND('Mapa final'!$K$40="Baja",'Mapa final'!$O$40="Leve"),CONCATENATE("R",'Mapa final'!$A$40),"")</f>
        <v/>
      </c>
      <c r="M70" s="295"/>
      <c r="N70" s="295" t="str">
        <f>IF(AND('Mapa final'!$K$43="Baja",'Mapa final'!$O$43="Leve"),CONCATENATE("R",'Mapa final'!$A$43),"")</f>
        <v/>
      </c>
      <c r="O70" s="295"/>
      <c r="P70" s="295" t="str">
        <f>IF(AND('Mapa final'!$K$46="Baja",'Mapa final'!$O$46="Leve"),CONCATENATE("R",'Mapa final'!$A$46),"")</f>
        <v/>
      </c>
      <c r="Q70" s="295"/>
      <c r="R70" s="295" t="str">
        <f>IF(AND('Mapa final'!$K$49="Baja",'Mapa final'!$O$49="Leve"),CONCATENATE("R",'Mapa final'!$A$49),"")</f>
        <v/>
      </c>
      <c r="S70" s="344"/>
      <c r="T70" s="300" t="str">
        <f>IF(AND('Mapa final'!$K$37="Baja",'Mapa final'!$O$37="Menor"),CONCATENATE("R",'Mapa final'!$A$37),"")</f>
        <v/>
      </c>
      <c r="U70" s="301"/>
      <c r="V70" s="301" t="str">
        <f>IF(AND('Mapa final'!$K$40="Baja",'Mapa final'!$O$40="Menor"),CONCATENATE("R",'Mapa final'!$A$40),"")</f>
        <v/>
      </c>
      <c r="W70" s="301"/>
      <c r="X70" s="301" t="str">
        <f>IF(AND('Mapa final'!$K$43="Baja",'Mapa final'!$O$43="Menor"),CONCATENATE("R",'Mapa final'!$A$43),"")</f>
        <v/>
      </c>
      <c r="Y70" s="301"/>
      <c r="Z70" s="301" t="str">
        <f>IF(AND('Mapa final'!$K$46="Baja",'Mapa final'!$O$46="Menor"),CONCATENATE("R",'Mapa final'!$A$46),"")</f>
        <v/>
      </c>
      <c r="AA70" s="301"/>
      <c r="AB70" s="301" t="str">
        <f>IF(AND('Mapa final'!$K$49="Baja",'Mapa final'!$O$49="Menor"),CONCATENATE("R",'Mapa final'!$A$49),"")</f>
        <v/>
      </c>
      <c r="AC70" s="304"/>
      <c r="AD70" s="300" t="str">
        <f>IF(AND('Mapa final'!$K$37="Baja",'Mapa final'!$O$37="Moderado"),CONCATENATE("R",'Mapa final'!$A$37),"")</f>
        <v/>
      </c>
      <c r="AE70" s="301"/>
      <c r="AF70" s="301" t="str">
        <f>IF(AND('Mapa final'!$K$40="Baja",'Mapa final'!$O$40="Moderado"),CONCATENATE("R",'Mapa final'!$A$40),"")</f>
        <v>R12</v>
      </c>
      <c r="AG70" s="301"/>
      <c r="AH70" s="301" t="str">
        <f>IF(AND('Mapa final'!$K$43="Baja",'Mapa final'!$O$43="Moderado"),CONCATENATE("R",'Mapa final'!$A$43),"")</f>
        <v/>
      </c>
      <c r="AI70" s="301"/>
      <c r="AJ70" s="301" t="str">
        <f>IF(AND('Mapa final'!$K$46="Baja",'Mapa final'!$O$46="Moderado"),CONCATENATE("R",'Mapa final'!$A$46),"")</f>
        <v>R14</v>
      </c>
      <c r="AK70" s="301"/>
      <c r="AL70" s="301" t="str">
        <f>IF(AND('Mapa final'!$K$49="Baja",'Mapa final'!$O$49="Moderado"),CONCATENATE("R",'Mapa final'!$A$49),"")</f>
        <v/>
      </c>
      <c r="AM70" s="304"/>
      <c r="AN70" s="335" t="str">
        <f>IF(AND('Mapa final'!$K$37="Baja",'Mapa final'!$O$37="Mayor"),CONCATENATE("R",'Mapa final'!$A$37),"")</f>
        <v>R11</v>
      </c>
      <c r="AO70" s="293"/>
      <c r="AP70" s="293" t="str">
        <f>IF(AND('Mapa final'!$K$40="Baja",'Mapa final'!$O$40="Mayor"),CONCATENATE("R",'Mapa final'!$A$40),"")</f>
        <v/>
      </c>
      <c r="AQ70" s="293"/>
      <c r="AR70" s="293" t="str">
        <f>IF(AND('Mapa final'!$K$43="Baja",'Mapa final'!$O$43="Mayor"),CONCATENATE("R",'Mapa final'!$A$43),"")</f>
        <v/>
      </c>
      <c r="AS70" s="293"/>
      <c r="AT70" s="293" t="str">
        <f>IF(AND('Mapa final'!$K$46="Baja",'Mapa final'!$O$46="Mayor"),CONCATENATE("R",'Mapa final'!$A$46),"")</f>
        <v/>
      </c>
      <c r="AU70" s="293"/>
      <c r="AV70" s="293" t="str">
        <f>IF(AND('Mapa final'!$K$49="Baja",'Mapa final'!$O$49="Mayor"),CONCATENATE("R",'Mapa final'!$A$49),"")</f>
        <v/>
      </c>
      <c r="AW70" s="334"/>
      <c r="AX70" s="326" t="str">
        <f>IF(AND('Mapa final'!$K$37="Baja",'Mapa final'!$O$37="Catastrófico"),CONCATENATE("R",'Mapa final'!$A$37),"")</f>
        <v/>
      </c>
      <c r="AY70" s="324"/>
      <c r="AZ70" s="324" t="str">
        <f>IF(AND('Mapa final'!$K$40="Baja",'Mapa final'!$O$40="Catastrófico"),CONCATENATE("R",'Mapa final'!$A$40),"")</f>
        <v/>
      </c>
      <c r="BA70" s="324"/>
      <c r="BB70" s="324" t="str">
        <f>IF(AND('Mapa final'!$K$43="Baja",'Mapa final'!$O$43="Catastrófico"),CONCATENATE("R",'Mapa final'!$A$43),"")</f>
        <v/>
      </c>
      <c r="BC70" s="324"/>
      <c r="BD70" s="324" t="str">
        <f>IF(AND('Mapa final'!$K$46="Baja",'Mapa final'!$O$46="Catastrófico"),CONCATENATE("R",'Mapa final'!$A$46),"")</f>
        <v/>
      </c>
      <c r="BE70" s="324"/>
      <c r="BF70" s="324" t="str">
        <f>IF(AND('Mapa final'!$K$49="Baja",'Mapa final'!$O$49="Catastrófico"),CONCATENATE("R",'Mapa final'!$A$49),"")</f>
        <v/>
      </c>
      <c r="BG70" s="325"/>
      <c r="BH70" s="58"/>
      <c r="BI70" s="366"/>
      <c r="BJ70" s="367"/>
      <c r="BK70" s="367"/>
      <c r="BL70" s="367"/>
      <c r="BM70" s="367"/>
      <c r="BN70" s="36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row>
    <row r="71" spans="1:100" ht="15" customHeight="1" x14ac:dyDescent="0.25">
      <c r="A71" s="58"/>
      <c r="B71" s="291"/>
      <c r="C71" s="291"/>
      <c r="D71" s="292"/>
      <c r="E71" s="312"/>
      <c r="F71" s="313"/>
      <c r="G71" s="313"/>
      <c r="H71" s="313"/>
      <c r="I71" s="318"/>
      <c r="J71" s="294"/>
      <c r="K71" s="295"/>
      <c r="L71" s="295"/>
      <c r="M71" s="295"/>
      <c r="N71" s="295"/>
      <c r="O71" s="295"/>
      <c r="P71" s="295"/>
      <c r="Q71" s="295"/>
      <c r="R71" s="295"/>
      <c r="S71" s="344"/>
      <c r="T71" s="300"/>
      <c r="U71" s="301"/>
      <c r="V71" s="301"/>
      <c r="W71" s="301"/>
      <c r="X71" s="301"/>
      <c r="Y71" s="301"/>
      <c r="Z71" s="301"/>
      <c r="AA71" s="301"/>
      <c r="AB71" s="301"/>
      <c r="AC71" s="304"/>
      <c r="AD71" s="300"/>
      <c r="AE71" s="301"/>
      <c r="AF71" s="301"/>
      <c r="AG71" s="301"/>
      <c r="AH71" s="301"/>
      <c r="AI71" s="301"/>
      <c r="AJ71" s="301"/>
      <c r="AK71" s="301"/>
      <c r="AL71" s="301"/>
      <c r="AM71" s="304"/>
      <c r="AN71" s="335"/>
      <c r="AO71" s="293"/>
      <c r="AP71" s="293"/>
      <c r="AQ71" s="293"/>
      <c r="AR71" s="293"/>
      <c r="AS71" s="293"/>
      <c r="AT71" s="293"/>
      <c r="AU71" s="293"/>
      <c r="AV71" s="293"/>
      <c r="AW71" s="334"/>
      <c r="AX71" s="326"/>
      <c r="AY71" s="324"/>
      <c r="AZ71" s="324"/>
      <c r="BA71" s="324"/>
      <c r="BB71" s="324"/>
      <c r="BC71" s="324"/>
      <c r="BD71" s="324"/>
      <c r="BE71" s="324"/>
      <c r="BF71" s="324"/>
      <c r="BG71" s="325"/>
      <c r="BH71" s="58"/>
      <c r="BI71" s="366"/>
      <c r="BJ71" s="367"/>
      <c r="BK71" s="367"/>
      <c r="BL71" s="367"/>
      <c r="BM71" s="367"/>
      <c r="BN71" s="36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58"/>
      <c r="CV71" s="58"/>
    </row>
    <row r="72" spans="1:100" ht="15" customHeight="1" x14ac:dyDescent="0.25">
      <c r="A72" s="58"/>
      <c r="B72" s="291"/>
      <c r="C72" s="291"/>
      <c r="D72" s="292"/>
      <c r="E72" s="312"/>
      <c r="F72" s="313"/>
      <c r="G72" s="313"/>
      <c r="H72" s="313"/>
      <c r="I72" s="318"/>
      <c r="J72" s="294" t="str">
        <f>IF(AND('Mapa final'!$K$52="Baja",'Mapa final'!$O$52="Leve"),CONCATENATE("R",'Mapa final'!$A$52),"")</f>
        <v/>
      </c>
      <c r="K72" s="295"/>
      <c r="L72" s="295" t="str">
        <f>IF(AND('Mapa final'!$K$55="Baja",'Mapa final'!$O$55="Leve"),CONCATENATE("R",'Mapa final'!$A$55),"")</f>
        <v/>
      </c>
      <c r="M72" s="295"/>
      <c r="N72" s="295" t="str">
        <f>IF(AND('Mapa final'!$K$58="Baja",'Mapa final'!$O$58="Leve"),CONCATENATE("R",'Mapa final'!$A$58),"")</f>
        <v/>
      </c>
      <c r="O72" s="295"/>
      <c r="P72" s="295" t="str">
        <f>IF(AND('Mapa final'!$K$61="Baja",'Mapa final'!$O$61="Leve"),CONCATENATE("R",'Mapa final'!$A$61),"")</f>
        <v/>
      </c>
      <c r="Q72" s="295"/>
      <c r="R72" s="295" t="str">
        <f>IF(AND('Mapa final'!$K$64="Baja",'Mapa final'!$O$64="Leve"),CONCATENATE("R",'Mapa final'!$A$64),"")</f>
        <v/>
      </c>
      <c r="S72" s="344"/>
      <c r="T72" s="300" t="str">
        <f>IF(AND('Mapa final'!$K$52="Baja",'Mapa final'!$O$52="Menor"),CONCATENATE("R",'Mapa final'!$A$52),"")</f>
        <v/>
      </c>
      <c r="U72" s="301"/>
      <c r="V72" s="301" t="str">
        <f>IF(AND('Mapa final'!$K$55="Baja",'Mapa final'!$O$55="Menor"),CONCATENATE("R",'Mapa final'!$A$55),"")</f>
        <v/>
      </c>
      <c r="W72" s="301"/>
      <c r="X72" s="301" t="str">
        <f>IF(AND('Mapa final'!$K$58="Baja",'Mapa final'!$O$58="Menor"),CONCATENATE("R",'Mapa final'!$A$58),"")</f>
        <v/>
      </c>
      <c r="Y72" s="301"/>
      <c r="Z72" s="301" t="str">
        <f>IF(AND('Mapa final'!$K$61="Baja",'Mapa final'!$O$61="Menor"),CONCATENATE("R",'Mapa final'!$A$61),"")</f>
        <v/>
      </c>
      <c r="AA72" s="301"/>
      <c r="AB72" s="301" t="str">
        <f>IF(AND('Mapa final'!$K$64="Baja",'Mapa final'!$O$64="Menor"),CONCATENATE("R",'Mapa final'!$A$64),"")</f>
        <v/>
      </c>
      <c r="AC72" s="304"/>
      <c r="AD72" s="300" t="str">
        <f>IF(AND('Mapa final'!$K$52="Baja",'Mapa final'!$O$52="Moderado"),CONCATENATE("R",'Mapa final'!$A$52),"")</f>
        <v/>
      </c>
      <c r="AE72" s="301"/>
      <c r="AF72" s="301" t="str">
        <f>IF(AND('Mapa final'!$K$55="Baja",'Mapa final'!$O$55="Moderado"),CONCATENATE("R",'Mapa final'!$A$55),"")</f>
        <v/>
      </c>
      <c r="AG72" s="301"/>
      <c r="AH72" s="301" t="str">
        <f>IF(AND('Mapa final'!$K$58="Baja",'Mapa final'!$O$58="Moderado"),CONCATENATE("R",'Mapa final'!$A$58),"")</f>
        <v/>
      </c>
      <c r="AI72" s="301"/>
      <c r="AJ72" s="301" t="str">
        <f>IF(AND('Mapa final'!$K$61="Baja",'Mapa final'!$O$61="Moderado"),CONCATENATE("R",'Mapa final'!$A$61),"")</f>
        <v/>
      </c>
      <c r="AK72" s="301"/>
      <c r="AL72" s="301" t="str">
        <f>IF(AND('Mapa final'!$K$64="Baja",'Mapa final'!$O$64="Moderado"),CONCATENATE("R",'Mapa final'!$A$64),"")</f>
        <v/>
      </c>
      <c r="AM72" s="304"/>
      <c r="AN72" s="335" t="str">
        <f>IF(AND('Mapa final'!$K$52="Baja",'Mapa final'!$O$52="Mayor"),CONCATENATE("R",'Mapa final'!$A$52),"")</f>
        <v/>
      </c>
      <c r="AO72" s="293"/>
      <c r="AP72" s="293" t="str">
        <f>IF(AND('Mapa final'!$K$55="Baja",'Mapa final'!$O$55="Mayor"),CONCATENATE("R",'Mapa final'!$A$55),"")</f>
        <v/>
      </c>
      <c r="AQ72" s="293"/>
      <c r="AR72" s="293" t="str">
        <f>IF(AND('Mapa final'!$K$58="Baja",'Mapa final'!$O$58="Mayor"),CONCATENATE("R",'Mapa final'!$A$58),"")</f>
        <v/>
      </c>
      <c r="AS72" s="293"/>
      <c r="AT72" s="293" t="str">
        <f>IF(AND('Mapa final'!$K$61="Baja",'Mapa final'!$O$61="Mayor"),CONCATENATE("R",'Mapa final'!$A$61),"")</f>
        <v/>
      </c>
      <c r="AU72" s="293"/>
      <c r="AV72" s="293" t="str">
        <f>IF(AND('Mapa final'!$K$64="Baja",'Mapa final'!$O$64="Mayor"),CONCATENATE("R",'Mapa final'!$A$64),"")</f>
        <v/>
      </c>
      <c r="AW72" s="334"/>
      <c r="AX72" s="326" t="str">
        <f>IF(AND('Mapa final'!$K$52="Baja",'Mapa final'!$O$52="Catastrófico"),CONCATENATE("R",'Mapa final'!$A$52),"")</f>
        <v/>
      </c>
      <c r="AY72" s="324"/>
      <c r="AZ72" s="324" t="str">
        <f>IF(AND('Mapa final'!$K$55="Baja",'Mapa final'!$O$55="Catastrófico"),CONCATENATE("R",'Mapa final'!$A$55),"")</f>
        <v/>
      </c>
      <c r="BA72" s="324"/>
      <c r="BB72" s="324" t="str">
        <f>IF(AND('Mapa final'!$K$58="Baja",'Mapa final'!$O$58="Catastrófico"),CONCATENATE("R",'Mapa final'!$A$58),"")</f>
        <v/>
      </c>
      <c r="BC72" s="324"/>
      <c r="BD72" s="324" t="str">
        <f>IF(AND('Mapa final'!$K$61="Baja",'Mapa final'!$O$61="Catastrófico"),CONCATENATE("R",'Mapa final'!$A$61),"")</f>
        <v/>
      </c>
      <c r="BE72" s="324"/>
      <c r="BF72" s="324" t="str">
        <f>IF(AND('Mapa final'!$K$64="Baja",'Mapa final'!$O$64="Catastrófico"),CONCATENATE("R",'Mapa final'!$A$64),"")</f>
        <v/>
      </c>
      <c r="BG72" s="325"/>
      <c r="BH72" s="58"/>
      <c r="BI72" s="366"/>
      <c r="BJ72" s="367"/>
      <c r="BK72" s="367"/>
      <c r="BL72" s="367"/>
      <c r="BM72" s="367"/>
      <c r="BN72" s="36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58"/>
      <c r="CV72" s="58"/>
    </row>
    <row r="73" spans="1:100" ht="15" customHeight="1" thickBot="1" x14ac:dyDescent="0.3">
      <c r="A73" s="58"/>
      <c r="B73" s="291"/>
      <c r="C73" s="291"/>
      <c r="D73" s="292"/>
      <c r="E73" s="312"/>
      <c r="F73" s="313"/>
      <c r="G73" s="313"/>
      <c r="H73" s="313"/>
      <c r="I73" s="318"/>
      <c r="J73" s="294"/>
      <c r="K73" s="295"/>
      <c r="L73" s="295"/>
      <c r="M73" s="295"/>
      <c r="N73" s="295"/>
      <c r="O73" s="295"/>
      <c r="P73" s="295"/>
      <c r="Q73" s="295"/>
      <c r="R73" s="295"/>
      <c r="S73" s="344"/>
      <c r="T73" s="300"/>
      <c r="U73" s="301"/>
      <c r="V73" s="301"/>
      <c r="W73" s="301"/>
      <c r="X73" s="301"/>
      <c r="Y73" s="301"/>
      <c r="Z73" s="301"/>
      <c r="AA73" s="301"/>
      <c r="AB73" s="301"/>
      <c r="AC73" s="304"/>
      <c r="AD73" s="300"/>
      <c r="AE73" s="301"/>
      <c r="AF73" s="301"/>
      <c r="AG73" s="301"/>
      <c r="AH73" s="301"/>
      <c r="AI73" s="301"/>
      <c r="AJ73" s="301"/>
      <c r="AK73" s="301"/>
      <c r="AL73" s="301"/>
      <c r="AM73" s="304"/>
      <c r="AN73" s="335"/>
      <c r="AO73" s="293"/>
      <c r="AP73" s="293"/>
      <c r="AQ73" s="293"/>
      <c r="AR73" s="293"/>
      <c r="AS73" s="293"/>
      <c r="AT73" s="293"/>
      <c r="AU73" s="293"/>
      <c r="AV73" s="293"/>
      <c r="AW73" s="334"/>
      <c r="AX73" s="326"/>
      <c r="AY73" s="324"/>
      <c r="AZ73" s="324"/>
      <c r="BA73" s="324"/>
      <c r="BB73" s="324"/>
      <c r="BC73" s="324"/>
      <c r="BD73" s="324"/>
      <c r="BE73" s="324"/>
      <c r="BF73" s="324"/>
      <c r="BG73" s="325"/>
      <c r="BH73" s="58"/>
      <c r="BI73" s="369"/>
      <c r="BJ73" s="370"/>
      <c r="BK73" s="370"/>
      <c r="BL73" s="370"/>
      <c r="BM73" s="370"/>
      <c r="BN73" s="371"/>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row>
    <row r="74" spans="1:100" ht="15" customHeight="1" x14ac:dyDescent="0.25">
      <c r="A74" s="58"/>
      <c r="B74" s="291"/>
      <c r="C74" s="291"/>
      <c r="D74" s="292"/>
      <c r="E74" s="312"/>
      <c r="F74" s="313"/>
      <c r="G74" s="313"/>
      <c r="H74" s="313"/>
      <c r="I74" s="318"/>
      <c r="J74" s="294" t="str">
        <f>IF(AND('Mapa final'!$K$67="Baja",'Mapa final'!$O$67="Leve"),CONCATENATE("R",'Mapa final'!$A$67),"")</f>
        <v>R21</v>
      </c>
      <c r="K74" s="295"/>
      <c r="L74" s="295" t="str">
        <f>IF(AND('Mapa final'!$K$70="Baja",'Mapa final'!$O$70="Leve"),CONCATENATE("R",'Mapa final'!$A$70),"")</f>
        <v/>
      </c>
      <c r="M74" s="295"/>
      <c r="N74" s="295" t="str">
        <f>IF(AND('Mapa final'!$K$73="Baja",'Mapa final'!$O$73="Leve"),CONCATENATE("R",'Mapa final'!$A$73),"")</f>
        <v/>
      </c>
      <c r="O74" s="295"/>
      <c r="P74" s="295" t="str">
        <f>IF(AND('Mapa final'!$K$76="Baja",'Mapa final'!$O$76="Leve"),CONCATENATE("R",'Mapa final'!$A$76),"")</f>
        <v/>
      </c>
      <c r="Q74" s="295"/>
      <c r="R74" s="295" t="str">
        <f>IF(AND('Mapa final'!$K$79="Baja",'Mapa final'!$O$79="Leve"),CONCATENATE("R",'Mapa final'!$A$79),"")</f>
        <v/>
      </c>
      <c r="S74" s="344"/>
      <c r="T74" s="300" t="str">
        <f>IF(AND('Mapa final'!$K$67="Baja",'Mapa final'!$O$67="Menor"),CONCATENATE("R",'Mapa final'!$A$67),"")</f>
        <v/>
      </c>
      <c r="U74" s="301"/>
      <c r="V74" s="301" t="str">
        <f>IF(AND('Mapa final'!$K$70="Baja",'Mapa final'!$O$70="Menor"),CONCATENATE("R",'Mapa final'!$A$70),"")</f>
        <v>R22</v>
      </c>
      <c r="W74" s="301"/>
      <c r="X74" s="301" t="str">
        <f>IF(AND('Mapa final'!$K$73="Baja",'Mapa final'!$O$73="Menor"),CONCATENATE("R",'Mapa final'!$A$73),"")</f>
        <v/>
      </c>
      <c r="Y74" s="301"/>
      <c r="Z74" s="301" t="str">
        <f>IF(AND('Mapa final'!$K$76="Baja",'Mapa final'!$O$76="Menor"),CONCATENATE("R",'Mapa final'!$A$76),"")</f>
        <v/>
      </c>
      <c r="AA74" s="301"/>
      <c r="AB74" s="301" t="str">
        <f>IF(AND('Mapa final'!$K$79="Baja",'Mapa final'!$O$79="Menor"),CONCATENATE("R",'Mapa final'!$A$79),"")</f>
        <v/>
      </c>
      <c r="AC74" s="304"/>
      <c r="AD74" s="300" t="str">
        <f>IF(AND('Mapa final'!$K$67="Baja",'Mapa final'!$O$67="Moderado"),CONCATENATE("R",'Mapa final'!$A$67),"")</f>
        <v/>
      </c>
      <c r="AE74" s="301"/>
      <c r="AF74" s="301" t="str">
        <f>IF(AND('Mapa final'!$K$70="Baja",'Mapa final'!$O$70="Moderado"),CONCATENATE("R",'Mapa final'!$A$70),"")</f>
        <v/>
      </c>
      <c r="AG74" s="301"/>
      <c r="AH74" s="301" t="str">
        <f>IF(AND('Mapa final'!$K$73="Baja",'Mapa final'!$O$73="Moderado"),CONCATENATE("R",'Mapa final'!$A$73),"")</f>
        <v/>
      </c>
      <c r="AI74" s="301"/>
      <c r="AJ74" s="301" t="str">
        <f>IF(AND('Mapa final'!$K$76="Baja",'Mapa final'!$O$76="Moderado"),CONCATENATE("R",'Mapa final'!$A$76),"")</f>
        <v>R24</v>
      </c>
      <c r="AK74" s="301"/>
      <c r="AL74" s="301" t="str">
        <f>IF(AND('Mapa final'!$K$79="Baja",'Mapa final'!$O$79="Moderado"),CONCATENATE("R",'Mapa final'!$A$79),"")</f>
        <v>R25</v>
      </c>
      <c r="AM74" s="304"/>
      <c r="AN74" s="335" t="str">
        <f>IF(AND('Mapa final'!$K$67="Baja",'Mapa final'!$O$67="Mayor"),CONCATENATE("R",'Mapa final'!$A$67),"")</f>
        <v/>
      </c>
      <c r="AO74" s="293"/>
      <c r="AP74" s="293" t="str">
        <f>IF(AND('Mapa final'!$K$70="Baja",'Mapa final'!$O$70="Mayor"),CONCATENATE("R",'Mapa final'!$A$70),"")</f>
        <v/>
      </c>
      <c r="AQ74" s="293"/>
      <c r="AR74" s="293" t="str">
        <f>IF(AND('Mapa final'!$K$73="Baja",'Mapa final'!$O$73="Mayor"),CONCATENATE("R",'Mapa final'!$A$73),"")</f>
        <v/>
      </c>
      <c r="AS74" s="293"/>
      <c r="AT74" s="293" t="str">
        <f>IF(AND('Mapa final'!$K$76="Baja",'Mapa final'!$O$76="Mayor"),CONCATENATE("R",'Mapa final'!$A$76),"")</f>
        <v/>
      </c>
      <c r="AU74" s="293"/>
      <c r="AV74" s="293" t="str">
        <f>IF(AND('Mapa final'!$K$79="Baja",'Mapa final'!$O$79="Mayor"),CONCATENATE("R",'Mapa final'!$A$79),"")</f>
        <v/>
      </c>
      <c r="AW74" s="334"/>
      <c r="AX74" s="326" t="str">
        <f>IF(AND('Mapa final'!$K$67="Baja",'Mapa final'!$O$67="Catastrófico"),CONCATENATE("R",'Mapa final'!$A$67),"")</f>
        <v/>
      </c>
      <c r="AY74" s="324"/>
      <c r="AZ74" s="324" t="str">
        <f>IF(AND('Mapa final'!$K$70="Baja",'Mapa final'!$O$70="Catastrófico"),CONCATENATE("R",'Mapa final'!$A$70),"")</f>
        <v/>
      </c>
      <c r="BA74" s="324"/>
      <c r="BB74" s="324" t="str">
        <f>IF(AND('Mapa final'!$K$73="Baja",'Mapa final'!$O$73="Catastrófico"),CONCATENATE("R",'Mapa final'!$A$73),"")</f>
        <v/>
      </c>
      <c r="BC74" s="324"/>
      <c r="BD74" s="324" t="str">
        <f>IF(AND('Mapa final'!$K$76="Baja",'Mapa final'!$O$76="Catastrófico"),CONCATENATE("R",'Mapa final'!$A$76),"")</f>
        <v/>
      </c>
      <c r="BE74" s="324"/>
      <c r="BF74" s="324" t="str">
        <f>IF(AND('Mapa final'!$K$79="Baja",'Mapa final'!$O$79="Catastrófico"),CONCATENATE("R",'Mapa final'!$A$79),"")</f>
        <v/>
      </c>
      <c r="BG74" s="325"/>
      <c r="BH74" s="58"/>
      <c r="BI74" s="372" t="s">
        <v>76</v>
      </c>
      <c r="BJ74" s="373"/>
      <c r="BK74" s="373"/>
      <c r="BL74" s="373"/>
      <c r="BM74" s="373"/>
      <c r="BN74" s="374"/>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58"/>
      <c r="CV74" s="58"/>
    </row>
    <row r="75" spans="1:100" ht="15" customHeight="1" x14ac:dyDescent="0.25">
      <c r="A75" s="58"/>
      <c r="B75" s="291"/>
      <c r="C75" s="291"/>
      <c r="D75" s="292"/>
      <c r="E75" s="312"/>
      <c r="F75" s="313"/>
      <c r="G75" s="313"/>
      <c r="H75" s="313"/>
      <c r="I75" s="318"/>
      <c r="J75" s="294"/>
      <c r="K75" s="295"/>
      <c r="L75" s="295"/>
      <c r="M75" s="295"/>
      <c r="N75" s="295"/>
      <c r="O75" s="295"/>
      <c r="P75" s="295"/>
      <c r="Q75" s="295"/>
      <c r="R75" s="295"/>
      <c r="S75" s="344"/>
      <c r="T75" s="300"/>
      <c r="U75" s="301"/>
      <c r="V75" s="301"/>
      <c r="W75" s="301"/>
      <c r="X75" s="301"/>
      <c r="Y75" s="301"/>
      <c r="Z75" s="301"/>
      <c r="AA75" s="301"/>
      <c r="AB75" s="301"/>
      <c r="AC75" s="304"/>
      <c r="AD75" s="300"/>
      <c r="AE75" s="301"/>
      <c r="AF75" s="301"/>
      <c r="AG75" s="301"/>
      <c r="AH75" s="301"/>
      <c r="AI75" s="301"/>
      <c r="AJ75" s="301"/>
      <c r="AK75" s="301"/>
      <c r="AL75" s="301"/>
      <c r="AM75" s="304"/>
      <c r="AN75" s="335"/>
      <c r="AO75" s="293"/>
      <c r="AP75" s="293"/>
      <c r="AQ75" s="293"/>
      <c r="AR75" s="293"/>
      <c r="AS75" s="293"/>
      <c r="AT75" s="293"/>
      <c r="AU75" s="293"/>
      <c r="AV75" s="293"/>
      <c r="AW75" s="334"/>
      <c r="AX75" s="326"/>
      <c r="AY75" s="324"/>
      <c r="AZ75" s="324"/>
      <c r="BA75" s="324"/>
      <c r="BB75" s="324"/>
      <c r="BC75" s="324"/>
      <c r="BD75" s="324"/>
      <c r="BE75" s="324"/>
      <c r="BF75" s="324"/>
      <c r="BG75" s="325"/>
      <c r="BH75" s="58"/>
      <c r="BI75" s="375"/>
      <c r="BJ75" s="376"/>
      <c r="BK75" s="376"/>
      <c r="BL75" s="376"/>
      <c r="BM75" s="376"/>
      <c r="BN75" s="377"/>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row>
    <row r="76" spans="1:100" ht="15" customHeight="1" x14ac:dyDescent="0.25">
      <c r="A76" s="58"/>
      <c r="B76" s="291"/>
      <c r="C76" s="291"/>
      <c r="D76" s="292"/>
      <c r="E76" s="312"/>
      <c r="F76" s="313"/>
      <c r="G76" s="313"/>
      <c r="H76" s="313"/>
      <c r="I76" s="318"/>
      <c r="J76" s="294" t="str">
        <f>IF(AND('Mapa final'!$K$82="Baja",'Mapa final'!$O$82="Leve"),CONCATENATE("R",'Mapa final'!$A$82),"")</f>
        <v/>
      </c>
      <c r="K76" s="295"/>
      <c r="L76" s="295" t="str">
        <f>IF(AND('Mapa final'!$K$85="Baja",'Mapa final'!$O$85="Leve"),CONCATENATE("R",'Mapa final'!$A$85),"")</f>
        <v/>
      </c>
      <c r="M76" s="295"/>
      <c r="N76" s="295" t="str">
        <f>IF(AND('Mapa final'!$K$88="Baja",'Mapa final'!$O$88="Leve"),CONCATENATE("R",'Mapa final'!$A$88),"")</f>
        <v/>
      </c>
      <c r="O76" s="295"/>
      <c r="P76" s="295" t="str">
        <f>IF(AND('Mapa final'!$K$91="Baja",'Mapa final'!$O$91="Leve"),CONCATENATE("R",'Mapa final'!$A$91),"")</f>
        <v/>
      </c>
      <c r="Q76" s="295"/>
      <c r="R76" s="295" t="str">
        <f>IF(AND('Mapa final'!$K$94="Baja",'Mapa final'!$O$94="Leve"),CONCATENATE("R",'Mapa final'!$A$94),"")</f>
        <v/>
      </c>
      <c r="S76" s="344"/>
      <c r="T76" s="300" t="str">
        <f>IF(AND('Mapa final'!$K$82="Baja",'Mapa final'!$O$82="Menor"),CONCATENATE("R",'Mapa final'!$A$82),"")</f>
        <v/>
      </c>
      <c r="U76" s="301"/>
      <c r="V76" s="301" t="str">
        <f>IF(AND('Mapa final'!$K$85="Baja",'Mapa final'!$O$85="Menor"),CONCATENATE("R",'Mapa final'!$A$85),"")</f>
        <v/>
      </c>
      <c r="W76" s="301"/>
      <c r="X76" s="301" t="str">
        <f>IF(AND('Mapa final'!$K$88="Baja",'Mapa final'!$O$88="Menor"),CONCATENATE("R",'Mapa final'!$A$88),"")</f>
        <v/>
      </c>
      <c r="Y76" s="301"/>
      <c r="Z76" s="301" t="str">
        <f>IF(AND('Mapa final'!$K$91="Baja",'Mapa final'!$O$91="Menor"),CONCATENATE("R",'Mapa final'!$A$91),"")</f>
        <v/>
      </c>
      <c r="AA76" s="301"/>
      <c r="AB76" s="301" t="str">
        <f>IF(AND('Mapa final'!$K$94="Baja",'Mapa final'!$O$94="Menor"),CONCATENATE("R",'Mapa final'!$A$94),"")</f>
        <v/>
      </c>
      <c r="AC76" s="304"/>
      <c r="AD76" s="300" t="str">
        <f>IF(AND('Mapa final'!$K$82="Baja",'Mapa final'!$O$82="Moderado"),CONCATENATE("R",'Mapa final'!$A$82),"")</f>
        <v/>
      </c>
      <c r="AE76" s="301"/>
      <c r="AF76" s="301" t="str">
        <f>IF(AND('Mapa final'!$K$85="Baja",'Mapa final'!$O$85="Moderado"),CONCATENATE("R",'Mapa final'!$A$85),"")</f>
        <v/>
      </c>
      <c r="AG76" s="301"/>
      <c r="AH76" s="301" t="str">
        <f>IF(AND('Mapa final'!$K$88="Baja",'Mapa final'!$O$88="Moderado"),CONCATENATE("R",'Mapa final'!$A$88),"")</f>
        <v/>
      </c>
      <c r="AI76" s="301"/>
      <c r="AJ76" s="301" t="str">
        <f>IF(AND('Mapa final'!$K$91="Baja",'Mapa final'!$O$91="Moderado"),CONCATENATE("R",'Mapa final'!$A$91),"")</f>
        <v/>
      </c>
      <c r="AK76" s="301"/>
      <c r="AL76" s="301" t="str">
        <f>IF(AND('Mapa final'!$K$94="Baja",'Mapa final'!$O$94="Moderado"),CONCATENATE("R",'Mapa final'!$A$94),"")</f>
        <v/>
      </c>
      <c r="AM76" s="304"/>
      <c r="AN76" s="335" t="str">
        <f>IF(AND('Mapa final'!$K$82="Baja",'Mapa final'!$O$82="Mayor"),CONCATENATE("R",'Mapa final'!$A$82),"")</f>
        <v/>
      </c>
      <c r="AO76" s="293"/>
      <c r="AP76" s="293" t="str">
        <f>IF(AND('Mapa final'!$K$85="Baja",'Mapa final'!$O$85="Mayor"),CONCATENATE("R",'Mapa final'!$A$85),"")</f>
        <v>R27</v>
      </c>
      <c r="AQ76" s="293"/>
      <c r="AR76" s="293" t="str">
        <f>IF(AND('Mapa final'!$K$88="Baja",'Mapa final'!$O$88="Mayor"),CONCATENATE("R",'Mapa final'!$A$88),"")</f>
        <v/>
      </c>
      <c r="AS76" s="293"/>
      <c r="AT76" s="293" t="str">
        <f>IF(AND('Mapa final'!$K$91="Baja",'Mapa final'!$O$91="Mayor"),CONCATENATE("R",'Mapa final'!$A$91),"")</f>
        <v/>
      </c>
      <c r="AU76" s="293"/>
      <c r="AV76" s="293" t="str">
        <f>IF(AND('Mapa final'!$K$94="Baja",'Mapa final'!$O$94="Mayor"),CONCATENATE("R",'Mapa final'!$A$94),"")</f>
        <v/>
      </c>
      <c r="AW76" s="334"/>
      <c r="AX76" s="326" t="str">
        <f>IF(AND('Mapa final'!$K$82="Baja",'Mapa final'!$O$82="Catastrófico"),CONCATENATE("R",'Mapa final'!$A$82),"")</f>
        <v/>
      </c>
      <c r="AY76" s="324"/>
      <c r="AZ76" s="324" t="str">
        <f>IF(AND('Mapa final'!$K$85="Baja",'Mapa final'!$O$85="Catastrófico"),CONCATENATE("R",'Mapa final'!$A$85),"")</f>
        <v/>
      </c>
      <c r="BA76" s="324"/>
      <c r="BB76" s="324" t="str">
        <f>IF(AND('Mapa final'!$K$88="Baja",'Mapa final'!$O$88="Catastrófico"),CONCATENATE("R",'Mapa final'!$A$88),"")</f>
        <v/>
      </c>
      <c r="BC76" s="324"/>
      <c r="BD76" s="324" t="str">
        <f>IF(AND('Mapa final'!$K$91="Baja",'Mapa final'!$O$91="Catastrófico"),CONCATENATE("R",'Mapa final'!$A$91),"")</f>
        <v/>
      </c>
      <c r="BE76" s="324"/>
      <c r="BF76" s="324" t="str">
        <f>IF(AND('Mapa final'!$K$94="Baja",'Mapa final'!$O$94="Catastrófico"),CONCATENATE("R",'Mapa final'!$A$94),"")</f>
        <v/>
      </c>
      <c r="BG76" s="325"/>
      <c r="BH76" s="58"/>
      <c r="BI76" s="375"/>
      <c r="BJ76" s="376"/>
      <c r="BK76" s="376"/>
      <c r="BL76" s="376"/>
      <c r="BM76" s="376"/>
      <c r="BN76" s="377"/>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row>
    <row r="77" spans="1:100" ht="15" customHeight="1" x14ac:dyDescent="0.25">
      <c r="A77" s="58"/>
      <c r="B77" s="291"/>
      <c r="C77" s="291"/>
      <c r="D77" s="292"/>
      <c r="E77" s="312"/>
      <c r="F77" s="313"/>
      <c r="G77" s="313"/>
      <c r="H77" s="313"/>
      <c r="I77" s="318"/>
      <c r="J77" s="294"/>
      <c r="K77" s="295"/>
      <c r="L77" s="295"/>
      <c r="M77" s="295"/>
      <c r="N77" s="295"/>
      <c r="O77" s="295"/>
      <c r="P77" s="295"/>
      <c r="Q77" s="295"/>
      <c r="R77" s="295"/>
      <c r="S77" s="344"/>
      <c r="T77" s="300"/>
      <c r="U77" s="301"/>
      <c r="V77" s="301"/>
      <c r="W77" s="301"/>
      <c r="X77" s="301"/>
      <c r="Y77" s="301"/>
      <c r="Z77" s="301"/>
      <c r="AA77" s="301"/>
      <c r="AB77" s="301"/>
      <c r="AC77" s="304"/>
      <c r="AD77" s="300"/>
      <c r="AE77" s="301"/>
      <c r="AF77" s="301"/>
      <c r="AG77" s="301"/>
      <c r="AH77" s="301"/>
      <c r="AI77" s="301"/>
      <c r="AJ77" s="301"/>
      <c r="AK77" s="301"/>
      <c r="AL77" s="301"/>
      <c r="AM77" s="304"/>
      <c r="AN77" s="335"/>
      <c r="AO77" s="293"/>
      <c r="AP77" s="293"/>
      <c r="AQ77" s="293"/>
      <c r="AR77" s="293"/>
      <c r="AS77" s="293"/>
      <c r="AT77" s="293"/>
      <c r="AU77" s="293"/>
      <c r="AV77" s="293"/>
      <c r="AW77" s="334"/>
      <c r="AX77" s="326"/>
      <c r="AY77" s="324"/>
      <c r="AZ77" s="324"/>
      <c r="BA77" s="324"/>
      <c r="BB77" s="324"/>
      <c r="BC77" s="324"/>
      <c r="BD77" s="324"/>
      <c r="BE77" s="324"/>
      <c r="BF77" s="324"/>
      <c r="BG77" s="325"/>
      <c r="BH77" s="58"/>
      <c r="BI77" s="375"/>
      <c r="BJ77" s="376"/>
      <c r="BK77" s="376"/>
      <c r="BL77" s="376"/>
      <c r="BM77" s="376"/>
      <c r="BN77" s="377"/>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row>
    <row r="78" spans="1:100" ht="15" customHeight="1" x14ac:dyDescent="0.25">
      <c r="A78" s="58"/>
      <c r="B78" s="291"/>
      <c r="C78" s="291"/>
      <c r="D78" s="292"/>
      <c r="E78" s="312"/>
      <c r="F78" s="313"/>
      <c r="G78" s="313"/>
      <c r="H78" s="313"/>
      <c r="I78" s="318"/>
      <c r="J78" s="294" t="str">
        <f>IF(AND('Mapa final'!$K$97="Baja",'Mapa final'!$O$97="Leve"),CONCATENATE("R",'Mapa final'!$A$97),"")</f>
        <v/>
      </c>
      <c r="K78" s="295"/>
      <c r="L78" s="295" t="str">
        <f>IF(AND('Mapa final'!$K$100="Baja",'Mapa final'!$O$100="Leve"),CONCATENATE("R",'Mapa final'!$A$100),"")</f>
        <v/>
      </c>
      <c r="M78" s="295"/>
      <c r="N78" s="295" t="str">
        <f>IF(AND('Mapa final'!$K$103="Baja",'Mapa final'!$O$103="Leve"),CONCATENATE("R",'Mapa final'!$A$103),"")</f>
        <v/>
      </c>
      <c r="O78" s="295"/>
      <c r="P78" s="295" t="str">
        <f>IF(AND('Mapa final'!$K$106="Baja",'Mapa final'!$O$106="Leve"),CONCATENATE("R",'Mapa final'!$A$106),"")</f>
        <v/>
      </c>
      <c r="Q78" s="295"/>
      <c r="R78" s="295" t="str">
        <f>IF(AND('Mapa final'!$K$109="Baja",'Mapa final'!$O$109="Leve"),CONCATENATE("R",'Mapa final'!$A$109),"")</f>
        <v/>
      </c>
      <c r="S78" s="344"/>
      <c r="T78" s="300" t="str">
        <f>IF(AND('Mapa final'!$K$97="Baja",'Mapa final'!$O$97="Menor"),CONCATENATE("R",'Mapa final'!$A$97),"")</f>
        <v/>
      </c>
      <c r="U78" s="301"/>
      <c r="V78" s="301" t="str">
        <f>IF(AND('Mapa final'!$K$100="Baja",'Mapa final'!$O$100="Menor"),CONCATENATE("R",'Mapa final'!$A$100),"")</f>
        <v/>
      </c>
      <c r="W78" s="301"/>
      <c r="X78" s="301" t="str">
        <f>IF(AND('Mapa final'!$K$103="Baja",'Mapa final'!$O$103="Menor"),CONCATENATE("R",'Mapa final'!$A$103),"")</f>
        <v/>
      </c>
      <c r="Y78" s="301"/>
      <c r="Z78" s="301" t="str">
        <f>IF(AND('Mapa final'!$K$106="Baja",'Mapa final'!$O$106="Menor"),CONCATENATE("R",'Mapa final'!$A$106),"")</f>
        <v/>
      </c>
      <c r="AA78" s="301"/>
      <c r="AB78" s="301" t="str">
        <f>IF(AND('Mapa final'!$K$109="Baja",'Mapa final'!$O$109="Menor"),CONCATENATE("R",'Mapa final'!$A$109),"")</f>
        <v/>
      </c>
      <c r="AC78" s="304"/>
      <c r="AD78" s="300" t="str">
        <f>IF(AND('Mapa final'!$K$97="Baja",'Mapa final'!$O$97="Moderado"),CONCATENATE("R",'Mapa final'!$A$97),"")</f>
        <v>R31</v>
      </c>
      <c r="AE78" s="301"/>
      <c r="AF78" s="301" t="str">
        <f>IF(AND('Mapa final'!$K$100="Baja",'Mapa final'!$O$100="Moderado"),CONCATENATE("R",'Mapa final'!$A$100),"")</f>
        <v/>
      </c>
      <c r="AG78" s="301"/>
      <c r="AH78" s="301" t="str">
        <f>IF(AND('Mapa final'!$K$103="Baja",'Mapa final'!$O$103="Moderado"),CONCATENATE("R",'Mapa final'!$A$103),"")</f>
        <v/>
      </c>
      <c r="AI78" s="301"/>
      <c r="AJ78" s="301" t="str">
        <f>IF(AND('Mapa final'!$K$106="Baja",'Mapa final'!$O$106="Moderado"),CONCATENATE("R",'Mapa final'!$A$106),"")</f>
        <v/>
      </c>
      <c r="AK78" s="301"/>
      <c r="AL78" s="301" t="str">
        <f>IF(AND('Mapa final'!$K$109="Baja",'Mapa final'!$O$109="Moderado"),CONCATENATE("R",'Mapa final'!$A$109),"")</f>
        <v/>
      </c>
      <c r="AM78" s="304"/>
      <c r="AN78" s="335" t="str">
        <f>IF(AND('Mapa final'!$K$97="Baja",'Mapa final'!$O$97="Mayor"),CONCATENATE("R",'Mapa final'!$A$97),"")</f>
        <v/>
      </c>
      <c r="AO78" s="293"/>
      <c r="AP78" s="293" t="str">
        <f>IF(AND('Mapa final'!$K$100="Baja",'Mapa final'!$O$100="Mayor"),CONCATENATE("R",'Mapa final'!$A$100),"")</f>
        <v/>
      </c>
      <c r="AQ78" s="293"/>
      <c r="AR78" s="293" t="str">
        <f>IF(AND('Mapa final'!$K$103="Baja",'Mapa final'!$O$103="Mayor"),CONCATENATE("R",'Mapa final'!$A$103),"")</f>
        <v/>
      </c>
      <c r="AS78" s="293"/>
      <c r="AT78" s="293" t="str">
        <f>IF(AND('Mapa final'!$K$106="Baja",'Mapa final'!$O$106="Mayor"),CONCATENATE("R",'Mapa final'!$A$106),"")</f>
        <v/>
      </c>
      <c r="AU78" s="293"/>
      <c r="AV78" s="293" t="str">
        <f>IF(AND('Mapa final'!$K$109="Baja",'Mapa final'!$O$109="Mayor"),CONCATENATE("R",'Mapa final'!$A$109),"")</f>
        <v/>
      </c>
      <c r="AW78" s="334"/>
      <c r="AX78" s="326" t="str">
        <f>IF(AND('Mapa final'!$K$97="Baja",'Mapa final'!$O$97="Catastrófico"),CONCATENATE("R",'Mapa final'!$A$97),"")</f>
        <v/>
      </c>
      <c r="AY78" s="324"/>
      <c r="AZ78" s="324" t="str">
        <f>IF(AND('Mapa final'!$K$100="Baja",'Mapa final'!$O$100="Catastrófico"),CONCATENATE("R",'Mapa final'!$A$100),"")</f>
        <v/>
      </c>
      <c r="BA78" s="324"/>
      <c r="BB78" s="324" t="str">
        <f>IF(AND('Mapa final'!$K$103="Baja",'Mapa final'!$O$103="Catastrófico"),CONCATENATE("R",'Mapa final'!$A$103),"")</f>
        <v/>
      </c>
      <c r="BC78" s="324"/>
      <c r="BD78" s="324" t="str">
        <f>IF(AND('Mapa final'!$K$106="Baja",'Mapa final'!$O$106="Catastrófico"),CONCATENATE("R",'Mapa final'!$A$106),"")</f>
        <v/>
      </c>
      <c r="BE78" s="324"/>
      <c r="BF78" s="324" t="str">
        <f>IF(AND('Mapa final'!$K$109="Baja",'Mapa final'!$O$109="Catastrófico"),CONCATENATE("R",'Mapa final'!$A$109),"")</f>
        <v/>
      </c>
      <c r="BG78" s="325"/>
      <c r="BH78" s="58"/>
      <c r="BI78" s="375"/>
      <c r="BJ78" s="376"/>
      <c r="BK78" s="376"/>
      <c r="BL78" s="376"/>
      <c r="BM78" s="376"/>
      <c r="BN78" s="377"/>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row>
    <row r="79" spans="1:100" ht="15" customHeight="1" x14ac:dyDescent="0.25">
      <c r="A79" s="58"/>
      <c r="B79" s="291"/>
      <c r="C79" s="291"/>
      <c r="D79" s="292"/>
      <c r="E79" s="312"/>
      <c r="F79" s="313"/>
      <c r="G79" s="313"/>
      <c r="H79" s="313"/>
      <c r="I79" s="318"/>
      <c r="J79" s="294"/>
      <c r="K79" s="295"/>
      <c r="L79" s="295"/>
      <c r="M79" s="295"/>
      <c r="N79" s="295"/>
      <c r="O79" s="295"/>
      <c r="P79" s="295"/>
      <c r="Q79" s="295"/>
      <c r="R79" s="295"/>
      <c r="S79" s="344"/>
      <c r="T79" s="300"/>
      <c r="U79" s="301"/>
      <c r="V79" s="301"/>
      <c r="W79" s="301"/>
      <c r="X79" s="301"/>
      <c r="Y79" s="301"/>
      <c r="Z79" s="301"/>
      <c r="AA79" s="301"/>
      <c r="AB79" s="301"/>
      <c r="AC79" s="304"/>
      <c r="AD79" s="300"/>
      <c r="AE79" s="301"/>
      <c r="AF79" s="301"/>
      <c r="AG79" s="301"/>
      <c r="AH79" s="301"/>
      <c r="AI79" s="301"/>
      <c r="AJ79" s="301"/>
      <c r="AK79" s="301"/>
      <c r="AL79" s="301"/>
      <c r="AM79" s="304"/>
      <c r="AN79" s="335"/>
      <c r="AO79" s="293"/>
      <c r="AP79" s="293"/>
      <c r="AQ79" s="293"/>
      <c r="AR79" s="293"/>
      <c r="AS79" s="293"/>
      <c r="AT79" s="293"/>
      <c r="AU79" s="293"/>
      <c r="AV79" s="293"/>
      <c r="AW79" s="334"/>
      <c r="AX79" s="326"/>
      <c r="AY79" s="324"/>
      <c r="AZ79" s="324"/>
      <c r="BA79" s="324"/>
      <c r="BB79" s="324"/>
      <c r="BC79" s="324"/>
      <c r="BD79" s="324"/>
      <c r="BE79" s="324"/>
      <c r="BF79" s="324"/>
      <c r="BG79" s="325"/>
      <c r="BH79" s="58"/>
      <c r="BI79" s="375"/>
      <c r="BJ79" s="376"/>
      <c r="BK79" s="376"/>
      <c r="BL79" s="376"/>
      <c r="BM79" s="376"/>
      <c r="BN79" s="377"/>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row>
    <row r="80" spans="1:100" ht="15" customHeight="1" x14ac:dyDescent="0.25">
      <c r="A80" s="58"/>
      <c r="B80" s="291"/>
      <c r="C80" s="291"/>
      <c r="D80" s="292"/>
      <c r="E80" s="312"/>
      <c r="F80" s="313"/>
      <c r="G80" s="313"/>
      <c r="H80" s="313"/>
      <c r="I80" s="318"/>
      <c r="J80" s="294" t="str">
        <f>IF(AND('Mapa final'!$K$112="Baja",'Mapa final'!$O$112="Leve"),CONCATENATE("R",'Mapa final'!$A$112),"")</f>
        <v/>
      </c>
      <c r="K80" s="295"/>
      <c r="L80" s="295" t="str">
        <f>IF(AND('Mapa final'!$K$115="Baja",'Mapa final'!$O$115="Leve"),CONCATENATE("R",'Mapa final'!$A$115),"")</f>
        <v/>
      </c>
      <c r="M80" s="295"/>
      <c r="N80" s="295" t="str">
        <f>IF(AND('Mapa final'!$K$118="Baja",'Mapa final'!$O$118="Leve"),CONCATENATE("R",'Mapa final'!$A$118),"")</f>
        <v/>
      </c>
      <c r="O80" s="295"/>
      <c r="P80" s="295" t="str">
        <f>IF(AND('Mapa final'!$K$121="Baja",'Mapa final'!$O$121="Leve"),CONCATENATE("R",'Mapa final'!$A$121),"")</f>
        <v/>
      </c>
      <c r="Q80" s="295"/>
      <c r="R80" s="295" t="str">
        <f>IF(AND('Mapa final'!$K$124="Baja",'Mapa final'!$O$124="Leve"),CONCATENATE("R",'Mapa final'!$A$124),"")</f>
        <v/>
      </c>
      <c r="S80" s="344"/>
      <c r="T80" s="300" t="str">
        <f>IF(AND('Mapa final'!$K$112="Baja",'Mapa final'!$O$112="Menor"),CONCATENATE("R",'Mapa final'!$A$112),"")</f>
        <v/>
      </c>
      <c r="U80" s="301"/>
      <c r="V80" s="301" t="str">
        <f>IF(AND('Mapa final'!$K$115="Baja",'Mapa final'!$O$115="Menor"),CONCATENATE("R",'Mapa final'!$A$115),"")</f>
        <v>R37</v>
      </c>
      <c r="W80" s="301"/>
      <c r="X80" s="301" t="str">
        <f>IF(AND('Mapa final'!$K$118="Baja",'Mapa final'!$O$118="Menor"),CONCATENATE("R",'Mapa final'!$A$118),"")</f>
        <v/>
      </c>
      <c r="Y80" s="301"/>
      <c r="Z80" s="301" t="str">
        <f>IF(AND('Mapa final'!$K$121="Baja",'Mapa final'!$O$121="Menor"),CONCATENATE("R",'Mapa final'!$A$121),"")</f>
        <v/>
      </c>
      <c r="AA80" s="301"/>
      <c r="AB80" s="301" t="str">
        <f>IF(AND('Mapa final'!$K$124="Baja",'Mapa final'!$O$124="Menor"),CONCATENATE("R",'Mapa final'!$A$124),"")</f>
        <v/>
      </c>
      <c r="AC80" s="304"/>
      <c r="AD80" s="300" t="str">
        <f>IF(AND('Mapa final'!$K$112="Baja",'Mapa final'!$O$112="Moderado"),CONCATENATE("R",'Mapa final'!$A$112),"")</f>
        <v/>
      </c>
      <c r="AE80" s="301"/>
      <c r="AF80" s="301" t="str">
        <f>IF(AND('Mapa final'!$K$115="Baja",'Mapa final'!$O$115="Moderado"),CONCATENATE("R",'Mapa final'!$A$115),"")</f>
        <v/>
      </c>
      <c r="AG80" s="301"/>
      <c r="AH80" s="301" t="str">
        <f>IF(AND('Mapa final'!$K$118="Baja",'Mapa final'!$O$118="Moderado"),CONCATENATE("R",'Mapa final'!$A$118),"")</f>
        <v/>
      </c>
      <c r="AI80" s="301"/>
      <c r="AJ80" s="301" t="str">
        <f>IF(AND('Mapa final'!$K$121="Baja",'Mapa final'!$O$121="Moderado"),CONCATENATE("R",'Mapa final'!$A$121),"")</f>
        <v/>
      </c>
      <c r="AK80" s="301"/>
      <c r="AL80" s="301" t="str">
        <f>IF(AND('Mapa final'!$K$124="Baja",'Mapa final'!$O$124="Moderado"),CONCATENATE("R",'Mapa final'!$A$124),"")</f>
        <v/>
      </c>
      <c r="AM80" s="304"/>
      <c r="AN80" s="335" t="str">
        <f>IF(AND('Mapa final'!$K$112="Baja",'Mapa final'!$O$112="Mayor"),CONCATENATE("R",'Mapa final'!$A$112),"")</f>
        <v/>
      </c>
      <c r="AO80" s="293"/>
      <c r="AP80" s="293" t="str">
        <f>IF(AND('Mapa final'!$K$115="Baja",'Mapa final'!$O$115="Mayor"),CONCATENATE("R",'Mapa final'!$A$115),"")</f>
        <v/>
      </c>
      <c r="AQ80" s="293"/>
      <c r="AR80" s="293" t="str">
        <f>IF(AND('Mapa final'!$K$118="Baja",'Mapa final'!$O$118="Mayor"),CONCATENATE("R",'Mapa final'!$A$118),"")</f>
        <v/>
      </c>
      <c r="AS80" s="293"/>
      <c r="AT80" s="293" t="str">
        <f>IF(AND('Mapa final'!$K$121="Baja",'Mapa final'!$O$121="Mayor"),CONCATENATE("R",'Mapa final'!$A$121),"")</f>
        <v/>
      </c>
      <c r="AU80" s="293"/>
      <c r="AV80" s="293" t="str">
        <f>IF(AND('Mapa final'!$K$124="Baja",'Mapa final'!$O$124="Mayor"),CONCATENATE("R",'Mapa final'!$A$124),"")</f>
        <v/>
      </c>
      <c r="AW80" s="334"/>
      <c r="AX80" s="326" t="str">
        <f>IF(AND('Mapa final'!$K$112="Baja",'Mapa final'!$O$112="Catastrófico"),CONCATENATE("R",'Mapa final'!$A$112),"")</f>
        <v/>
      </c>
      <c r="AY80" s="324"/>
      <c r="AZ80" s="324" t="str">
        <f>IF(AND('Mapa final'!$K$115="Baja",'Mapa final'!$O$115="Catastrófico"),CONCATENATE("R",'Mapa final'!$A$115),"")</f>
        <v/>
      </c>
      <c r="BA80" s="324"/>
      <c r="BB80" s="324" t="str">
        <f>IF(AND('Mapa final'!$K$118="Baja",'Mapa final'!$O$118="Catastrófico"),CONCATENATE("R",'Mapa final'!$A$118),"")</f>
        <v/>
      </c>
      <c r="BC80" s="324"/>
      <c r="BD80" s="324" t="str">
        <f>IF(AND('Mapa final'!$K$121="Baja",'Mapa final'!$O$121="Catastrófico"),CONCATENATE("R",'Mapa final'!$A$121),"")</f>
        <v/>
      </c>
      <c r="BE80" s="324"/>
      <c r="BF80" s="324" t="str">
        <f>IF(AND('Mapa final'!$K$124="Baja",'Mapa final'!$O$124="Catastrófico"),CONCATENATE("R",'Mapa final'!$A$124),"")</f>
        <v/>
      </c>
      <c r="BG80" s="325"/>
      <c r="BH80" s="58"/>
      <c r="BI80" s="375"/>
      <c r="BJ80" s="376"/>
      <c r="BK80" s="376"/>
      <c r="BL80" s="376"/>
      <c r="BM80" s="376"/>
      <c r="BN80" s="377"/>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row>
    <row r="81" spans="1:100" ht="15" customHeight="1" x14ac:dyDescent="0.25">
      <c r="A81" s="58"/>
      <c r="B81" s="291"/>
      <c r="C81" s="291"/>
      <c r="D81" s="292"/>
      <c r="E81" s="312"/>
      <c r="F81" s="313"/>
      <c r="G81" s="313"/>
      <c r="H81" s="313"/>
      <c r="I81" s="318"/>
      <c r="J81" s="294"/>
      <c r="K81" s="295"/>
      <c r="L81" s="295"/>
      <c r="M81" s="295"/>
      <c r="N81" s="295"/>
      <c r="O81" s="295"/>
      <c r="P81" s="295"/>
      <c r="Q81" s="295"/>
      <c r="R81" s="295"/>
      <c r="S81" s="344"/>
      <c r="T81" s="300"/>
      <c r="U81" s="301"/>
      <c r="V81" s="301"/>
      <c r="W81" s="301"/>
      <c r="X81" s="301"/>
      <c r="Y81" s="301"/>
      <c r="Z81" s="301"/>
      <c r="AA81" s="301"/>
      <c r="AB81" s="301"/>
      <c r="AC81" s="304"/>
      <c r="AD81" s="300"/>
      <c r="AE81" s="301"/>
      <c r="AF81" s="301"/>
      <c r="AG81" s="301"/>
      <c r="AH81" s="301"/>
      <c r="AI81" s="301"/>
      <c r="AJ81" s="301"/>
      <c r="AK81" s="301"/>
      <c r="AL81" s="301"/>
      <c r="AM81" s="304"/>
      <c r="AN81" s="335"/>
      <c r="AO81" s="293"/>
      <c r="AP81" s="293"/>
      <c r="AQ81" s="293"/>
      <c r="AR81" s="293"/>
      <c r="AS81" s="293"/>
      <c r="AT81" s="293"/>
      <c r="AU81" s="293"/>
      <c r="AV81" s="293"/>
      <c r="AW81" s="334"/>
      <c r="AX81" s="326"/>
      <c r="AY81" s="324"/>
      <c r="AZ81" s="324"/>
      <c r="BA81" s="324"/>
      <c r="BB81" s="324"/>
      <c r="BC81" s="324"/>
      <c r="BD81" s="324"/>
      <c r="BE81" s="324"/>
      <c r="BF81" s="324"/>
      <c r="BG81" s="325"/>
      <c r="BH81" s="58"/>
      <c r="BI81" s="375"/>
      <c r="BJ81" s="376"/>
      <c r="BK81" s="376"/>
      <c r="BL81" s="376"/>
      <c r="BM81" s="376"/>
      <c r="BN81" s="377"/>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row>
    <row r="82" spans="1:100" ht="15" customHeight="1" x14ac:dyDescent="0.25">
      <c r="A82" s="58"/>
      <c r="B82" s="291"/>
      <c r="C82" s="291"/>
      <c r="D82" s="292"/>
      <c r="E82" s="312"/>
      <c r="F82" s="313"/>
      <c r="G82" s="313"/>
      <c r="H82" s="313"/>
      <c r="I82" s="318"/>
      <c r="J82" s="294" t="str">
        <f>IF(AND('Mapa final'!$K$127="Baja",'Mapa final'!$O$127="Leve"),CONCATENATE("R",'Mapa final'!$A$127),"")</f>
        <v/>
      </c>
      <c r="K82" s="295"/>
      <c r="L82" s="295" t="str">
        <f>IF(AND('Mapa final'!$K$130="Baja",'Mapa final'!$O$130="Leve"),CONCATENATE("R",'Mapa final'!$A$130),"")</f>
        <v/>
      </c>
      <c r="M82" s="295"/>
      <c r="N82" s="295" t="str">
        <f>IF(AND('Mapa final'!$K$133="Baja",'Mapa final'!$O$133="Leve"),CONCATENATE("R",'Mapa final'!$A$133),"")</f>
        <v/>
      </c>
      <c r="O82" s="295"/>
      <c r="P82" s="295" t="str">
        <f>IF(AND('Mapa final'!$K$136="Baja",'Mapa final'!$O$136="Leve"),CONCATENATE("R",'Mapa final'!$A$136),"")</f>
        <v/>
      </c>
      <c r="Q82" s="295"/>
      <c r="R82" s="295" t="str">
        <f>IF(AND('Mapa final'!$K$139="Baja",'Mapa final'!$O$139="Leve"),CONCATENATE("R",'Mapa final'!$A$139),"")</f>
        <v/>
      </c>
      <c r="S82" s="344"/>
      <c r="T82" s="300" t="str">
        <f>IF(AND('Mapa final'!$K$127="Baja",'Mapa final'!$O$127="Menor"),CONCATENATE("R",'Mapa final'!$A$127),"")</f>
        <v/>
      </c>
      <c r="U82" s="301"/>
      <c r="V82" s="301" t="str">
        <f>IF(AND('Mapa final'!$K$130="Baja",'Mapa final'!$O$130="Menor"),CONCATENATE("R",'Mapa final'!$A$130),"")</f>
        <v/>
      </c>
      <c r="W82" s="301"/>
      <c r="X82" s="301" t="str">
        <f>IF(AND('Mapa final'!$K$133="Baja",'Mapa final'!$O$133="Menor"),CONCATENATE("R",'Mapa final'!$A$133),"")</f>
        <v/>
      </c>
      <c r="Y82" s="301"/>
      <c r="Z82" s="301" t="str">
        <f>IF(AND('Mapa final'!$K$136="Baja",'Mapa final'!$O$136="Menor"),CONCATENATE("R",'Mapa final'!$A$136),"")</f>
        <v/>
      </c>
      <c r="AA82" s="301"/>
      <c r="AB82" s="301" t="str">
        <f>IF(AND('Mapa final'!$K$139="Baja",'Mapa final'!$O$139="Menor"),CONCATENATE("R",'Mapa final'!$A$139),"")</f>
        <v/>
      </c>
      <c r="AC82" s="304"/>
      <c r="AD82" s="300" t="str">
        <f>IF(AND('Mapa final'!$K$127="Baja",'Mapa final'!$O$127="Moderado"),CONCATENATE("R",'Mapa final'!$A$127),"")</f>
        <v>R41</v>
      </c>
      <c r="AE82" s="301"/>
      <c r="AF82" s="301" t="str">
        <f>IF(AND('Mapa final'!$K$130="Baja",'Mapa final'!$O$130="Moderado"),CONCATENATE("R",'Mapa final'!$A$130),"")</f>
        <v/>
      </c>
      <c r="AG82" s="301"/>
      <c r="AH82" s="301" t="str">
        <f>IF(AND('Mapa final'!$K$133="Baja",'Mapa final'!$O$133="Moderado"),CONCATENATE("R",'Mapa final'!$A$133),"")</f>
        <v/>
      </c>
      <c r="AI82" s="301"/>
      <c r="AJ82" s="301" t="str">
        <f>IF(AND('Mapa final'!$K$136="Baja",'Mapa final'!$O$136="Moderado"),CONCATENATE("R",'Mapa final'!$A$136),"")</f>
        <v/>
      </c>
      <c r="AK82" s="301"/>
      <c r="AL82" s="301" t="str">
        <f>IF(AND('Mapa final'!$K$139="Baja",'Mapa final'!$O$139="Moderado"),CONCATENATE("R",'Mapa final'!$A$139),"")</f>
        <v/>
      </c>
      <c r="AM82" s="304"/>
      <c r="AN82" s="335" t="str">
        <f>IF(AND('Mapa final'!$K$127="Baja",'Mapa final'!$O$127="Mayor"),CONCATENATE("R",'Mapa final'!$A$127),"")</f>
        <v/>
      </c>
      <c r="AO82" s="293"/>
      <c r="AP82" s="293" t="str">
        <f>IF(AND('Mapa final'!$K$130="Baja",'Mapa final'!$O$130="Mayor"),CONCATENATE("R",'Mapa final'!$A$130),"")</f>
        <v/>
      </c>
      <c r="AQ82" s="293"/>
      <c r="AR82" s="293" t="str">
        <f>IF(AND('Mapa final'!$K$133="Baja",'Mapa final'!$O$133="Mayor"),CONCATENATE("R",'Mapa final'!$A$133),"")</f>
        <v/>
      </c>
      <c r="AS82" s="293"/>
      <c r="AT82" s="293" t="str">
        <f>IF(AND('Mapa final'!$K$136="Baja",'Mapa final'!$O$136="Mayor"),CONCATENATE("R",'Mapa final'!$A$136),"")</f>
        <v/>
      </c>
      <c r="AU82" s="293"/>
      <c r="AV82" s="293" t="str">
        <f>IF(AND('Mapa final'!$K$139="Baja",'Mapa final'!$O$139="Mayor"),CONCATENATE("R",'Mapa final'!$A$139),"")</f>
        <v/>
      </c>
      <c r="AW82" s="334"/>
      <c r="AX82" s="326" t="str">
        <f>IF(AND('Mapa final'!$K$127="Baja",'Mapa final'!$O$127="Catastrófico"),CONCATENATE("R",'Mapa final'!$A$127),"")</f>
        <v/>
      </c>
      <c r="AY82" s="324"/>
      <c r="AZ82" s="324" t="str">
        <f>IF(AND('Mapa final'!$K$130="Baja",'Mapa final'!$O$130="Catastrófico"),CONCATENATE("R",'Mapa final'!$A$130),"")</f>
        <v/>
      </c>
      <c r="BA82" s="324"/>
      <c r="BB82" s="324" t="str">
        <f>IF(AND('Mapa final'!$K$133="Baja",'Mapa final'!$O$133="Catastrófico"),CONCATENATE("R",'Mapa final'!$A$133),"")</f>
        <v/>
      </c>
      <c r="BC82" s="324"/>
      <c r="BD82" s="324" t="str">
        <f>IF(AND('Mapa final'!$K$136="Baja",'Mapa final'!$O$136="Catastrófico"),CONCATENATE("R",'Mapa final'!$A$136),"")</f>
        <v/>
      </c>
      <c r="BE82" s="324"/>
      <c r="BF82" s="324" t="str">
        <f>IF(AND('Mapa final'!$K$139="Baja",'Mapa final'!$O$139="Catastrófico"),CONCATENATE("R",'Mapa final'!$A$139),"")</f>
        <v/>
      </c>
      <c r="BG82" s="325"/>
      <c r="BH82" s="58"/>
      <c r="BI82" s="375"/>
      <c r="BJ82" s="376"/>
      <c r="BK82" s="376"/>
      <c r="BL82" s="376"/>
      <c r="BM82" s="376"/>
      <c r="BN82" s="377"/>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row>
    <row r="83" spans="1:100" ht="15" customHeight="1" x14ac:dyDescent="0.25">
      <c r="A83" s="58"/>
      <c r="B83" s="291"/>
      <c r="C83" s="291"/>
      <c r="D83" s="292"/>
      <c r="E83" s="312"/>
      <c r="F83" s="313"/>
      <c r="G83" s="313"/>
      <c r="H83" s="313"/>
      <c r="I83" s="318"/>
      <c r="J83" s="294"/>
      <c r="K83" s="295"/>
      <c r="L83" s="295"/>
      <c r="M83" s="295"/>
      <c r="N83" s="295"/>
      <c r="O83" s="295"/>
      <c r="P83" s="295"/>
      <c r="Q83" s="295"/>
      <c r="R83" s="295"/>
      <c r="S83" s="344"/>
      <c r="T83" s="300"/>
      <c r="U83" s="301"/>
      <c r="V83" s="301"/>
      <c r="W83" s="301"/>
      <c r="X83" s="301"/>
      <c r="Y83" s="301"/>
      <c r="Z83" s="301"/>
      <c r="AA83" s="301"/>
      <c r="AB83" s="301"/>
      <c r="AC83" s="304"/>
      <c r="AD83" s="300"/>
      <c r="AE83" s="301"/>
      <c r="AF83" s="301"/>
      <c r="AG83" s="301"/>
      <c r="AH83" s="301"/>
      <c r="AI83" s="301"/>
      <c r="AJ83" s="301"/>
      <c r="AK83" s="301"/>
      <c r="AL83" s="301"/>
      <c r="AM83" s="304"/>
      <c r="AN83" s="335"/>
      <c r="AO83" s="293"/>
      <c r="AP83" s="293"/>
      <c r="AQ83" s="293"/>
      <c r="AR83" s="293"/>
      <c r="AS83" s="293"/>
      <c r="AT83" s="293"/>
      <c r="AU83" s="293"/>
      <c r="AV83" s="293"/>
      <c r="AW83" s="334"/>
      <c r="AX83" s="326"/>
      <c r="AY83" s="324"/>
      <c r="AZ83" s="324"/>
      <c r="BA83" s="324"/>
      <c r="BB83" s="324"/>
      <c r="BC83" s="324"/>
      <c r="BD83" s="324"/>
      <c r="BE83" s="324"/>
      <c r="BF83" s="324"/>
      <c r="BG83" s="325"/>
      <c r="BH83" s="58"/>
      <c r="BI83" s="375"/>
      <c r="BJ83" s="376"/>
      <c r="BK83" s="376"/>
      <c r="BL83" s="376"/>
      <c r="BM83" s="376"/>
      <c r="BN83" s="377"/>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58"/>
      <c r="CV83" s="58"/>
    </row>
    <row r="84" spans="1:100" ht="15" customHeight="1" x14ac:dyDescent="0.25">
      <c r="A84" s="58"/>
      <c r="B84" s="291"/>
      <c r="C84" s="291"/>
      <c r="D84" s="292"/>
      <c r="E84" s="312"/>
      <c r="F84" s="313"/>
      <c r="G84" s="313"/>
      <c r="H84" s="313"/>
      <c r="I84" s="318"/>
      <c r="J84" s="294" t="str">
        <f>IF(AND('Mapa final'!$K$142="Baja",'Mapa final'!$O$142="Leve"),CONCATENATE("R",'Mapa final'!$A$142),"")</f>
        <v/>
      </c>
      <c r="K84" s="295"/>
      <c r="L84" s="295" t="str">
        <f>IF(AND('Mapa final'!$K$145="Baja",'Mapa final'!$O$145="Leve"),CONCATENATE("R",'Mapa final'!$A$145),"")</f>
        <v/>
      </c>
      <c r="M84" s="295"/>
      <c r="N84" s="295" t="str">
        <f>IF(AND('Mapa final'!$K$148="Baja",'Mapa final'!$O$148="Leve"),CONCATENATE("R",'Mapa final'!$A$148),"")</f>
        <v/>
      </c>
      <c r="O84" s="295"/>
      <c r="P84" s="295" t="str">
        <f>IF(AND('Mapa final'!$K$151="Baja",'Mapa final'!$O$151="Leve"),CONCATENATE("R",'Mapa final'!$A$151),"")</f>
        <v/>
      </c>
      <c r="Q84" s="295"/>
      <c r="R84" s="295" t="str">
        <f>IF(AND('Mapa final'!$K$154="Baja",'Mapa final'!$O$154="Leve"),CONCATENATE("R",'Mapa final'!$A$154),"")</f>
        <v/>
      </c>
      <c r="S84" s="344"/>
      <c r="T84" s="300" t="str">
        <f>IF(AND('Mapa final'!$K$142="Baja",'Mapa final'!$O$142="Menor"),CONCATENATE("R",'Mapa final'!$A$142),"")</f>
        <v/>
      </c>
      <c r="U84" s="301"/>
      <c r="V84" s="301" t="str">
        <f>IF(AND('Mapa final'!$K$145="Baja",'Mapa final'!$O$145="Menor"),CONCATENATE("R",'Mapa final'!$A$145),"")</f>
        <v/>
      </c>
      <c r="W84" s="301"/>
      <c r="X84" s="301" t="str">
        <f>IF(AND('Mapa final'!$K$148="Baja",'Mapa final'!$O$148="Menor"),CONCATENATE("R",'Mapa final'!$A$148),"")</f>
        <v/>
      </c>
      <c r="Y84" s="301"/>
      <c r="Z84" s="301" t="str">
        <f>IF(AND('Mapa final'!$K$151="Baja",'Mapa final'!$O$151="Menor"),CONCATENATE("R",'Mapa final'!$A$151),"")</f>
        <v/>
      </c>
      <c r="AA84" s="301"/>
      <c r="AB84" s="301" t="str">
        <f>IF(AND('Mapa final'!$K$154="Baja",'Mapa final'!$O$154="Menor"),CONCATENATE("R",'Mapa final'!$A$154),"")</f>
        <v/>
      </c>
      <c r="AC84" s="304"/>
      <c r="AD84" s="300" t="str">
        <f>IF(AND('Mapa final'!$K$142="Baja",'Mapa final'!$O$142="Moderado"),CONCATENATE("R",'Mapa final'!$A$142),"")</f>
        <v/>
      </c>
      <c r="AE84" s="301"/>
      <c r="AF84" s="301" t="str">
        <f>IF(AND('Mapa final'!$K$145="Baja",'Mapa final'!$O$145="Moderado"),CONCATENATE("R",'Mapa final'!$A$145),"")</f>
        <v/>
      </c>
      <c r="AG84" s="301"/>
      <c r="AH84" s="301" t="str">
        <f>IF(AND('Mapa final'!$K$148="Baja",'Mapa final'!$O$148="Moderado"),CONCATENATE("R",'Mapa final'!$A$148),"")</f>
        <v/>
      </c>
      <c r="AI84" s="301"/>
      <c r="AJ84" s="301" t="str">
        <f>IF(AND('Mapa final'!$K$151="Baja",'Mapa final'!$O$151="Moderado"),CONCATENATE("R",'Mapa final'!$A$151),"")</f>
        <v/>
      </c>
      <c r="AK84" s="301"/>
      <c r="AL84" s="301" t="str">
        <f>IF(AND('Mapa final'!$K$154="Baja",'Mapa final'!$O$154="Moderado"),CONCATENATE("R",'Mapa final'!$A$154),"")</f>
        <v/>
      </c>
      <c r="AM84" s="304"/>
      <c r="AN84" s="335" t="str">
        <f>IF(AND('Mapa final'!$K$142="Baja",'Mapa final'!$O$142="Mayor"),CONCATENATE("R",'Mapa final'!$A$142),"")</f>
        <v/>
      </c>
      <c r="AO84" s="293"/>
      <c r="AP84" s="293" t="str">
        <f>IF(AND('Mapa final'!$K$145="Baja",'Mapa final'!$O$145="Mayor"),CONCATENATE("R",'Mapa final'!$A$145),"")</f>
        <v/>
      </c>
      <c r="AQ84" s="293"/>
      <c r="AR84" s="293" t="str">
        <f>IF(AND('Mapa final'!$K$148="Baja",'Mapa final'!$O$148="Mayor"),CONCATENATE("R",'Mapa final'!$A$148),"")</f>
        <v/>
      </c>
      <c r="AS84" s="293"/>
      <c r="AT84" s="293" t="str">
        <f>IF(AND('Mapa final'!$K$151="Baja",'Mapa final'!$O$151="Mayor"),CONCATENATE("R",'Mapa final'!$A$151),"")</f>
        <v/>
      </c>
      <c r="AU84" s="293"/>
      <c r="AV84" s="293" t="str">
        <f>IF(AND('Mapa final'!$K$154="Baja",'Mapa final'!$O$154="Mayor"),CONCATENATE("R",'Mapa final'!$A$154),"")</f>
        <v/>
      </c>
      <c r="AW84" s="334"/>
      <c r="AX84" s="326" t="str">
        <f>IF(AND('Mapa final'!$K$142="Baja",'Mapa final'!$O$142="Catastrófico"),CONCATENATE("R",'Mapa final'!$A$142),"")</f>
        <v/>
      </c>
      <c r="AY84" s="324"/>
      <c r="AZ84" s="324" t="str">
        <f>IF(AND('Mapa final'!$K$145="Baja",'Mapa final'!$O$145="Catastrófico"),CONCATENATE("R",'Mapa final'!$A$145),"")</f>
        <v/>
      </c>
      <c r="BA84" s="324"/>
      <c r="BB84" s="324" t="str">
        <f>IF(AND('Mapa final'!$K$148="Baja",'Mapa final'!$O$148="Catastrófico"),CONCATENATE("R",'Mapa final'!$A$148),"")</f>
        <v/>
      </c>
      <c r="BC84" s="324"/>
      <c r="BD84" s="324" t="str">
        <f>IF(AND('Mapa final'!$K$151="Baja",'Mapa final'!$O$151="Catastrófico"),CONCATENATE("R",'Mapa final'!$A$151),"")</f>
        <v/>
      </c>
      <c r="BE84" s="324"/>
      <c r="BF84" s="324" t="str">
        <f>IF(AND('Mapa final'!$K$154="Baja",'Mapa final'!$O$154="Catastrófico"),CONCATENATE("R",'Mapa final'!$A$154),"")</f>
        <v/>
      </c>
      <c r="BG84" s="325"/>
      <c r="BH84" s="58"/>
      <c r="BI84" s="375"/>
      <c r="BJ84" s="376"/>
      <c r="BK84" s="376"/>
      <c r="BL84" s="376"/>
      <c r="BM84" s="376"/>
      <c r="BN84" s="377"/>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c r="CV84" s="58"/>
    </row>
    <row r="85" spans="1:100" ht="15.75" customHeight="1" thickBot="1" x14ac:dyDescent="0.3">
      <c r="A85" s="58"/>
      <c r="B85" s="291"/>
      <c r="C85" s="291"/>
      <c r="D85" s="292"/>
      <c r="E85" s="315"/>
      <c r="F85" s="316"/>
      <c r="G85" s="316"/>
      <c r="H85" s="316"/>
      <c r="I85" s="316"/>
      <c r="J85" s="296"/>
      <c r="K85" s="297"/>
      <c r="L85" s="297"/>
      <c r="M85" s="297"/>
      <c r="N85" s="297"/>
      <c r="O85" s="297"/>
      <c r="P85" s="297"/>
      <c r="Q85" s="297"/>
      <c r="R85" s="297"/>
      <c r="S85" s="381"/>
      <c r="T85" s="302"/>
      <c r="U85" s="303"/>
      <c r="V85" s="303"/>
      <c r="W85" s="303"/>
      <c r="X85" s="303"/>
      <c r="Y85" s="303"/>
      <c r="Z85" s="303"/>
      <c r="AA85" s="303"/>
      <c r="AB85" s="303"/>
      <c r="AC85" s="305"/>
      <c r="AD85" s="302"/>
      <c r="AE85" s="303"/>
      <c r="AF85" s="303"/>
      <c r="AG85" s="303"/>
      <c r="AH85" s="303"/>
      <c r="AI85" s="303"/>
      <c r="AJ85" s="303"/>
      <c r="AK85" s="303"/>
      <c r="AL85" s="303"/>
      <c r="AM85" s="305"/>
      <c r="AN85" s="337"/>
      <c r="AO85" s="333"/>
      <c r="AP85" s="333"/>
      <c r="AQ85" s="333"/>
      <c r="AR85" s="333"/>
      <c r="AS85" s="333"/>
      <c r="AT85" s="333"/>
      <c r="AU85" s="333"/>
      <c r="AV85" s="333"/>
      <c r="AW85" s="336"/>
      <c r="AX85" s="327"/>
      <c r="AY85" s="328"/>
      <c r="AZ85" s="328"/>
      <c r="BA85" s="328"/>
      <c r="BB85" s="328"/>
      <c r="BC85" s="328"/>
      <c r="BD85" s="328"/>
      <c r="BE85" s="328"/>
      <c r="BF85" s="328"/>
      <c r="BG85" s="329"/>
      <c r="BH85" s="58"/>
      <c r="BI85" s="375"/>
      <c r="BJ85" s="376"/>
      <c r="BK85" s="376"/>
      <c r="BL85" s="376"/>
      <c r="BM85" s="376"/>
      <c r="BN85" s="377"/>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c r="CV85" s="58"/>
    </row>
    <row r="86" spans="1:100" ht="15" customHeight="1" x14ac:dyDescent="0.25">
      <c r="A86" s="58"/>
      <c r="B86" s="291"/>
      <c r="C86" s="291"/>
      <c r="D86" s="292"/>
      <c r="E86" s="309" t="s">
        <v>104</v>
      </c>
      <c r="F86" s="310"/>
      <c r="G86" s="310"/>
      <c r="H86" s="310"/>
      <c r="I86" s="311"/>
      <c r="J86" s="298" t="str">
        <f>IF(AND('Mapa final'!$K$7="Muy Baja",'Mapa final'!$O$7="Leve"),CONCATENATE("R",'Mapa final'!$A$7),"")</f>
        <v/>
      </c>
      <c r="K86" s="299"/>
      <c r="L86" s="299" t="str">
        <f>IF(AND('Mapa final'!$K$10="Muy Baja",'Mapa final'!$O$10="Leve"),CONCATENATE("R",'Mapa final'!$A$10),"")</f>
        <v/>
      </c>
      <c r="M86" s="299"/>
      <c r="N86" s="299" t="str">
        <f>IF(AND('Mapa final'!$K$13="Muy Baja",'Mapa final'!$O$13="Leve"),CONCATENATE("R",'Mapa final'!$A$13),"")</f>
        <v/>
      </c>
      <c r="O86" s="299"/>
      <c r="P86" s="299" t="str">
        <f>IF(AND('Mapa final'!$K$16="Muy Baja",'Mapa final'!$O$16="Leve"),CONCATENATE("R",'Mapa final'!$A$16),"")</f>
        <v/>
      </c>
      <c r="Q86" s="299"/>
      <c r="R86" s="299" t="str">
        <f>IF(AND('Mapa final'!$K$19="Muy Baja",'Mapa final'!$O$19="Leve"),CONCATENATE("R",'Mapa final'!$A$19),"")</f>
        <v/>
      </c>
      <c r="S86" s="343"/>
      <c r="T86" s="298" t="str">
        <f>IF(AND('Mapa final'!$K$7="Muy Baja",'Mapa final'!$O$7="Menor"),CONCATENATE("R",'Mapa final'!$A$7),"")</f>
        <v/>
      </c>
      <c r="U86" s="299"/>
      <c r="V86" s="299" t="str">
        <f>IF(AND('Mapa final'!$K$10="Muy Baja",'Mapa final'!$O$10="Menor"),CONCATENATE("R",'Mapa final'!$A$10),"")</f>
        <v/>
      </c>
      <c r="W86" s="299"/>
      <c r="X86" s="299" t="str">
        <f>IF(AND('Mapa final'!$K$13="Muy Baja",'Mapa final'!$O$13="Menor"),CONCATENATE("R",'Mapa final'!$A$13),"")</f>
        <v/>
      </c>
      <c r="Y86" s="299"/>
      <c r="Z86" s="299" t="str">
        <f>IF(AND('Mapa final'!$K$16="Muy Baja",'Mapa final'!$O$16="Menor"),CONCATENATE("R",'Mapa final'!$A$16),"")</f>
        <v/>
      </c>
      <c r="AA86" s="299"/>
      <c r="AB86" s="299" t="str">
        <f>IF(AND('Mapa final'!$K$19="Muy Baja",'Mapa final'!$O$19="Menor"),CONCATENATE("R",'Mapa final'!$A$19),"")</f>
        <v/>
      </c>
      <c r="AC86" s="343"/>
      <c r="AD86" s="322" t="str">
        <f>IF(AND('Mapa final'!$K$7="Muy Baja",'Mapa final'!$O$7="Moderado"),CONCATENATE("R",'Mapa final'!$A$7),"")</f>
        <v/>
      </c>
      <c r="AE86" s="306"/>
      <c r="AF86" s="306" t="str">
        <f>IF(AND('Mapa final'!$K$10="Muy Baja",'Mapa final'!$O$10="Moderado"),CONCATENATE("R",'Mapa final'!$A$10),"")</f>
        <v/>
      </c>
      <c r="AG86" s="306"/>
      <c r="AH86" s="306" t="str">
        <f>IF(AND('Mapa final'!$K$13="Muy Baja",'Mapa final'!$O$13="Moderado"),CONCATENATE("R",'Mapa final'!$A$13),"")</f>
        <v/>
      </c>
      <c r="AI86" s="306"/>
      <c r="AJ86" s="306" t="str">
        <f>IF(AND('Mapa final'!$K$16="Muy Baja",'Mapa final'!$O$16="Moderado"),CONCATENATE("R",'Mapa final'!$A$16),"")</f>
        <v/>
      </c>
      <c r="AK86" s="306"/>
      <c r="AL86" s="306" t="str">
        <f>IF(AND('Mapa final'!$K$19="Muy Baja",'Mapa final'!$O$19="Moderado"),CONCATENATE("R",'Mapa final'!$A$19),"")</f>
        <v/>
      </c>
      <c r="AM86" s="323"/>
      <c r="AN86" s="338" t="str">
        <f>IF(AND('Mapa final'!$K$7="Muy Baja",'Mapa final'!$O$7="Mayor"),CONCATENATE("R",'Mapa final'!$A$7),"")</f>
        <v/>
      </c>
      <c r="AO86" s="339"/>
      <c r="AP86" s="339" t="str">
        <f>IF(AND('Mapa final'!$K$10="Muy Baja",'Mapa final'!$O$10="Mayor"),CONCATENATE("R",'Mapa final'!$A$10),"")</f>
        <v/>
      </c>
      <c r="AQ86" s="339"/>
      <c r="AR86" s="339" t="str">
        <f>IF(AND('Mapa final'!$K$13="Muy Baja",'Mapa final'!$O$13="Mayor"),CONCATENATE("R",'Mapa final'!$A$13),"")</f>
        <v/>
      </c>
      <c r="AS86" s="339"/>
      <c r="AT86" s="339" t="str">
        <f>IF(AND('Mapa final'!$K$16="Muy Baja",'Mapa final'!$O$16="Mayor"),CONCATENATE("R",'Mapa final'!$A$16),"")</f>
        <v/>
      </c>
      <c r="AU86" s="339"/>
      <c r="AV86" s="339" t="str">
        <f>IF(AND('Mapa final'!$K$19="Muy Baja",'Mapa final'!$O$19="Mayor"),CONCATENATE("R",'Mapa final'!$A$19),"")</f>
        <v/>
      </c>
      <c r="AW86" s="340"/>
      <c r="AX86" s="330" t="str">
        <f>IF(AND('Mapa final'!$K$7="Muy Baja",'Mapa final'!$O$7="Catastrófico"),CONCATENATE("R",'Mapa final'!$A$7),"")</f>
        <v/>
      </c>
      <c r="AY86" s="331"/>
      <c r="AZ86" s="331" t="str">
        <f>IF(AND('Mapa final'!$K$10="Muy Baja",'Mapa final'!$O$10="Catastrófico"),CONCATENATE("R",'Mapa final'!$A$10),"")</f>
        <v/>
      </c>
      <c r="BA86" s="331"/>
      <c r="BB86" s="331" t="str">
        <f>IF(AND('Mapa final'!$K$13="Muy Baja",'Mapa final'!$O$13="Catastrófico"),CONCATENATE("R",'Mapa final'!$A$13),"")</f>
        <v/>
      </c>
      <c r="BC86" s="331"/>
      <c r="BD86" s="331" t="str">
        <f>IF(AND('Mapa final'!$K$16="Muy Baja",'Mapa final'!$O$16="Catastrófico"),CONCATENATE("R",'Mapa final'!$A$16),"")</f>
        <v/>
      </c>
      <c r="BE86" s="331"/>
      <c r="BF86" s="331" t="str">
        <f>IF(AND('Mapa final'!$K$19="Muy Baja",'Mapa final'!$O$19="Catastrófico"),CONCATENATE("R",'Mapa final'!$A$19),"")</f>
        <v/>
      </c>
      <c r="BG86" s="332"/>
      <c r="BH86" s="58"/>
      <c r="BI86" s="375"/>
      <c r="BJ86" s="376"/>
      <c r="BK86" s="376"/>
      <c r="BL86" s="376"/>
      <c r="BM86" s="376"/>
      <c r="BN86" s="377"/>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row>
    <row r="87" spans="1:100" ht="15" customHeight="1" x14ac:dyDescent="0.25">
      <c r="A87" s="58"/>
      <c r="B87" s="291"/>
      <c r="C87" s="291"/>
      <c r="D87" s="292"/>
      <c r="E87" s="312"/>
      <c r="F87" s="313"/>
      <c r="G87" s="313"/>
      <c r="H87" s="313"/>
      <c r="I87" s="314"/>
      <c r="J87" s="294"/>
      <c r="K87" s="295"/>
      <c r="L87" s="295"/>
      <c r="M87" s="295"/>
      <c r="N87" s="295"/>
      <c r="O87" s="295"/>
      <c r="P87" s="295"/>
      <c r="Q87" s="295"/>
      <c r="R87" s="295"/>
      <c r="S87" s="344"/>
      <c r="T87" s="294"/>
      <c r="U87" s="295"/>
      <c r="V87" s="295"/>
      <c r="W87" s="295"/>
      <c r="X87" s="295"/>
      <c r="Y87" s="295"/>
      <c r="Z87" s="295"/>
      <c r="AA87" s="295"/>
      <c r="AB87" s="295"/>
      <c r="AC87" s="344"/>
      <c r="AD87" s="300"/>
      <c r="AE87" s="301"/>
      <c r="AF87" s="301"/>
      <c r="AG87" s="301"/>
      <c r="AH87" s="301"/>
      <c r="AI87" s="301"/>
      <c r="AJ87" s="301"/>
      <c r="AK87" s="301"/>
      <c r="AL87" s="301"/>
      <c r="AM87" s="304"/>
      <c r="AN87" s="335"/>
      <c r="AO87" s="293"/>
      <c r="AP87" s="293"/>
      <c r="AQ87" s="293"/>
      <c r="AR87" s="293"/>
      <c r="AS87" s="293"/>
      <c r="AT87" s="293"/>
      <c r="AU87" s="293"/>
      <c r="AV87" s="293"/>
      <c r="AW87" s="334"/>
      <c r="AX87" s="326"/>
      <c r="AY87" s="324"/>
      <c r="AZ87" s="324"/>
      <c r="BA87" s="324"/>
      <c r="BB87" s="324"/>
      <c r="BC87" s="324"/>
      <c r="BD87" s="324"/>
      <c r="BE87" s="324"/>
      <c r="BF87" s="324"/>
      <c r="BG87" s="325"/>
      <c r="BH87" s="58"/>
      <c r="BI87" s="375"/>
      <c r="BJ87" s="376"/>
      <c r="BK87" s="376"/>
      <c r="BL87" s="376"/>
      <c r="BM87" s="376"/>
      <c r="BN87" s="377"/>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58"/>
      <c r="CV87" s="58"/>
    </row>
    <row r="88" spans="1:100" ht="15" customHeight="1" x14ac:dyDescent="0.25">
      <c r="A88" s="58"/>
      <c r="B88" s="291"/>
      <c r="C88" s="291"/>
      <c r="D88" s="292"/>
      <c r="E88" s="312"/>
      <c r="F88" s="313"/>
      <c r="G88" s="313"/>
      <c r="H88" s="313"/>
      <c r="I88" s="314"/>
      <c r="J88" s="294" t="str">
        <f>IF(AND('Mapa final'!$K$22="Muy Baja",'Mapa final'!$O$22="Leve"),CONCATENATE("R",'Mapa final'!$A$22),"")</f>
        <v/>
      </c>
      <c r="K88" s="295"/>
      <c r="L88" s="295" t="str">
        <f>IF(AND('Mapa final'!$K$25="Muy Baja",'Mapa final'!$O$25="Leve"),CONCATENATE("R",'Mapa final'!$A$25),"")</f>
        <v/>
      </c>
      <c r="M88" s="295"/>
      <c r="N88" s="295" t="str">
        <f>IF(AND('Mapa final'!$K$28="Muy Baja",'Mapa final'!$O$28="Leve"),CONCATENATE("R",'Mapa final'!$A$28),"")</f>
        <v/>
      </c>
      <c r="O88" s="295"/>
      <c r="P88" s="295" t="str">
        <f>IF(AND('Mapa final'!$K$31="Muy Baja",'Mapa final'!$O$31="Leve"),CONCATENATE("R",'Mapa final'!$A$31),"")</f>
        <v/>
      </c>
      <c r="Q88" s="295"/>
      <c r="R88" s="295" t="str">
        <f>IF(AND('Mapa final'!$K$34="Muy Baja",'Mapa final'!$O$34="Leve"),CONCATENATE("R",'Mapa final'!$A$34),"")</f>
        <v/>
      </c>
      <c r="S88" s="344"/>
      <c r="T88" s="294" t="str">
        <f>IF(AND('Mapa final'!$K$22="Muy Baja",'Mapa final'!$O$22="Menor"),CONCATENATE("R",'Mapa final'!$A$22),"")</f>
        <v/>
      </c>
      <c r="U88" s="295"/>
      <c r="V88" s="295" t="str">
        <f>IF(AND('Mapa final'!$K$25="Muy Baja",'Mapa final'!$O$25="Menor"),CONCATENATE("R",'Mapa final'!$A$25),"")</f>
        <v/>
      </c>
      <c r="W88" s="295"/>
      <c r="X88" s="295" t="str">
        <f>IF(AND('Mapa final'!$K$28="Muy Baja",'Mapa final'!$O$28="Menor"),CONCATENATE("R",'Mapa final'!$A$28),"")</f>
        <v/>
      </c>
      <c r="Y88" s="295"/>
      <c r="Z88" s="295" t="str">
        <f>IF(AND('Mapa final'!$K$31="Muy Baja",'Mapa final'!$O$31="Menor"),CONCATENATE("R",'Mapa final'!$A$31),"")</f>
        <v/>
      </c>
      <c r="AA88" s="295"/>
      <c r="AB88" s="295" t="str">
        <f>IF(AND('Mapa final'!$K$34="Muy Baja",'Mapa final'!$O$34="Menor"),CONCATENATE("R",'Mapa final'!$A$34),"")</f>
        <v/>
      </c>
      <c r="AC88" s="344"/>
      <c r="AD88" s="300" t="str">
        <f>IF(AND('Mapa final'!$K$22="Muy Baja",'Mapa final'!$O$22="Moderado"),CONCATENATE("R",'Mapa final'!$A$22),"")</f>
        <v>R6</v>
      </c>
      <c r="AE88" s="301"/>
      <c r="AF88" s="301" t="str">
        <f>IF(AND('Mapa final'!$K$25="Muy Baja",'Mapa final'!$O$25="Moderado"),CONCATENATE("R",'Mapa final'!$A$25),"")</f>
        <v>R7</v>
      </c>
      <c r="AG88" s="301"/>
      <c r="AH88" s="301" t="str">
        <f>IF(AND('Mapa final'!$K$28="Muy Baja",'Mapa final'!$O$28="Moderado"),CONCATENATE("R",'Mapa final'!$A$28),"")</f>
        <v/>
      </c>
      <c r="AI88" s="301"/>
      <c r="AJ88" s="301" t="str">
        <f>IF(AND('Mapa final'!$K$31="Muy Baja",'Mapa final'!$O$31="Moderado"),CONCATENATE("R",'Mapa final'!$A$31),"")</f>
        <v/>
      </c>
      <c r="AK88" s="301"/>
      <c r="AL88" s="301" t="str">
        <f>IF(AND('Mapa final'!$K$34="Muy Baja",'Mapa final'!$O$34="Moderado"),CONCATENATE("R",'Mapa final'!$A$34),"")</f>
        <v/>
      </c>
      <c r="AM88" s="304"/>
      <c r="AN88" s="335" t="str">
        <f>IF(AND('Mapa final'!$K$22="Muy Baja",'Mapa final'!$O$22="Mayor"),CONCATENATE("R",'Mapa final'!$A$22),"")</f>
        <v/>
      </c>
      <c r="AO88" s="293"/>
      <c r="AP88" s="293" t="str">
        <f>IF(AND('Mapa final'!$K$25="Muy Baja",'Mapa final'!$O$25="Mayor"),CONCATENATE("R",'Mapa final'!$A$25),"")</f>
        <v/>
      </c>
      <c r="AQ88" s="293"/>
      <c r="AR88" s="293" t="str">
        <f>IF(AND('Mapa final'!$K$28="Muy Baja",'Mapa final'!$O$28="Mayor"),CONCATENATE("R",'Mapa final'!$A$28),"")</f>
        <v/>
      </c>
      <c r="AS88" s="293"/>
      <c r="AT88" s="293" t="str">
        <f>IF(AND('Mapa final'!$K$31="Muy Baja",'Mapa final'!$O$31="Mayor"),CONCATENATE("R",'Mapa final'!$A$31),"")</f>
        <v/>
      </c>
      <c r="AU88" s="293"/>
      <c r="AV88" s="293" t="str">
        <f>IF(AND('Mapa final'!$K$34="Muy Baja",'Mapa final'!$O$34="Mayor"),CONCATENATE("R",'Mapa final'!$A$34),"")</f>
        <v/>
      </c>
      <c r="AW88" s="334"/>
      <c r="AX88" s="326" t="str">
        <f>IF(AND('Mapa final'!$K$22="Muy Baja",'Mapa final'!$O$22="Catastrófico"),CONCATENATE("R",'Mapa final'!$A$22),"")</f>
        <v/>
      </c>
      <c r="AY88" s="324"/>
      <c r="AZ88" s="324" t="str">
        <f>IF(AND('Mapa final'!$K$25="Muy Baja",'Mapa final'!$O$25="Catastrófico"),CONCATENATE("R",'Mapa final'!$A$25),"")</f>
        <v/>
      </c>
      <c r="BA88" s="324"/>
      <c r="BB88" s="324" t="str">
        <f>IF(AND('Mapa final'!$K$28="Muy Baja",'Mapa final'!$O$28="Catastrófico"),CONCATENATE("R",'Mapa final'!$A$28),"")</f>
        <v/>
      </c>
      <c r="BC88" s="324"/>
      <c r="BD88" s="324" t="str">
        <f>IF(AND('Mapa final'!$K$31="Muy Baja",'Mapa final'!$O$31="Catastrófico"),CONCATENATE("R",'Mapa final'!$A$31),"")</f>
        <v/>
      </c>
      <c r="BE88" s="324"/>
      <c r="BF88" s="324" t="str">
        <f>IF(AND('Mapa final'!$K$34="Muy Baja",'Mapa final'!$O$34="Catastrófico"),CONCATENATE("R",'Mapa final'!$A$34),"")</f>
        <v/>
      </c>
      <c r="BG88" s="325"/>
      <c r="BH88" s="58"/>
      <c r="BI88" s="375"/>
      <c r="BJ88" s="376"/>
      <c r="BK88" s="376"/>
      <c r="BL88" s="376"/>
      <c r="BM88" s="376"/>
      <c r="BN88" s="377"/>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c r="CV88" s="58"/>
    </row>
    <row r="89" spans="1:100" ht="15" customHeight="1" x14ac:dyDescent="0.25">
      <c r="A89" s="58"/>
      <c r="B89" s="291"/>
      <c r="C89" s="291"/>
      <c r="D89" s="292"/>
      <c r="E89" s="312"/>
      <c r="F89" s="313"/>
      <c r="G89" s="313"/>
      <c r="H89" s="313"/>
      <c r="I89" s="314"/>
      <c r="J89" s="294"/>
      <c r="K89" s="295"/>
      <c r="L89" s="295"/>
      <c r="M89" s="295"/>
      <c r="N89" s="295"/>
      <c r="O89" s="295"/>
      <c r="P89" s="295"/>
      <c r="Q89" s="295"/>
      <c r="R89" s="295"/>
      <c r="S89" s="344"/>
      <c r="T89" s="294"/>
      <c r="U89" s="295"/>
      <c r="V89" s="295"/>
      <c r="W89" s="295"/>
      <c r="X89" s="295"/>
      <c r="Y89" s="295"/>
      <c r="Z89" s="295"/>
      <c r="AA89" s="295"/>
      <c r="AB89" s="295"/>
      <c r="AC89" s="344"/>
      <c r="AD89" s="300"/>
      <c r="AE89" s="301"/>
      <c r="AF89" s="301"/>
      <c r="AG89" s="301"/>
      <c r="AH89" s="301"/>
      <c r="AI89" s="301"/>
      <c r="AJ89" s="301"/>
      <c r="AK89" s="301"/>
      <c r="AL89" s="301"/>
      <c r="AM89" s="304"/>
      <c r="AN89" s="335"/>
      <c r="AO89" s="293"/>
      <c r="AP89" s="293"/>
      <c r="AQ89" s="293"/>
      <c r="AR89" s="293"/>
      <c r="AS89" s="293"/>
      <c r="AT89" s="293"/>
      <c r="AU89" s="293"/>
      <c r="AV89" s="293"/>
      <c r="AW89" s="334"/>
      <c r="AX89" s="326"/>
      <c r="AY89" s="324"/>
      <c r="AZ89" s="324"/>
      <c r="BA89" s="324"/>
      <c r="BB89" s="324"/>
      <c r="BC89" s="324"/>
      <c r="BD89" s="324"/>
      <c r="BE89" s="324"/>
      <c r="BF89" s="324"/>
      <c r="BG89" s="325"/>
      <c r="BH89" s="58"/>
      <c r="BI89" s="375"/>
      <c r="BJ89" s="376"/>
      <c r="BK89" s="376"/>
      <c r="BL89" s="376"/>
      <c r="BM89" s="376"/>
      <c r="BN89" s="377"/>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c r="CV89" s="58"/>
    </row>
    <row r="90" spans="1:100" ht="15" customHeight="1" x14ac:dyDescent="0.25">
      <c r="A90" s="58"/>
      <c r="B90" s="291"/>
      <c r="C90" s="291"/>
      <c r="D90" s="292"/>
      <c r="E90" s="312"/>
      <c r="F90" s="313"/>
      <c r="G90" s="313"/>
      <c r="H90" s="313"/>
      <c r="I90" s="314"/>
      <c r="J90" s="294" t="str">
        <f>IF(AND('Mapa final'!$K$37="Muy Baja",'Mapa final'!$O$37="Leve"),CONCATENATE("R",'Mapa final'!$A$37),"")</f>
        <v/>
      </c>
      <c r="K90" s="295"/>
      <c r="L90" s="295" t="str">
        <f>IF(AND('Mapa final'!$K$40="Muy Baja",'Mapa final'!$O$40="Leve"),CONCATENATE("R",'Mapa final'!$A$40),"")</f>
        <v/>
      </c>
      <c r="M90" s="295"/>
      <c r="N90" s="295" t="str">
        <f>IF(AND('Mapa final'!$K$43="Muy Baja",'Mapa final'!$O$43="Leve"),CONCATENATE("R",'Mapa final'!$A$43),"")</f>
        <v/>
      </c>
      <c r="O90" s="295"/>
      <c r="P90" s="295" t="str">
        <f>IF(AND('Mapa final'!$K$46="Muy Baja",'Mapa final'!$O$46="Leve"),CONCATENATE("R",'Mapa final'!$A$46),"")</f>
        <v/>
      </c>
      <c r="Q90" s="295"/>
      <c r="R90" s="295" t="str">
        <f>IF(AND('Mapa final'!$K$49="Muy Baja",'Mapa final'!$O$49="Leve"),CONCATENATE("R",'Mapa final'!$A$49),"")</f>
        <v/>
      </c>
      <c r="S90" s="344"/>
      <c r="T90" s="294" t="str">
        <f>IF(AND('Mapa final'!$K$37="Muy Baja",'Mapa final'!$O$37="Menor"),CONCATENATE("R",'Mapa final'!$A$37),"")</f>
        <v/>
      </c>
      <c r="U90" s="295"/>
      <c r="V90" s="295" t="str">
        <f>IF(AND('Mapa final'!$K$40="Muy Baja",'Mapa final'!$O$40="Menor"),CONCATENATE("R",'Mapa final'!$A$40),"")</f>
        <v/>
      </c>
      <c r="W90" s="295"/>
      <c r="X90" s="295" t="str">
        <f>IF(AND('Mapa final'!$K$43="Muy Baja",'Mapa final'!$O$43="Menor"),CONCATENATE("R",'Mapa final'!$A$43),"")</f>
        <v/>
      </c>
      <c r="Y90" s="295"/>
      <c r="Z90" s="295" t="str">
        <f>IF(AND('Mapa final'!$K$46="Muy Baja",'Mapa final'!$O$46="Menor"),CONCATENATE("R",'Mapa final'!$A$46),"")</f>
        <v/>
      </c>
      <c r="AA90" s="295"/>
      <c r="AB90" s="295" t="str">
        <f>IF(AND('Mapa final'!$K$49="Muy Baja",'Mapa final'!$O$49="Menor"),CONCATENATE("R",'Mapa final'!$A$49),"")</f>
        <v/>
      </c>
      <c r="AC90" s="344"/>
      <c r="AD90" s="300" t="str">
        <f>IF(AND('Mapa final'!$K$37="Muy Baja",'Mapa final'!$O$37="Moderado"),CONCATENATE("R",'Mapa final'!$A$37),"")</f>
        <v/>
      </c>
      <c r="AE90" s="301"/>
      <c r="AF90" s="301" t="str">
        <f>IF(AND('Mapa final'!$K$40="Muy Baja",'Mapa final'!$O$40="Moderado"),CONCATENATE("R",'Mapa final'!$A$40),"")</f>
        <v/>
      </c>
      <c r="AG90" s="301"/>
      <c r="AH90" s="301" t="str">
        <f>IF(AND('Mapa final'!$K$43="Muy Baja",'Mapa final'!$O$43="Moderado"),CONCATENATE("R",'Mapa final'!$A$43),"")</f>
        <v>R13</v>
      </c>
      <c r="AI90" s="301"/>
      <c r="AJ90" s="301" t="str">
        <f>IF(AND('Mapa final'!$K$46="Muy Baja",'Mapa final'!$O$46="Moderado"),CONCATENATE("R",'Mapa final'!$A$46),"")</f>
        <v/>
      </c>
      <c r="AK90" s="301"/>
      <c r="AL90" s="301" t="str">
        <f>IF(AND('Mapa final'!$K$49="Muy Baja",'Mapa final'!$O$49="Moderado"),CONCATENATE("R",'Mapa final'!$A$49),"")</f>
        <v/>
      </c>
      <c r="AM90" s="304"/>
      <c r="AN90" s="335" t="str">
        <f>IF(AND('Mapa final'!$K$37="Muy Baja",'Mapa final'!$O$37="Mayor"),CONCATENATE("R",'Mapa final'!$A$37),"")</f>
        <v/>
      </c>
      <c r="AO90" s="293"/>
      <c r="AP90" s="293" t="str">
        <f>IF(AND('Mapa final'!$K$40="Muy Baja",'Mapa final'!$O$40="Mayor"),CONCATENATE("R",'Mapa final'!$A$40),"")</f>
        <v/>
      </c>
      <c r="AQ90" s="293"/>
      <c r="AR90" s="293" t="str">
        <f>IF(AND('Mapa final'!$K$43="Muy Baja",'Mapa final'!$O$43="Mayor"),CONCATENATE("R",'Mapa final'!$A$43),"")</f>
        <v/>
      </c>
      <c r="AS90" s="293"/>
      <c r="AT90" s="293" t="str">
        <f>IF(AND('Mapa final'!$K$46="Muy Baja",'Mapa final'!$O$46="Mayor"),CONCATENATE("R",'Mapa final'!$A$46),"")</f>
        <v/>
      </c>
      <c r="AU90" s="293"/>
      <c r="AV90" s="293" t="str">
        <f>IF(AND('Mapa final'!$K$49="Muy Baja",'Mapa final'!$O$49="Mayor"),CONCATENATE("R",'Mapa final'!$A$49),"")</f>
        <v/>
      </c>
      <c r="AW90" s="334"/>
      <c r="AX90" s="326" t="str">
        <f>IF(AND('Mapa final'!$K$37="Muy Baja",'Mapa final'!$O$37="Catastrófico"),CONCATENATE("R",'Mapa final'!$A$37),"")</f>
        <v/>
      </c>
      <c r="AY90" s="324"/>
      <c r="AZ90" s="324" t="str">
        <f>IF(AND('Mapa final'!$K$40="Muy Baja",'Mapa final'!$O$40="Catastrófico"),CONCATENATE("R",'Mapa final'!$A$40),"")</f>
        <v/>
      </c>
      <c r="BA90" s="324"/>
      <c r="BB90" s="324" t="str">
        <f>IF(AND('Mapa final'!$K$43="Muy Baja",'Mapa final'!$O$43="Catastrófico"),CONCATENATE("R",'Mapa final'!$A$43),"")</f>
        <v/>
      </c>
      <c r="BC90" s="324"/>
      <c r="BD90" s="324" t="str">
        <f>IF(AND('Mapa final'!$K$46="Muy Baja",'Mapa final'!$O$46="Catastrófico"),CONCATENATE("R",'Mapa final'!$A$46),"")</f>
        <v/>
      </c>
      <c r="BE90" s="324"/>
      <c r="BF90" s="324" t="str">
        <f>IF(AND('Mapa final'!$K$49="Muy Baja",'Mapa final'!$O$49="Catastrófico"),CONCATENATE("R",'Mapa final'!$A$49),"")</f>
        <v/>
      </c>
      <c r="BG90" s="325"/>
      <c r="BH90" s="58"/>
      <c r="BI90" s="375"/>
      <c r="BJ90" s="376"/>
      <c r="BK90" s="376"/>
      <c r="BL90" s="376"/>
      <c r="BM90" s="376"/>
      <c r="BN90" s="377"/>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58"/>
      <c r="CV90" s="58"/>
    </row>
    <row r="91" spans="1:100" ht="15" customHeight="1" x14ac:dyDescent="0.25">
      <c r="A91" s="58"/>
      <c r="B91" s="291"/>
      <c r="C91" s="291"/>
      <c r="D91" s="292"/>
      <c r="E91" s="312"/>
      <c r="F91" s="313"/>
      <c r="G91" s="313"/>
      <c r="H91" s="313"/>
      <c r="I91" s="314"/>
      <c r="J91" s="294"/>
      <c r="K91" s="295"/>
      <c r="L91" s="295"/>
      <c r="M91" s="295"/>
      <c r="N91" s="295"/>
      <c r="O91" s="295"/>
      <c r="P91" s="295"/>
      <c r="Q91" s="295"/>
      <c r="R91" s="295"/>
      <c r="S91" s="344"/>
      <c r="T91" s="294"/>
      <c r="U91" s="295"/>
      <c r="V91" s="295"/>
      <c r="W91" s="295"/>
      <c r="X91" s="295"/>
      <c r="Y91" s="295"/>
      <c r="Z91" s="295"/>
      <c r="AA91" s="295"/>
      <c r="AB91" s="295"/>
      <c r="AC91" s="344"/>
      <c r="AD91" s="300"/>
      <c r="AE91" s="301"/>
      <c r="AF91" s="301"/>
      <c r="AG91" s="301"/>
      <c r="AH91" s="301"/>
      <c r="AI91" s="301"/>
      <c r="AJ91" s="301"/>
      <c r="AK91" s="301"/>
      <c r="AL91" s="301"/>
      <c r="AM91" s="304"/>
      <c r="AN91" s="335"/>
      <c r="AO91" s="293"/>
      <c r="AP91" s="293"/>
      <c r="AQ91" s="293"/>
      <c r="AR91" s="293"/>
      <c r="AS91" s="293"/>
      <c r="AT91" s="293"/>
      <c r="AU91" s="293"/>
      <c r="AV91" s="293"/>
      <c r="AW91" s="334"/>
      <c r="AX91" s="326"/>
      <c r="AY91" s="324"/>
      <c r="AZ91" s="324"/>
      <c r="BA91" s="324"/>
      <c r="BB91" s="324"/>
      <c r="BC91" s="324"/>
      <c r="BD91" s="324"/>
      <c r="BE91" s="324"/>
      <c r="BF91" s="324"/>
      <c r="BG91" s="325"/>
      <c r="BH91" s="58"/>
      <c r="BI91" s="375"/>
      <c r="BJ91" s="376"/>
      <c r="BK91" s="376"/>
      <c r="BL91" s="376"/>
      <c r="BM91" s="376"/>
      <c r="BN91" s="377"/>
      <c r="BO91" s="58"/>
      <c r="BP91" s="58"/>
      <c r="BQ91" s="58"/>
      <c r="BR91" s="58"/>
      <c r="BS91" s="58"/>
      <c r="BT91" s="58"/>
      <c r="BU91" s="58"/>
      <c r="BV91" s="58"/>
      <c r="BW91" s="58"/>
      <c r="BX91" s="58"/>
      <c r="BY91" s="58"/>
      <c r="BZ91" s="58"/>
      <c r="CA91" s="58"/>
      <c r="CB91" s="58"/>
      <c r="CC91" s="58"/>
      <c r="CD91" s="58"/>
      <c r="CE91" s="58"/>
      <c r="CF91" s="58"/>
      <c r="CG91" s="58"/>
      <c r="CH91" s="58"/>
      <c r="CI91" s="58"/>
      <c r="CJ91" s="58"/>
      <c r="CK91" s="58"/>
      <c r="CL91" s="58"/>
      <c r="CM91" s="58"/>
      <c r="CN91" s="58"/>
      <c r="CO91" s="58"/>
      <c r="CP91" s="58"/>
      <c r="CQ91" s="58"/>
      <c r="CR91" s="58"/>
      <c r="CS91" s="58"/>
      <c r="CT91" s="58"/>
      <c r="CU91" s="58"/>
      <c r="CV91" s="58"/>
    </row>
    <row r="92" spans="1:100" ht="15" customHeight="1" x14ac:dyDescent="0.25">
      <c r="A92" s="58"/>
      <c r="B92" s="291"/>
      <c r="C92" s="291"/>
      <c r="D92" s="292"/>
      <c r="E92" s="312"/>
      <c r="F92" s="313"/>
      <c r="G92" s="313"/>
      <c r="H92" s="313"/>
      <c r="I92" s="314"/>
      <c r="J92" s="294" t="str">
        <f>IF(AND('Mapa final'!$K$52="Muy Baja",'Mapa final'!$O$52="Leve"),CONCATENATE("R",'Mapa final'!$A$52),"")</f>
        <v/>
      </c>
      <c r="K92" s="295"/>
      <c r="L92" s="295" t="str">
        <f>IF(AND('Mapa final'!$K$55="Muy Baja",'Mapa final'!$O$55="Leve"),CONCATENATE("R",'Mapa final'!$A$55),"")</f>
        <v/>
      </c>
      <c r="M92" s="295"/>
      <c r="N92" s="295" t="str">
        <f>IF(AND('Mapa final'!$K$58="Muy Baja",'Mapa final'!$O$58="Leve"),CONCATENATE("R",'Mapa final'!$A$58),"")</f>
        <v/>
      </c>
      <c r="O92" s="295"/>
      <c r="P92" s="295" t="str">
        <f>IF(AND('Mapa final'!$K$61="Muy Baja",'Mapa final'!$O$61="Leve"),CONCATENATE("R",'Mapa final'!$A$61),"")</f>
        <v/>
      </c>
      <c r="Q92" s="295"/>
      <c r="R92" s="295" t="str">
        <f>IF(AND('Mapa final'!$K$64="Muy Baja",'Mapa final'!$O$64="Leve"),CONCATENATE("R",'Mapa final'!$A$64),"")</f>
        <v/>
      </c>
      <c r="S92" s="344"/>
      <c r="T92" s="294" t="str">
        <f>IF(AND('Mapa final'!$K$52="Muy Baja",'Mapa final'!$O$52="Menor"),CONCATENATE("R",'Mapa final'!$A$52),"")</f>
        <v/>
      </c>
      <c r="U92" s="295"/>
      <c r="V92" s="295" t="str">
        <f>IF(AND('Mapa final'!$K$55="Muy Baja",'Mapa final'!$O$55="Menor"),CONCATENATE("R",'Mapa final'!$A$55),"")</f>
        <v/>
      </c>
      <c r="W92" s="295"/>
      <c r="X92" s="295" t="str">
        <f>IF(AND('Mapa final'!$K$58="Muy Baja",'Mapa final'!$O$58="Menor"),CONCATENATE("R",'Mapa final'!$A$58),"")</f>
        <v/>
      </c>
      <c r="Y92" s="295"/>
      <c r="Z92" s="295" t="str">
        <f>IF(AND('Mapa final'!$K$61="Muy Baja",'Mapa final'!$O$61="Menor"),CONCATENATE("R",'Mapa final'!$A$61),"")</f>
        <v/>
      </c>
      <c r="AA92" s="295"/>
      <c r="AB92" s="295" t="str">
        <f>IF(AND('Mapa final'!$K$64="Muy Baja",'Mapa final'!$O$64="Menor"),CONCATENATE("R",'Mapa final'!$A$64),"")</f>
        <v/>
      </c>
      <c r="AC92" s="344"/>
      <c r="AD92" s="300" t="str">
        <f>IF(AND('Mapa final'!$K$52="Muy Baja",'Mapa final'!$O$52="Moderado"),CONCATENATE("R",'Mapa final'!$A$52),"")</f>
        <v/>
      </c>
      <c r="AE92" s="301"/>
      <c r="AF92" s="301" t="str">
        <f>IF(AND('Mapa final'!$K$55="Muy Baja",'Mapa final'!$O$55="Moderado"),CONCATENATE("R",'Mapa final'!$A$55),"")</f>
        <v/>
      </c>
      <c r="AG92" s="301"/>
      <c r="AH92" s="301" t="str">
        <f>IF(AND('Mapa final'!$K$58="Muy Baja",'Mapa final'!$O$58="Moderado"),CONCATENATE("R",'Mapa final'!$A$58),"")</f>
        <v/>
      </c>
      <c r="AI92" s="301"/>
      <c r="AJ92" s="301" t="str">
        <f>IF(AND('Mapa final'!$K$61="Muy Baja",'Mapa final'!$O$61="Moderado"),CONCATENATE("R",'Mapa final'!$A$61),"")</f>
        <v/>
      </c>
      <c r="AK92" s="301"/>
      <c r="AL92" s="301" t="str">
        <f>IF(AND('Mapa final'!$K$64="Muy Baja",'Mapa final'!$O$64="Moderado"),CONCATENATE("R",'Mapa final'!$A$64),"")</f>
        <v/>
      </c>
      <c r="AM92" s="304"/>
      <c r="AN92" s="335" t="str">
        <f>IF(AND('Mapa final'!$K$52="Muy Baja",'Mapa final'!$O$52="Mayor"),CONCATENATE("R",'Mapa final'!$A$52),"")</f>
        <v/>
      </c>
      <c r="AO92" s="293"/>
      <c r="AP92" s="293" t="str">
        <f>IF(AND('Mapa final'!$K$55="Muy Baja",'Mapa final'!$O$55="Mayor"),CONCATENATE("R",'Mapa final'!$A$55),"")</f>
        <v/>
      </c>
      <c r="AQ92" s="293"/>
      <c r="AR92" s="293" t="str">
        <f>IF(AND('Mapa final'!$K$58="Muy Baja",'Mapa final'!$O$58="Mayor"),CONCATENATE("R",'Mapa final'!$A$58),"")</f>
        <v/>
      </c>
      <c r="AS92" s="293"/>
      <c r="AT92" s="293" t="str">
        <f>IF(AND('Mapa final'!$K$61="Muy Baja",'Mapa final'!$O$61="Mayor"),CONCATENATE("R",'Mapa final'!$A$61),"")</f>
        <v/>
      </c>
      <c r="AU92" s="293"/>
      <c r="AV92" s="293" t="str">
        <f>IF(AND('Mapa final'!$K$64="Muy Baja",'Mapa final'!$O$64="Mayor"),CONCATENATE("R",'Mapa final'!$A$64),"")</f>
        <v/>
      </c>
      <c r="AW92" s="334"/>
      <c r="AX92" s="326" t="str">
        <f>IF(AND('Mapa final'!$K$52="Muy Baja",'Mapa final'!$O$52="Catastrófico"),CONCATENATE("R",'Mapa final'!$A$52),"")</f>
        <v/>
      </c>
      <c r="AY92" s="324"/>
      <c r="AZ92" s="324" t="str">
        <f>IF(AND('Mapa final'!$K$55="Muy Baja",'Mapa final'!$O$55="Catastrófico"),CONCATENATE("R",'Mapa final'!$A$55),"")</f>
        <v/>
      </c>
      <c r="BA92" s="324"/>
      <c r="BB92" s="324" t="str">
        <f>IF(AND('Mapa final'!$K$58="Muy Baja",'Mapa final'!$O$58="Catastrófico"),CONCATENATE("R",'Mapa final'!$A$58),"")</f>
        <v/>
      </c>
      <c r="BC92" s="324"/>
      <c r="BD92" s="324" t="str">
        <f>IF(AND('Mapa final'!$K$61="Muy Baja",'Mapa final'!$O$61="Catastrófico"),CONCATENATE("R",'Mapa final'!$A$61),"")</f>
        <v/>
      </c>
      <c r="BE92" s="324"/>
      <c r="BF92" s="324" t="str">
        <f>IF(AND('Mapa final'!$K$64="Muy Baja",'Mapa final'!$O$64="Catastrófico"),CONCATENATE("R",'Mapa final'!$A$64),"")</f>
        <v/>
      </c>
      <c r="BG92" s="325"/>
      <c r="BH92" s="58"/>
      <c r="BI92" s="375"/>
      <c r="BJ92" s="376"/>
      <c r="BK92" s="376"/>
      <c r="BL92" s="376"/>
      <c r="BM92" s="376"/>
      <c r="BN92" s="377"/>
      <c r="BO92" s="58"/>
      <c r="BP92" s="58"/>
      <c r="BQ92" s="58"/>
      <c r="BR92" s="58"/>
      <c r="BS92" s="58"/>
      <c r="BT92" s="58"/>
      <c r="BU92" s="58"/>
      <c r="BV92" s="58"/>
      <c r="BW92" s="58"/>
      <c r="BX92" s="58"/>
      <c r="BY92" s="58"/>
      <c r="BZ92" s="58"/>
      <c r="CA92" s="58"/>
      <c r="CB92" s="58"/>
      <c r="CC92" s="58"/>
      <c r="CD92" s="58"/>
      <c r="CE92" s="58"/>
      <c r="CF92" s="58"/>
      <c r="CG92" s="58"/>
      <c r="CH92" s="58"/>
      <c r="CI92" s="58"/>
      <c r="CJ92" s="58"/>
      <c r="CK92" s="58"/>
      <c r="CL92" s="58"/>
      <c r="CM92" s="58"/>
      <c r="CN92" s="58"/>
      <c r="CO92" s="58"/>
      <c r="CP92" s="58"/>
      <c r="CQ92" s="58"/>
      <c r="CR92" s="58"/>
      <c r="CS92" s="58"/>
      <c r="CT92" s="58"/>
      <c r="CU92" s="58"/>
      <c r="CV92" s="58"/>
    </row>
    <row r="93" spans="1:100" ht="15" customHeight="1" x14ac:dyDescent="0.25">
      <c r="A93" s="58"/>
      <c r="B93" s="291"/>
      <c r="C93" s="291"/>
      <c r="D93" s="292"/>
      <c r="E93" s="312"/>
      <c r="F93" s="313"/>
      <c r="G93" s="313"/>
      <c r="H93" s="313"/>
      <c r="I93" s="314"/>
      <c r="J93" s="294"/>
      <c r="K93" s="295"/>
      <c r="L93" s="295"/>
      <c r="M93" s="295"/>
      <c r="N93" s="295"/>
      <c r="O93" s="295"/>
      <c r="P93" s="295"/>
      <c r="Q93" s="295"/>
      <c r="R93" s="295"/>
      <c r="S93" s="344"/>
      <c r="T93" s="294"/>
      <c r="U93" s="295"/>
      <c r="V93" s="295"/>
      <c r="W93" s="295"/>
      <c r="X93" s="295"/>
      <c r="Y93" s="295"/>
      <c r="Z93" s="295"/>
      <c r="AA93" s="295"/>
      <c r="AB93" s="295"/>
      <c r="AC93" s="344"/>
      <c r="AD93" s="300"/>
      <c r="AE93" s="301"/>
      <c r="AF93" s="301"/>
      <c r="AG93" s="301"/>
      <c r="AH93" s="301"/>
      <c r="AI93" s="301"/>
      <c r="AJ93" s="301"/>
      <c r="AK93" s="301"/>
      <c r="AL93" s="301"/>
      <c r="AM93" s="304"/>
      <c r="AN93" s="335"/>
      <c r="AO93" s="293"/>
      <c r="AP93" s="293"/>
      <c r="AQ93" s="293"/>
      <c r="AR93" s="293"/>
      <c r="AS93" s="293"/>
      <c r="AT93" s="293"/>
      <c r="AU93" s="293"/>
      <c r="AV93" s="293"/>
      <c r="AW93" s="334"/>
      <c r="AX93" s="326"/>
      <c r="AY93" s="324"/>
      <c r="AZ93" s="324"/>
      <c r="BA93" s="324"/>
      <c r="BB93" s="324"/>
      <c r="BC93" s="324"/>
      <c r="BD93" s="324"/>
      <c r="BE93" s="324"/>
      <c r="BF93" s="324"/>
      <c r="BG93" s="325"/>
      <c r="BH93" s="58"/>
      <c r="BI93" s="375"/>
      <c r="BJ93" s="376"/>
      <c r="BK93" s="376"/>
      <c r="BL93" s="376"/>
      <c r="BM93" s="376"/>
      <c r="BN93" s="377"/>
      <c r="BO93" s="58"/>
      <c r="BP93" s="58"/>
      <c r="BQ93" s="58"/>
      <c r="BR93" s="58"/>
      <c r="BS93" s="58"/>
      <c r="BT93" s="58"/>
      <c r="BU93" s="58"/>
      <c r="BV93" s="58"/>
      <c r="BW93" s="58"/>
      <c r="BX93" s="58"/>
      <c r="BY93" s="58"/>
      <c r="BZ93" s="58"/>
      <c r="CA93" s="58"/>
      <c r="CB93" s="58"/>
      <c r="CC93" s="58"/>
      <c r="CD93" s="58"/>
      <c r="CE93" s="58"/>
      <c r="CF93" s="58"/>
      <c r="CG93" s="58"/>
      <c r="CH93" s="58"/>
      <c r="CI93" s="58"/>
      <c r="CJ93" s="58"/>
      <c r="CK93" s="58"/>
      <c r="CL93" s="58"/>
      <c r="CM93" s="58"/>
      <c r="CN93" s="58"/>
      <c r="CO93" s="58"/>
      <c r="CP93" s="58"/>
      <c r="CQ93" s="58"/>
      <c r="CR93" s="58"/>
      <c r="CS93" s="58"/>
      <c r="CT93" s="58"/>
      <c r="CU93" s="58"/>
      <c r="CV93" s="58"/>
    </row>
    <row r="94" spans="1:100" ht="15" customHeight="1" x14ac:dyDescent="0.25">
      <c r="A94" s="58"/>
      <c r="B94" s="291"/>
      <c r="C94" s="291"/>
      <c r="D94" s="292"/>
      <c r="E94" s="312"/>
      <c r="F94" s="313"/>
      <c r="G94" s="313"/>
      <c r="H94" s="313"/>
      <c r="I94" s="314"/>
      <c r="J94" s="294" t="str">
        <f>IF(AND('Mapa final'!$K$67="Muy Baja",'Mapa final'!$O$67="Leve"),CONCATENATE("R",'Mapa final'!$A$67),"")</f>
        <v/>
      </c>
      <c r="K94" s="295"/>
      <c r="L94" s="295" t="str">
        <f>IF(AND('Mapa final'!$K$70="Muy Baja",'Mapa final'!$O$70="Leve"),CONCATENATE("R",'Mapa final'!$A$70),"")</f>
        <v/>
      </c>
      <c r="M94" s="295"/>
      <c r="N94" s="295" t="str">
        <f>IF(AND('Mapa final'!$K$73="Muy Baja",'Mapa final'!$O$73="Leve"),CONCATENATE("R",'Mapa final'!$A$73),"")</f>
        <v/>
      </c>
      <c r="O94" s="295"/>
      <c r="P94" s="295" t="str">
        <f>IF(AND('Mapa final'!$K$76="Muy Baja",'Mapa final'!$O$76="Leve"),CONCATENATE("R",'Mapa final'!$A$76),"")</f>
        <v/>
      </c>
      <c r="Q94" s="295"/>
      <c r="R94" s="295" t="str">
        <f>IF(AND('Mapa final'!$K$79="Muy Baja",'Mapa final'!$O$79="Leve"),CONCATENATE("R",'Mapa final'!$A$79),"")</f>
        <v/>
      </c>
      <c r="S94" s="344"/>
      <c r="T94" s="294" t="str">
        <f>IF(AND('Mapa final'!$K$67="Muy Baja",'Mapa final'!$O$67="Menor"),CONCATENATE("R",'Mapa final'!$A$67),"")</f>
        <v/>
      </c>
      <c r="U94" s="295"/>
      <c r="V94" s="295" t="str">
        <f>IF(AND('Mapa final'!$K$70="Muy Baja",'Mapa final'!$O$70="Menor"),CONCATENATE("R",'Mapa final'!$A$70),"")</f>
        <v/>
      </c>
      <c r="W94" s="295"/>
      <c r="X94" s="295" t="str">
        <f>IF(AND('Mapa final'!$K$73="Muy Baja",'Mapa final'!$O$73="Menor"),CONCATENATE("R",'Mapa final'!$A$73),"")</f>
        <v/>
      </c>
      <c r="Y94" s="295"/>
      <c r="Z94" s="295" t="str">
        <f>IF(AND('Mapa final'!$K$76="Muy Baja",'Mapa final'!$O$76="Menor"),CONCATENATE("R",'Mapa final'!$A$76),"")</f>
        <v/>
      </c>
      <c r="AA94" s="295"/>
      <c r="AB94" s="295" t="str">
        <f>IF(AND('Mapa final'!$K$79="Muy Baja",'Mapa final'!$O$79="Menor"),CONCATENATE("R",'Mapa final'!$A$79),"")</f>
        <v/>
      </c>
      <c r="AC94" s="344"/>
      <c r="AD94" s="300" t="str">
        <f>IF(AND('Mapa final'!$K$67="Muy Baja",'Mapa final'!$O$67="Moderado"),CONCATENATE("R",'Mapa final'!$A$67),"")</f>
        <v/>
      </c>
      <c r="AE94" s="301"/>
      <c r="AF94" s="301" t="str">
        <f>IF(AND('Mapa final'!$K$70="Muy Baja",'Mapa final'!$O$70="Moderado"),CONCATENATE("R",'Mapa final'!$A$70),"")</f>
        <v/>
      </c>
      <c r="AG94" s="301"/>
      <c r="AH94" s="301" t="str">
        <f>IF(AND('Mapa final'!$K$73="Muy Baja",'Mapa final'!$O$73="Moderado"),CONCATENATE("R",'Mapa final'!$A$73),"")</f>
        <v/>
      </c>
      <c r="AI94" s="301"/>
      <c r="AJ94" s="301" t="str">
        <f>IF(AND('Mapa final'!$K$76="Muy Baja",'Mapa final'!$O$76="Moderado"),CONCATENATE("R",'Mapa final'!$A$76),"")</f>
        <v/>
      </c>
      <c r="AK94" s="301"/>
      <c r="AL94" s="301" t="str">
        <f>IF(AND('Mapa final'!$K$79="Muy Baja",'Mapa final'!$O$79="Moderado"),CONCATENATE("R",'Mapa final'!$A$79),"")</f>
        <v/>
      </c>
      <c r="AM94" s="304"/>
      <c r="AN94" s="335" t="str">
        <f>IF(AND('Mapa final'!$K$67="Muy Baja",'Mapa final'!$O$67="Mayor"),CONCATENATE("R",'Mapa final'!$A$67),"")</f>
        <v/>
      </c>
      <c r="AO94" s="293"/>
      <c r="AP94" s="293" t="str">
        <f>IF(AND('Mapa final'!$K$70="Muy Baja",'Mapa final'!$O$70="Mayor"),CONCATENATE("R",'Mapa final'!$A$70),"")</f>
        <v/>
      </c>
      <c r="AQ94" s="293"/>
      <c r="AR94" s="293" t="str">
        <f>IF(AND('Mapa final'!$K$73="Muy Baja",'Mapa final'!$O$73="Mayor"),CONCATENATE("R",'Mapa final'!$A$73),"")</f>
        <v/>
      </c>
      <c r="AS94" s="293"/>
      <c r="AT94" s="293" t="str">
        <f>IF(AND('Mapa final'!$K$76="Muy Baja",'Mapa final'!$O$76="Mayor"),CONCATENATE("R",'Mapa final'!$A$76),"")</f>
        <v/>
      </c>
      <c r="AU94" s="293"/>
      <c r="AV94" s="293" t="str">
        <f>IF(AND('Mapa final'!$K$79="Muy Baja",'Mapa final'!$O$79="Mayor"),CONCATENATE("R",'Mapa final'!$A$79),"")</f>
        <v/>
      </c>
      <c r="AW94" s="334"/>
      <c r="AX94" s="326" t="str">
        <f>IF(AND('Mapa final'!$K$67="Muy Baja",'Mapa final'!$O$67="Catastrófico"),CONCATENATE("R",'Mapa final'!$A$67),"")</f>
        <v/>
      </c>
      <c r="AY94" s="324"/>
      <c r="AZ94" s="324" t="str">
        <f>IF(AND('Mapa final'!$K$70="Muy Baja",'Mapa final'!$O$70="Catastrófico"),CONCATENATE("R",'Mapa final'!$A$70),"")</f>
        <v/>
      </c>
      <c r="BA94" s="324"/>
      <c r="BB94" s="324" t="str">
        <f>IF(AND('Mapa final'!$K$73="Muy Baja",'Mapa final'!$O$73="Catastrófico"),CONCATENATE("R",'Mapa final'!$A$73),"")</f>
        <v/>
      </c>
      <c r="BC94" s="324"/>
      <c r="BD94" s="324" t="str">
        <f>IF(AND('Mapa final'!$K$76="Muy Baja",'Mapa final'!$O$76="Catastrófico"),CONCATENATE("R",'Mapa final'!$A$76),"")</f>
        <v/>
      </c>
      <c r="BE94" s="324"/>
      <c r="BF94" s="324" t="str">
        <f>IF(AND('Mapa final'!$K$79="Muy Baja",'Mapa final'!$O$79="Catastrófico"),CONCATENATE("R",'Mapa final'!$A$79),"")</f>
        <v/>
      </c>
      <c r="BG94" s="325"/>
      <c r="BH94" s="58"/>
      <c r="BI94" s="375"/>
      <c r="BJ94" s="376"/>
      <c r="BK94" s="376"/>
      <c r="BL94" s="376"/>
      <c r="BM94" s="376"/>
      <c r="BN94" s="377"/>
      <c r="BO94" s="58"/>
      <c r="BP94" s="58"/>
      <c r="BQ94" s="58"/>
      <c r="BR94" s="58"/>
      <c r="BS94" s="58"/>
      <c r="BT94" s="58"/>
      <c r="BU94" s="58"/>
      <c r="BV94" s="58"/>
      <c r="BW94" s="58"/>
      <c r="BX94" s="58"/>
      <c r="BY94" s="58"/>
      <c r="BZ94" s="58"/>
      <c r="CA94" s="58"/>
      <c r="CB94" s="58"/>
      <c r="CC94" s="58"/>
      <c r="CD94" s="58"/>
      <c r="CE94" s="58"/>
      <c r="CF94" s="58"/>
      <c r="CG94" s="58"/>
      <c r="CH94" s="58"/>
      <c r="CI94" s="58"/>
      <c r="CJ94" s="58"/>
      <c r="CK94" s="58"/>
      <c r="CL94" s="58"/>
      <c r="CM94" s="58"/>
      <c r="CN94" s="58"/>
      <c r="CO94" s="58"/>
      <c r="CP94" s="58"/>
      <c r="CQ94" s="58"/>
      <c r="CR94" s="58"/>
      <c r="CS94" s="58"/>
      <c r="CT94" s="58"/>
      <c r="CU94" s="58"/>
      <c r="CV94" s="58"/>
    </row>
    <row r="95" spans="1:100" ht="15" customHeight="1" x14ac:dyDescent="0.25">
      <c r="A95" s="58"/>
      <c r="B95" s="291"/>
      <c r="C95" s="291"/>
      <c r="D95" s="292"/>
      <c r="E95" s="312"/>
      <c r="F95" s="313"/>
      <c r="G95" s="313"/>
      <c r="H95" s="313"/>
      <c r="I95" s="314"/>
      <c r="J95" s="294"/>
      <c r="K95" s="295"/>
      <c r="L95" s="295"/>
      <c r="M95" s="295"/>
      <c r="N95" s="295"/>
      <c r="O95" s="295"/>
      <c r="P95" s="295"/>
      <c r="Q95" s="295"/>
      <c r="R95" s="295"/>
      <c r="S95" s="344"/>
      <c r="T95" s="294"/>
      <c r="U95" s="295"/>
      <c r="V95" s="295"/>
      <c r="W95" s="295"/>
      <c r="X95" s="295"/>
      <c r="Y95" s="295"/>
      <c r="Z95" s="295"/>
      <c r="AA95" s="295"/>
      <c r="AB95" s="295"/>
      <c r="AC95" s="344"/>
      <c r="AD95" s="300"/>
      <c r="AE95" s="301"/>
      <c r="AF95" s="301"/>
      <c r="AG95" s="301"/>
      <c r="AH95" s="301"/>
      <c r="AI95" s="301"/>
      <c r="AJ95" s="301"/>
      <c r="AK95" s="301"/>
      <c r="AL95" s="301"/>
      <c r="AM95" s="304"/>
      <c r="AN95" s="335"/>
      <c r="AO95" s="293"/>
      <c r="AP95" s="293"/>
      <c r="AQ95" s="293"/>
      <c r="AR95" s="293"/>
      <c r="AS95" s="293"/>
      <c r="AT95" s="293"/>
      <c r="AU95" s="293"/>
      <c r="AV95" s="293"/>
      <c r="AW95" s="334"/>
      <c r="AX95" s="326"/>
      <c r="AY95" s="324"/>
      <c r="AZ95" s="324"/>
      <c r="BA95" s="324"/>
      <c r="BB95" s="324"/>
      <c r="BC95" s="324"/>
      <c r="BD95" s="324"/>
      <c r="BE95" s="324"/>
      <c r="BF95" s="324"/>
      <c r="BG95" s="325"/>
      <c r="BH95" s="58"/>
      <c r="BI95" s="375"/>
      <c r="BJ95" s="376"/>
      <c r="BK95" s="376"/>
      <c r="BL95" s="376"/>
      <c r="BM95" s="376"/>
      <c r="BN95" s="377"/>
      <c r="BO95" s="58"/>
      <c r="BP95" s="58"/>
      <c r="BQ95" s="58"/>
      <c r="BR95" s="58"/>
      <c r="BS95" s="58"/>
      <c r="BT95" s="58"/>
      <c r="BU95" s="58"/>
      <c r="BV95" s="58"/>
      <c r="BW95" s="58"/>
      <c r="BX95" s="58"/>
      <c r="BY95" s="58"/>
      <c r="BZ95" s="58"/>
      <c r="CA95" s="58"/>
      <c r="CB95" s="58"/>
      <c r="CC95" s="58"/>
      <c r="CD95" s="58"/>
      <c r="CE95" s="58"/>
      <c r="CF95" s="58"/>
      <c r="CG95" s="58"/>
      <c r="CH95" s="58"/>
      <c r="CI95" s="58"/>
      <c r="CJ95" s="58"/>
      <c r="CK95" s="58"/>
      <c r="CL95" s="58"/>
      <c r="CM95" s="58"/>
      <c r="CN95" s="58"/>
      <c r="CO95" s="58"/>
      <c r="CP95" s="58"/>
      <c r="CQ95" s="58"/>
      <c r="CR95" s="58"/>
      <c r="CS95" s="58"/>
      <c r="CT95" s="58"/>
      <c r="CU95" s="58"/>
      <c r="CV95" s="58"/>
    </row>
    <row r="96" spans="1:100" ht="15" customHeight="1" x14ac:dyDescent="0.25">
      <c r="A96" s="58"/>
      <c r="B96" s="291"/>
      <c r="C96" s="291"/>
      <c r="D96" s="292"/>
      <c r="E96" s="312"/>
      <c r="F96" s="313"/>
      <c r="G96" s="313"/>
      <c r="H96" s="313"/>
      <c r="I96" s="314"/>
      <c r="J96" s="294" t="str">
        <f>IF(AND('Mapa final'!$K$82="Muy Baja",'Mapa final'!$O$82="Leve"),CONCATENATE("R",'Mapa final'!$A$82),"")</f>
        <v/>
      </c>
      <c r="K96" s="295"/>
      <c r="L96" s="295" t="str">
        <f>IF(AND('Mapa final'!$K$85="Muy Baja",'Mapa final'!$O$85="Leve"),CONCATENATE("R",'Mapa final'!$A$85),"")</f>
        <v/>
      </c>
      <c r="M96" s="295"/>
      <c r="N96" s="295" t="str">
        <f>IF(AND('Mapa final'!$K$88="Muy Baja",'Mapa final'!$O$88="Leve"),CONCATENATE("R",'Mapa final'!$A$88),"")</f>
        <v/>
      </c>
      <c r="O96" s="295"/>
      <c r="P96" s="295" t="str">
        <f>IF(AND('Mapa final'!$K$91="Muy Baja",'Mapa final'!$O$91="Leve"),CONCATENATE("R",'Mapa final'!$A$91),"")</f>
        <v/>
      </c>
      <c r="Q96" s="295"/>
      <c r="R96" s="295" t="str">
        <f>IF(AND('Mapa final'!$K$94="Muy Baja",'Mapa final'!$O$94="Leve"),CONCATENATE("R",'Mapa final'!$A$94),"")</f>
        <v/>
      </c>
      <c r="S96" s="344"/>
      <c r="T96" s="294" t="str">
        <f>IF(AND('Mapa final'!$K$82="Muy Baja",'Mapa final'!$O$82="Menor"),CONCATENATE("R",'Mapa final'!$A$82),"")</f>
        <v/>
      </c>
      <c r="U96" s="295"/>
      <c r="V96" s="295" t="str">
        <f>IF(AND('Mapa final'!$K$85="Muy Baja",'Mapa final'!$O$85="Menor"),CONCATENATE("R",'Mapa final'!$A$85),"")</f>
        <v/>
      </c>
      <c r="W96" s="295"/>
      <c r="X96" s="295" t="str">
        <f>IF(AND('Mapa final'!$K$88="Muy Baja",'Mapa final'!$O$88="Menor"),CONCATENATE("R",'Mapa final'!$A$88),"")</f>
        <v/>
      </c>
      <c r="Y96" s="295"/>
      <c r="Z96" s="295" t="str">
        <f>IF(AND('Mapa final'!$K$91="Muy Baja",'Mapa final'!$O$91="Menor"),CONCATENATE("R",'Mapa final'!$A$91),"")</f>
        <v/>
      </c>
      <c r="AA96" s="295"/>
      <c r="AB96" s="295" t="str">
        <f>IF(AND('Mapa final'!$K$94="Muy Baja",'Mapa final'!$O$94="Menor"),CONCATENATE("R",'Mapa final'!$A$94),"")</f>
        <v/>
      </c>
      <c r="AC96" s="344"/>
      <c r="AD96" s="300" t="str">
        <f>IF(AND('Mapa final'!$K$82="Muy Baja",'Mapa final'!$O$82="Moderado"),CONCATENATE("R",'Mapa final'!$A$82),"")</f>
        <v/>
      </c>
      <c r="AE96" s="301"/>
      <c r="AF96" s="301" t="str">
        <f>IF(AND('Mapa final'!$K$85="Muy Baja",'Mapa final'!$O$85="Moderado"),CONCATENATE("R",'Mapa final'!$A$85),"")</f>
        <v/>
      </c>
      <c r="AG96" s="301"/>
      <c r="AH96" s="301" t="str">
        <f>IF(AND('Mapa final'!$K$88="Muy Baja",'Mapa final'!$O$88="Moderado"),CONCATENATE("R",'Mapa final'!$A$88),"")</f>
        <v/>
      </c>
      <c r="AI96" s="301"/>
      <c r="AJ96" s="301" t="str">
        <f>IF(AND('Mapa final'!$K$91="Muy Baja",'Mapa final'!$O$91="Moderado"),CONCATENATE("R",'Mapa final'!$A$91),"")</f>
        <v/>
      </c>
      <c r="AK96" s="301"/>
      <c r="AL96" s="301" t="str">
        <f>IF(AND('Mapa final'!$K$94="Muy Baja",'Mapa final'!$O$94="Moderado"),CONCATENATE("R",'Mapa final'!$A$94),"")</f>
        <v/>
      </c>
      <c r="AM96" s="304"/>
      <c r="AN96" s="335" t="str">
        <f>IF(AND('Mapa final'!$K$82="Muy Baja",'Mapa final'!$O$82="Mayor"),CONCATENATE("R",'Mapa final'!$A$82),"")</f>
        <v>R26</v>
      </c>
      <c r="AO96" s="293"/>
      <c r="AP96" s="293" t="str">
        <f>IF(AND('Mapa final'!$K$85="Muy Baja",'Mapa final'!$O$85="Mayor"),CONCATENATE("R",'Mapa final'!$A$85),"")</f>
        <v/>
      </c>
      <c r="AQ96" s="293"/>
      <c r="AR96" s="293" t="str">
        <f>IF(AND('Mapa final'!$K$88="Muy Baja",'Mapa final'!$O$88="Mayor"),CONCATENATE("R",'Mapa final'!$A$88),"")</f>
        <v/>
      </c>
      <c r="AS96" s="293"/>
      <c r="AT96" s="293" t="str">
        <f>IF(AND('Mapa final'!$K$91="Muy Baja",'Mapa final'!$O$91="Mayor"),CONCATENATE("R",'Mapa final'!$A$91),"")</f>
        <v/>
      </c>
      <c r="AU96" s="293"/>
      <c r="AV96" s="293" t="str">
        <f>IF(AND('Mapa final'!$K$94="Muy Baja",'Mapa final'!$O$94="Mayor"),CONCATENATE("R",'Mapa final'!$A$94),"")</f>
        <v/>
      </c>
      <c r="AW96" s="334"/>
      <c r="AX96" s="326" t="str">
        <f>IF(AND('Mapa final'!$K$82="Muy Baja",'Mapa final'!$O$82="Catastrófico"),CONCATENATE("R",'Mapa final'!$A$82),"")</f>
        <v/>
      </c>
      <c r="AY96" s="324"/>
      <c r="AZ96" s="324" t="str">
        <f>IF(AND('Mapa final'!$K$85="Muy Baja",'Mapa final'!$O$85="Catastrófico"),CONCATENATE("R",'Mapa final'!$A$85),"")</f>
        <v/>
      </c>
      <c r="BA96" s="324"/>
      <c r="BB96" s="324" t="str">
        <f>IF(AND('Mapa final'!$K$88="Muy Baja",'Mapa final'!$O$88="Catastrófico"),CONCATENATE("R",'Mapa final'!$A$88),"")</f>
        <v/>
      </c>
      <c r="BC96" s="324"/>
      <c r="BD96" s="324" t="str">
        <f>IF(AND('Mapa final'!$K$91="Muy Baja",'Mapa final'!$O$91="Catastrófico"),CONCATENATE("R",'Mapa final'!$A$91),"")</f>
        <v/>
      </c>
      <c r="BE96" s="324"/>
      <c r="BF96" s="324" t="str">
        <f>IF(AND('Mapa final'!$K$94="Muy Baja",'Mapa final'!$O$94="Catastrófico"),CONCATENATE("R",'Mapa final'!$A$94),"")</f>
        <v/>
      </c>
      <c r="BG96" s="325"/>
      <c r="BH96" s="58"/>
      <c r="BI96" s="375"/>
      <c r="BJ96" s="376"/>
      <c r="BK96" s="376"/>
      <c r="BL96" s="376"/>
      <c r="BM96" s="376"/>
      <c r="BN96" s="377"/>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row>
    <row r="97" spans="1:100" ht="15" customHeight="1" thickBot="1" x14ac:dyDescent="0.3">
      <c r="A97" s="58"/>
      <c r="B97" s="291"/>
      <c r="C97" s="291"/>
      <c r="D97" s="292"/>
      <c r="E97" s="312"/>
      <c r="F97" s="313"/>
      <c r="G97" s="313"/>
      <c r="H97" s="313"/>
      <c r="I97" s="314"/>
      <c r="J97" s="294"/>
      <c r="K97" s="295"/>
      <c r="L97" s="295"/>
      <c r="M97" s="295"/>
      <c r="N97" s="295"/>
      <c r="O97" s="295"/>
      <c r="P97" s="295"/>
      <c r="Q97" s="295"/>
      <c r="R97" s="295"/>
      <c r="S97" s="344"/>
      <c r="T97" s="294"/>
      <c r="U97" s="295"/>
      <c r="V97" s="295"/>
      <c r="W97" s="295"/>
      <c r="X97" s="295"/>
      <c r="Y97" s="295"/>
      <c r="Z97" s="295"/>
      <c r="AA97" s="295"/>
      <c r="AB97" s="295"/>
      <c r="AC97" s="344"/>
      <c r="AD97" s="300"/>
      <c r="AE97" s="301"/>
      <c r="AF97" s="301"/>
      <c r="AG97" s="301"/>
      <c r="AH97" s="301"/>
      <c r="AI97" s="301"/>
      <c r="AJ97" s="301"/>
      <c r="AK97" s="301"/>
      <c r="AL97" s="301"/>
      <c r="AM97" s="304"/>
      <c r="AN97" s="335"/>
      <c r="AO97" s="293"/>
      <c r="AP97" s="293"/>
      <c r="AQ97" s="293"/>
      <c r="AR97" s="293"/>
      <c r="AS97" s="293"/>
      <c r="AT97" s="293"/>
      <c r="AU97" s="293"/>
      <c r="AV97" s="293"/>
      <c r="AW97" s="334"/>
      <c r="AX97" s="326"/>
      <c r="AY97" s="324"/>
      <c r="AZ97" s="324"/>
      <c r="BA97" s="324"/>
      <c r="BB97" s="324"/>
      <c r="BC97" s="324"/>
      <c r="BD97" s="324"/>
      <c r="BE97" s="324"/>
      <c r="BF97" s="324"/>
      <c r="BG97" s="325"/>
      <c r="BH97" s="58"/>
      <c r="BI97" s="378"/>
      <c r="BJ97" s="379"/>
      <c r="BK97" s="379"/>
      <c r="BL97" s="379"/>
      <c r="BM97" s="379"/>
      <c r="BN97" s="380"/>
      <c r="BO97" s="58"/>
      <c r="BP97" s="58"/>
      <c r="BQ97" s="58"/>
      <c r="BR97" s="58"/>
      <c r="BS97" s="58"/>
      <c r="BT97" s="58"/>
      <c r="BU97" s="58"/>
      <c r="BV97" s="58"/>
      <c r="BW97" s="58"/>
      <c r="BX97" s="58"/>
      <c r="BY97" s="58"/>
      <c r="BZ97" s="58"/>
      <c r="CA97" s="58"/>
      <c r="CB97" s="58"/>
      <c r="CC97" s="58"/>
      <c r="CD97" s="58"/>
      <c r="CE97" s="58"/>
      <c r="CF97" s="58"/>
      <c r="CG97" s="58"/>
      <c r="CH97" s="58"/>
      <c r="CI97" s="58"/>
      <c r="CJ97" s="58"/>
      <c r="CK97" s="58"/>
      <c r="CL97" s="58"/>
      <c r="CM97" s="58"/>
      <c r="CN97" s="58"/>
      <c r="CO97" s="58"/>
      <c r="CP97" s="58"/>
      <c r="CQ97" s="58"/>
      <c r="CR97" s="58"/>
      <c r="CS97" s="58"/>
      <c r="CT97" s="58"/>
      <c r="CU97" s="58"/>
      <c r="CV97" s="58"/>
    </row>
    <row r="98" spans="1:100" ht="15" customHeight="1" x14ac:dyDescent="0.25">
      <c r="A98" s="58"/>
      <c r="B98" s="291"/>
      <c r="C98" s="291"/>
      <c r="D98" s="292"/>
      <c r="E98" s="312"/>
      <c r="F98" s="313"/>
      <c r="G98" s="313"/>
      <c r="H98" s="313"/>
      <c r="I98" s="314"/>
      <c r="J98" s="294" t="str">
        <f>IF(AND('Mapa final'!$K$97="Muy Baja",'Mapa final'!$O$97="Leve"),CONCATENATE("R",'Mapa final'!$A$97),"")</f>
        <v/>
      </c>
      <c r="K98" s="295"/>
      <c r="L98" s="295" t="str">
        <f>IF(AND('Mapa final'!$K$100="Muy Baja",'Mapa final'!$O$100="Leve"),CONCATENATE("R",'Mapa final'!$A$100),"")</f>
        <v/>
      </c>
      <c r="M98" s="295"/>
      <c r="N98" s="295" t="str">
        <f>IF(AND('Mapa final'!$K$103="Muy Baja",'Mapa final'!$O$103="Leve"),CONCATENATE("R",'Mapa final'!$A$103),"")</f>
        <v/>
      </c>
      <c r="O98" s="295"/>
      <c r="P98" s="295" t="str">
        <f>IF(AND('Mapa final'!$K$106="Muy Baja",'Mapa final'!$O$106="Leve"),CONCATENATE("R",'Mapa final'!$A$106),"")</f>
        <v/>
      </c>
      <c r="Q98" s="295"/>
      <c r="R98" s="295" t="str">
        <f>IF(AND('Mapa final'!$K$109="Muy Baja",'Mapa final'!$O$109="Leve"),CONCATENATE("R",'Mapa final'!$A$109),"")</f>
        <v/>
      </c>
      <c r="S98" s="344"/>
      <c r="T98" s="294" t="str">
        <f>IF(AND('Mapa final'!$K$97="Muy Baja",'Mapa final'!$O$97="Menor"),CONCATENATE("R",'Mapa final'!$A$97),"")</f>
        <v/>
      </c>
      <c r="U98" s="295"/>
      <c r="V98" s="295" t="str">
        <f>IF(AND('Mapa final'!$K$100="Muy Baja",'Mapa final'!$O$100="Menor"),CONCATENATE("R",'Mapa final'!$A$100),"")</f>
        <v/>
      </c>
      <c r="W98" s="295"/>
      <c r="X98" s="295" t="str">
        <f>IF(AND('Mapa final'!$K$103="Muy Baja",'Mapa final'!$O$103="Menor"),CONCATENATE("R",'Mapa final'!$A$103),"")</f>
        <v/>
      </c>
      <c r="Y98" s="295"/>
      <c r="Z98" s="295" t="str">
        <f>IF(AND('Mapa final'!$K$106="Muy Baja",'Mapa final'!$O$106="Menor"),CONCATENATE("R",'Mapa final'!$A$106),"")</f>
        <v/>
      </c>
      <c r="AA98" s="295"/>
      <c r="AB98" s="295" t="str">
        <f>IF(AND('Mapa final'!$K$109="Muy Baja",'Mapa final'!$O$109="Menor"),CONCATENATE("R",'Mapa final'!$A$109),"")</f>
        <v/>
      </c>
      <c r="AC98" s="344"/>
      <c r="AD98" s="300" t="str">
        <f>IF(AND('Mapa final'!$K$97="Muy Baja",'Mapa final'!$O$97="Moderado"),CONCATENATE("R",'Mapa final'!$A$97),"")</f>
        <v/>
      </c>
      <c r="AE98" s="301"/>
      <c r="AF98" s="301" t="str">
        <f>IF(AND('Mapa final'!$K$100="Muy Baja",'Mapa final'!$O$100="Moderado"),CONCATENATE("R",'Mapa final'!$A$100),"")</f>
        <v/>
      </c>
      <c r="AG98" s="301"/>
      <c r="AH98" s="301" t="str">
        <f>IF(AND('Mapa final'!$K$103="Muy Baja",'Mapa final'!$O$103="Moderado"),CONCATENATE("R",'Mapa final'!$A$103),"")</f>
        <v/>
      </c>
      <c r="AI98" s="301"/>
      <c r="AJ98" s="301" t="str">
        <f>IF(AND('Mapa final'!$K$106="Muy Baja",'Mapa final'!$O$106="Moderado"),CONCATENATE("R",'Mapa final'!$A$106),"")</f>
        <v/>
      </c>
      <c r="AK98" s="301"/>
      <c r="AL98" s="301" t="str">
        <f>IF(AND('Mapa final'!$K$109="Muy Baja",'Mapa final'!$O$109="Moderado"),CONCATENATE("R",'Mapa final'!$A$109),"")</f>
        <v/>
      </c>
      <c r="AM98" s="304"/>
      <c r="AN98" s="335" t="str">
        <f>IF(AND('Mapa final'!$K$97="Muy Baja",'Mapa final'!$O$97="Mayor"),CONCATENATE("R",'Mapa final'!$A$97),"")</f>
        <v/>
      </c>
      <c r="AO98" s="293"/>
      <c r="AP98" s="293" t="str">
        <f>IF(AND('Mapa final'!$K$100="Muy Baja",'Mapa final'!$O$100="Mayor"),CONCATENATE("R",'Mapa final'!$A$100),"")</f>
        <v/>
      </c>
      <c r="AQ98" s="293"/>
      <c r="AR98" s="293" t="str">
        <f>IF(AND('Mapa final'!$K$103="Muy Baja",'Mapa final'!$O$103="Mayor"),CONCATENATE("R",'Mapa final'!$A$103),"")</f>
        <v/>
      </c>
      <c r="AS98" s="293"/>
      <c r="AT98" s="293" t="str">
        <f>IF(AND('Mapa final'!$K$106="Muy Baja",'Mapa final'!$O$106="Mayor"),CONCATENATE("R",'Mapa final'!$A$106),"")</f>
        <v/>
      </c>
      <c r="AU98" s="293"/>
      <c r="AV98" s="293" t="str">
        <f>IF(AND('Mapa final'!$K$109="Muy Baja",'Mapa final'!$O$109="Mayor"),CONCATENATE("R",'Mapa final'!$A$109),"")</f>
        <v/>
      </c>
      <c r="AW98" s="334"/>
      <c r="AX98" s="326" t="str">
        <f>IF(AND('Mapa final'!$K$97="Muy Baja",'Mapa final'!$O$97="Catastrófico"),CONCATENATE("R",'Mapa final'!$A$97),"")</f>
        <v/>
      </c>
      <c r="AY98" s="324"/>
      <c r="AZ98" s="324" t="str">
        <f>IF(AND('Mapa final'!$K$100="Muy Baja",'Mapa final'!$O$100="Catastrófico"),CONCATENATE("R",'Mapa final'!$A$100),"")</f>
        <v/>
      </c>
      <c r="BA98" s="324"/>
      <c r="BB98" s="324" t="str">
        <f>IF(AND('Mapa final'!$K$103="Muy Baja",'Mapa final'!$O$103="Catastrófico"),CONCATENATE("R",'Mapa final'!$A$103),"")</f>
        <v/>
      </c>
      <c r="BC98" s="324"/>
      <c r="BD98" s="324" t="str">
        <f>IF(AND('Mapa final'!$K$106="Muy Baja",'Mapa final'!$O$106="Catastrófico"),CONCATENATE("R",'Mapa final'!$A$106),"")</f>
        <v/>
      </c>
      <c r="BE98" s="324"/>
      <c r="BF98" s="324" t="str">
        <f>IF(AND('Mapa final'!$K$109="Muy Baja",'Mapa final'!$O$109="Catastrófico"),CONCATENATE("R",'Mapa final'!$A$109),"")</f>
        <v/>
      </c>
      <c r="BG98" s="325"/>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row>
    <row r="99" spans="1:100" ht="15" customHeight="1" x14ac:dyDescent="0.25">
      <c r="A99" s="58"/>
      <c r="B99" s="291"/>
      <c r="C99" s="291"/>
      <c r="D99" s="292"/>
      <c r="E99" s="312"/>
      <c r="F99" s="313"/>
      <c r="G99" s="313"/>
      <c r="H99" s="313"/>
      <c r="I99" s="314"/>
      <c r="J99" s="294"/>
      <c r="K99" s="295"/>
      <c r="L99" s="295"/>
      <c r="M99" s="295"/>
      <c r="N99" s="295"/>
      <c r="O99" s="295"/>
      <c r="P99" s="295"/>
      <c r="Q99" s="295"/>
      <c r="R99" s="295"/>
      <c r="S99" s="344"/>
      <c r="T99" s="294"/>
      <c r="U99" s="295"/>
      <c r="V99" s="295"/>
      <c r="W99" s="295"/>
      <c r="X99" s="295"/>
      <c r="Y99" s="295"/>
      <c r="Z99" s="295"/>
      <c r="AA99" s="295"/>
      <c r="AB99" s="295"/>
      <c r="AC99" s="344"/>
      <c r="AD99" s="300"/>
      <c r="AE99" s="301"/>
      <c r="AF99" s="301"/>
      <c r="AG99" s="301"/>
      <c r="AH99" s="301"/>
      <c r="AI99" s="301"/>
      <c r="AJ99" s="301"/>
      <c r="AK99" s="301"/>
      <c r="AL99" s="301"/>
      <c r="AM99" s="304"/>
      <c r="AN99" s="335"/>
      <c r="AO99" s="293"/>
      <c r="AP99" s="293"/>
      <c r="AQ99" s="293"/>
      <c r="AR99" s="293"/>
      <c r="AS99" s="293"/>
      <c r="AT99" s="293"/>
      <c r="AU99" s="293"/>
      <c r="AV99" s="293"/>
      <c r="AW99" s="334"/>
      <c r="AX99" s="326"/>
      <c r="AY99" s="324"/>
      <c r="AZ99" s="324"/>
      <c r="BA99" s="324"/>
      <c r="BB99" s="324"/>
      <c r="BC99" s="324"/>
      <c r="BD99" s="324"/>
      <c r="BE99" s="324"/>
      <c r="BF99" s="324"/>
      <c r="BG99" s="325"/>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row>
    <row r="100" spans="1:100" ht="15" customHeight="1" x14ac:dyDescent="0.25">
      <c r="A100" s="58"/>
      <c r="B100" s="291"/>
      <c r="C100" s="291"/>
      <c r="D100" s="292"/>
      <c r="E100" s="312"/>
      <c r="F100" s="313"/>
      <c r="G100" s="313"/>
      <c r="H100" s="313"/>
      <c r="I100" s="314"/>
      <c r="J100" s="294" t="str">
        <f>IF(AND('Mapa final'!$K$112="Muy Baja",'Mapa final'!$O$112="Leve"),CONCATENATE("R",'Mapa final'!$A$112),"")</f>
        <v/>
      </c>
      <c r="K100" s="295"/>
      <c r="L100" s="295" t="str">
        <f>IF(AND('Mapa final'!$K$115="Muy Baja",'Mapa final'!$O$115="Leve"),CONCATENATE("R",'Mapa final'!$A$115),"")</f>
        <v/>
      </c>
      <c r="M100" s="295"/>
      <c r="N100" s="295" t="str">
        <f>IF(AND('Mapa final'!$K$118="Muy Baja",'Mapa final'!$O$118="Leve"),CONCATENATE("R",'Mapa final'!$A$118),"")</f>
        <v/>
      </c>
      <c r="O100" s="295"/>
      <c r="P100" s="295" t="str">
        <f>IF(AND('Mapa final'!$K$121="Muy Baja",'Mapa final'!$O$121="Leve"),CONCATENATE("R",'Mapa final'!$A$121),"")</f>
        <v/>
      </c>
      <c r="Q100" s="295"/>
      <c r="R100" s="295" t="str">
        <f>IF(AND('Mapa final'!$K$124="Muy Baja",'Mapa final'!$O$124="Leve"),CONCATENATE("R",'Mapa final'!$A$124),"")</f>
        <v/>
      </c>
      <c r="S100" s="344"/>
      <c r="T100" s="294" t="str">
        <f>IF(AND('Mapa final'!$K$112="Muy Baja",'Mapa final'!$O$112="Menor"),CONCATENATE("R",'Mapa final'!$A$112),"")</f>
        <v/>
      </c>
      <c r="U100" s="295"/>
      <c r="V100" s="295" t="str">
        <f>IF(AND('Mapa final'!$K$115="Muy Baja",'Mapa final'!$O$115="Menor"),CONCATENATE("R",'Mapa final'!$A$115),"")</f>
        <v/>
      </c>
      <c r="W100" s="295"/>
      <c r="X100" s="295" t="str">
        <f>IF(AND('Mapa final'!$K$118="Muy Baja",'Mapa final'!$O$118="Menor"),CONCATENATE("R",'Mapa final'!$A$118),"")</f>
        <v/>
      </c>
      <c r="Y100" s="295"/>
      <c r="Z100" s="295" t="str">
        <f>IF(AND('Mapa final'!$K$121="Muy Baja",'Mapa final'!$O$121="Menor"),CONCATENATE("R",'Mapa final'!$A$121),"")</f>
        <v/>
      </c>
      <c r="AA100" s="295"/>
      <c r="AB100" s="295" t="str">
        <f>IF(AND('Mapa final'!$K$124="Muy Baja",'Mapa final'!$O$124="Menor"),CONCATENATE("R",'Mapa final'!$A$124),"")</f>
        <v/>
      </c>
      <c r="AC100" s="344"/>
      <c r="AD100" s="300" t="str">
        <f>IF(AND('Mapa final'!$K$112="Muy Baja",'Mapa final'!$O$112="Moderado"),CONCATENATE("R",'Mapa final'!$A$112),"")</f>
        <v/>
      </c>
      <c r="AE100" s="301"/>
      <c r="AF100" s="301" t="str">
        <f>IF(AND('Mapa final'!$K$115="Muy Baja",'Mapa final'!$O$115="Moderado"),CONCATENATE("R",'Mapa final'!$A$115),"")</f>
        <v/>
      </c>
      <c r="AG100" s="301"/>
      <c r="AH100" s="301" t="str">
        <f>IF(AND('Mapa final'!$K$118="Muy Baja",'Mapa final'!$O$118="Moderado"),CONCATENATE("R",'Mapa final'!$A$118),"")</f>
        <v/>
      </c>
      <c r="AI100" s="301"/>
      <c r="AJ100" s="301" t="str">
        <f>IF(AND('Mapa final'!$K$121="Muy Baja",'Mapa final'!$O$121="Moderado"),CONCATENATE("R",'Mapa final'!$A$121),"")</f>
        <v/>
      </c>
      <c r="AK100" s="301"/>
      <c r="AL100" s="301" t="str">
        <f>IF(AND('Mapa final'!$K$124="Muy Baja",'Mapa final'!$O$124="Moderado"),CONCATENATE("R",'Mapa final'!$A$124),"")</f>
        <v/>
      </c>
      <c r="AM100" s="304"/>
      <c r="AN100" s="335" t="str">
        <f>IF(AND('Mapa final'!$K$112="Muy Baja",'Mapa final'!$O$112="Mayor"),CONCATENATE("R",'Mapa final'!$A$112),"")</f>
        <v/>
      </c>
      <c r="AO100" s="293"/>
      <c r="AP100" s="293" t="str">
        <f>IF(AND('Mapa final'!$K$115="Muy Baja",'Mapa final'!$O$115="Mayor"),CONCATENATE("R",'Mapa final'!$A$115),"")</f>
        <v/>
      </c>
      <c r="AQ100" s="293"/>
      <c r="AR100" s="293" t="str">
        <f>IF(AND('Mapa final'!$K$118="Muy Baja",'Mapa final'!$O$118="Mayor"),CONCATENATE("R",'Mapa final'!$A$118),"")</f>
        <v/>
      </c>
      <c r="AS100" s="293"/>
      <c r="AT100" s="293" t="str">
        <f>IF(AND('Mapa final'!$K$121="Muy Baja",'Mapa final'!$O$121="Mayor"),CONCATENATE("R",'Mapa final'!$A$121),"")</f>
        <v/>
      </c>
      <c r="AU100" s="293"/>
      <c r="AV100" s="293" t="str">
        <f>IF(AND('Mapa final'!$K$124="Muy Baja",'Mapa final'!$O$124="Mayor"),CONCATENATE("R",'Mapa final'!$A$124),"")</f>
        <v/>
      </c>
      <c r="AW100" s="334"/>
      <c r="AX100" s="326" t="str">
        <f>IF(AND('Mapa final'!$K$112="Muy Baja",'Mapa final'!$O$112="Catastrófico"),CONCATENATE("R",'Mapa final'!$A$112),"")</f>
        <v/>
      </c>
      <c r="AY100" s="324"/>
      <c r="AZ100" s="324" t="str">
        <f>IF(AND('Mapa final'!$K$115="Muy Baja",'Mapa final'!$O$115="Catastrófico"),CONCATENATE("R",'Mapa final'!$A$115),"")</f>
        <v/>
      </c>
      <c r="BA100" s="324"/>
      <c r="BB100" s="324" t="str">
        <f>IF(AND('Mapa final'!$K$118="Muy Baja",'Mapa final'!$O$118="Catastrófico"),CONCATENATE("R",'Mapa final'!$A$118),"")</f>
        <v/>
      </c>
      <c r="BC100" s="324"/>
      <c r="BD100" s="324" t="str">
        <f>IF(AND('Mapa final'!$K$121="Muy Baja",'Mapa final'!$O$121="Catastrófico"),CONCATENATE("R",'Mapa final'!$A$121),"")</f>
        <v/>
      </c>
      <c r="BE100" s="324"/>
      <c r="BF100" s="324" t="str">
        <f>IF(AND('Mapa final'!$K$124="Muy Baja",'Mapa final'!$O$124="Catastrófico"),CONCATENATE("R",'Mapa final'!$A$124),"")</f>
        <v/>
      </c>
      <c r="BG100" s="325"/>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row>
    <row r="101" spans="1:100" ht="15" customHeight="1" x14ac:dyDescent="0.25">
      <c r="A101" s="58"/>
      <c r="B101" s="291"/>
      <c r="C101" s="291"/>
      <c r="D101" s="292"/>
      <c r="E101" s="312"/>
      <c r="F101" s="313"/>
      <c r="G101" s="313"/>
      <c r="H101" s="313"/>
      <c r="I101" s="314"/>
      <c r="J101" s="294"/>
      <c r="K101" s="295"/>
      <c r="L101" s="295"/>
      <c r="M101" s="295"/>
      <c r="N101" s="295"/>
      <c r="O101" s="295"/>
      <c r="P101" s="295"/>
      <c r="Q101" s="295"/>
      <c r="R101" s="295"/>
      <c r="S101" s="344"/>
      <c r="T101" s="294"/>
      <c r="U101" s="295"/>
      <c r="V101" s="295"/>
      <c r="W101" s="295"/>
      <c r="X101" s="295"/>
      <c r="Y101" s="295"/>
      <c r="Z101" s="295"/>
      <c r="AA101" s="295"/>
      <c r="AB101" s="295"/>
      <c r="AC101" s="344"/>
      <c r="AD101" s="300"/>
      <c r="AE101" s="301"/>
      <c r="AF101" s="301"/>
      <c r="AG101" s="301"/>
      <c r="AH101" s="301"/>
      <c r="AI101" s="301"/>
      <c r="AJ101" s="301"/>
      <c r="AK101" s="301"/>
      <c r="AL101" s="301"/>
      <c r="AM101" s="304"/>
      <c r="AN101" s="335"/>
      <c r="AO101" s="293"/>
      <c r="AP101" s="293"/>
      <c r="AQ101" s="293"/>
      <c r="AR101" s="293"/>
      <c r="AS101" s="293"/>
      <c r="AT101" s="293"/>
      <c r="AU101" s="293"/>
      <c r="AV101" s="293"/>
      <c r="AW101" s="334"/>
      <c r="AX101" s="326"/>
      <c r="AY101" s="324"/>
      <c r="AZ101" s="324"/>
      <c r="BA101" s="324"/>
      <c r="BB101" s="324"/>
      <c r="BC101" s="324"/>
      <c r="BD101" s="324"/>
      <c r="BE101" s="324"/>
      <c r="BF101" s="324"/>
      <c r="BG101" s="325"/>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row>
    <row r="102" spans="1:100" ht="15" customHeight="1" x14ac:dyDescent="0.25">
      <c r="A102" s="58"/>
      <c r="B102" s="291"/>
      <c r="C102" s="291"/>
      <c r="D102" s="292"/>
      <c r="E102" s="312"/>
      <c r="F102" s="313"/>
      <c r="G102" s="313"/>
      <c r="H102" s="313"/>
      <c r="I102" s="314"/>
      <c r="J102" s="294" t="str">
        <f>IF(AND('Mapa final'!$K$127="Muy Baja",'Mapa final'!$O$127="Leve"),CONCATENATE("R",'Mapa final'!$A$127),"")</f>
        <v/>
      </c>
      <c r="K102" s="295"/>
      <c r="L102" s="295" t="str">
        <f>IF(AND('Mapa final'!$K$130="Muy Baja",'Mapa final'!$O$130="Leve"),CONCATENATE("R",'Mapa final'!$A$130),"")</f>
        <v/>
      </c>
      <c r="M102" s="295"/>
      <c r="N102" s="295" t="str">
        <f>IF(AND('Mapa final'!$K$133="Muy Baja",'Mapa final'!$O$133="Leve"),CONCATENATE("R",'Mapa final'!$A$133),"")</f>
        <v/>
      </c>
      <c r="O102" s="295"/>
      <c r="P102" s="295" t="str">
        <f>IF(AND('Mapa final'!$K$136="Muy Baja",'Mapa final'!$O$136="Leve"),CONCATENATE("R",'Mapa final'!$A$136),"")</f>
        <v/>
      </c>
      <c r="Q102" s="295"/>
      <c r="R102" s="295" t="str">
        <f>IF(AND('Mapa final'!$K$139="Muy Baja",'Mapa final'!$O$139="Leve"),CONCATENATE("R",'Mapa final'!$A$139),"")</f>
        <v/>
      </c>
      <c r="S102" s="344"/>
      <c r="T102" s="294" t="str">
        <f>IF(AND('Mapa final'!$K$127="Muy Baja",'Mapa final'!$O$127="Menor"),CONCATENATE("R",'Mapa final'!$A$127),"")</f>
        <v/>
      </c>
      <c r="U102" s="295"/>
      <c r="V102" s="295" t="str">
        <f>IF(AND('Mapa final'!$K$130="Muy Baja",'Mapa final'!$O$130="Menor"),CONCATENATE("R",'Mapa final'!$A$130),"")</f>
        <v/>
      </c>
      <c r="W102" s="295"/>
      <c r="X102" s="295" t="str">
        <f>IF(AND('Mapa final'!$K$133="Muy Baja",'Mapa final'!$O$133="Menor"),CONCATENATE("R",'Mapa final'!$A$133),"")</f>
        <v/>
      </c>
      <c r="Y102" s="295"/>
      <c r="Z102" s="295" t="str">
        <f>IF(AND('Mapa final'!$K$136="Muy Baja",'Mapa final'!$O$136="Menor"),CONCATENATE("R",'Mapa final'!$A$136),"")</f>
        <v/>
      </c>
      <c r="AA102" s="295"/>
      <c r="AB102" s="295" t="str">
        <f>IF(AND('Mapa final'!$K$139="Muy Baja",'Mapa final'!$O$139="Menor"),CONCATENATE("R",'Mapa final'!$A$139),"")</f>
        <v/>
      </c>
      <c r="AC102" s="344"/>
      <c r="AD102" s="300" t="str">
        <f>IF(AND('Mapa final'!$K$127="Muy Baja",'Mapa final'!$O$127="Moderado"),CONCATENATE("R",'Mapa final'!$A$127),"")</f>
        <v/>
      </c>
      <c r="AE102" s="301"/>
      <c r="AF102" s="301" t="str">
        <f>IF(AND('Mapa final'!$K$130="Muy Baja",'Mapa final'!$O$130="Moderado"),CONCATENATE("R",'Mapa final'!$A$130),"")</f>
        <v/>
      </c>
      <c r="AG102" s="301"/>
      <c r="AH102" s="301" t="str">
        <f>IF(AND('Mapa final'!$K$133="Muy Baja",'Mapa final'!$O$133="Moderado"),CONCATENATE("R",'Mapa final'!$A$133),"")</f>
        <v/>
      </c>
      <c r="AI102" s="301"/>
      <c r="AJ102" s="301" t="str">
        <f>IF(AND('Mapa final'!$K$136="Muy Baja",'Mapa final'!$O$136="Moderado"),CONCATENATE("R",'Mapa final'!$A$136),"")</f>
        <v/>
      </c>
      <c r="AK102" s="301"/>
      <c r="AL102" s="301" t="str">
        <f>IF(AND('Mapa final'!$K$139="Muy Baja",'Mapa final'!$O$139="Moderado"),CONCATENATE("R",'Mapa final'!$A$139),"")</f>
        <v/>
      </c>
      <c r="AM102" s="304"/>
      <c r="AN102" s="335" t="str">
        <f>IF(AND('Mapa final'!$K$127="Muy Baja",'Mapa final'!$O$127="Mayor"),CONCATENATE("R",'Mapa final'!$A$127),"")</f>
        <v/>
      </c>
      <c r="AO102" s="293"/>
      <c r="AP102" s="293" t="str">
        <f>IF(AND('Mapa final'!$K$130="Muy Baja",'Mapa final'!$O$130="Mayor"),CONCATENATE("R",'Mapa final'!$A$130),"")</f>
        <v/>
      </c>
      <c r="AQ102" s="293"/>
      <c r="AR102" s="293" t="str">
        <f>IF(AND('Mapa final'!$K$133="Muy Baja",'Mapa final'!$O$133="Mayor"),CONCATENATE("R",'Mapa final'!$A$133),"")</f>
        <v/>
      </c>
      <c r="AS102" s="293"/>
      <c r="AT102" s="293" t="str">
        <f>IF(AND('Mapa final'!$K$136="Muy Baja",'Mapa final'!$O$136="Mayor"),CONCATENATE("R",'Mapa final'!$A$136),"")</f>
        <v/>
      </c>
      <c r="AU102" s="293"/>
      <c r="AV102" s="293" t="str">
        <f>IF(AND('Mapa final'!$K$139="Muy Baja",'Mapa final'!$O$139="Mayor"),CONCATENATE("R",'Mapa final'!$A$139),"")</f>
        <v/>
      </c>
      <c r="AW102" s="334"/>
      <c r="AX102" s="326" t="str">
        <f>IF(AND('Mapa final'!$K$127="Muy Baja",'Mapa final'!$O$127="Catastrófico"),CONCATENATE("R",'Mapa final'!$A$127),"")</f>
        <v/>
      </c>
      <c r="AY102" s="324"/>
      <c r="AZ102" s="324" t="str">
        <f>IF(AND('Mapa final'!$K$130="Muy Baja",'Mapa final'!$O$130="Catastrófico"),CONCATENATE("R",'Mapa final'!$A$130),"")</f>
        <v/>
      </c>
      <c r="BA102" s="324"/>
      <c r="BB102" s="324" t="str">
        <f>IF(AND('Mapa final'!$K$133="Muy Baja",'Mapa final'!$O$133="Catastrófico"),CONCATENATE("R",'Mapa final'!$A$133),"")</f>
        <v/>
      </c>
      <c r="BC102" s="324"/>
      <c r="BD102" s="324" t="str">
        <f>IF(AND('Mapa final'!$K$136="Muy Baja",'Mapa final'!$O$136="Catastrófico"),CONCATENATE("R",'Mapa final'!$A$136),"")</f>
        <v/>
      </c>
      <c r="BE102" s="324"/>
      <c r="BF102" s="324" t="str">
        <f>IF(AND('Mapa final'!$K$139="Muy Baja",'Mapa final'!$O$139="Catastrófico"),CONCATENATE("R",'Mapa final'!$A$139),"")</f>
        <v/>
      </c>
      <c r="BG102" s="325"/>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c r="CH102" s="58"/>
      <c r="CI102" s="58"/>
      <c r="CJ102" s="58"/>
      <c r="CK102" s="58"/>
      <c r="CL102" s="58"/>
      <c r="CM102" s="58"/>
      <c r="CN102" s="58"/>
      <c r="CO102" s="58"/>
      <c r="CP102" s="58"/>
      <c r="CQ102" s="58"/>
      <c r="CR102" s="58"/>
      <c r="CS102" s="58"/>
      <c r="CT102" s="58"/>
      <c r="CU102" s="58"/>
      <c r="CV102" s="58"/>
    </row>
    <row r="103" spans="1:100" ht="15" customHeight="1" x14ac:dyDescent="0.25">
      <c r="A103" s="58"/>
      <c r="B103" s="291"/>
      <c r="C103" s="291"/>
      <c r="D103" s="292"/>
      <c r="E103" s="312"/>
      <c r="F103" s="313"/>
      <c r="G103" s="313"/>
      <c r="H103" s="313"/>
      <c r="I103" s="314"/>
      <c r="J103" s="294"/>
      <c r="K103" s="295"/>
      <c r="L103" s="295"/>
      <c r="M103" s="295"/>
      <c r="N103" s="295"/>
      <c r="O103" s="295"/>
      <c r="P103" s="295"/>
      <c r="Q103" s="295"/>
      <c r="R103" s="295"/>
      <c r="S103" s="344"/>
      <c r="T103" s="294"/>
      <c r="U103" s="295"/>
      <c r="V103" s="295"/>
      <c r="W103" s="295"/>
      <c r="X103" s="295"/>
      <c r="Y103" s="295"/>
      <c r="Z103" s="295"/>
      <c r="AA103" s="295"/>
      <c r="AB103" s="295"/>
      <c r="AC103" s="344"/>
      <c r="AD103" s="300"/>
      <c r="AE103" s="301"/>
      <c r="AF103" s="301"/>
      <c r="AG103" s="301"/>
      <c r="AH103" s="301"/>
      <c r="AI103" s="301"/>
      <c r="AJ103" s="301"/>
      <c r="AK103" s="301"/>
      <c r="AL103" s="301"/>
      <c r="AM103" s="304"/>
      <c r="AN103" s="335"/>
      <c r="AO103" s="293"/>
      <c r="AP103" s="293"/>
      <c r="AQ103" s="293"/>
      <c r="AR103" s="293"/>
      <c r="AS103" s="293"/>
      <c r="AT103" s="293"/>
      <c r="AU103" s="293"/>
      <c r="AV103" s="293"/>
      <c r="AW103" s="334"/>
      <c r="AX103" s="326"/>
      <c r="AY103" s="324"/>
      <c r="AZ103" s="324"/>
      <c r="BA103" s="324"/>
      <c r="BB103" s="324"/>
      <c r="BC103" s="324"/>
      <c r="BD103" s="324"/>
      <c r="BE103" s="324"/>
      <c r="BF103" s="324"/>
      <c r="BG103" s="325"/>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c r="CH103" s="58"/>
      <c r="CI103" s="58"/>
      <c r="CJ103" s="58"/>
      <c r="CK103" s="58"/>
      <c r="CL103" s="58"/>
      <c r="CM103" s="58"/>
      <c r="CN103" s="58"/>
      <c r="CO103" s="58"/>
      <c r="CP103" s="58"/>
      <c r="CQ103" s="58"/>
      <c r="CR103" s="58"/>
      <c r="CS103" s="58"/>
      <c r="CT103" s="58"/>
      <c r="CU103" s="58"/>
      <c r="CV103" s="58"/>
    </row>
    <row r="104" spans="1:100" ht="15" customHeight="1" x14ac:dyDescent="0.25">
      <c r="A104" s="58"/>
      <c r="B104" s="291"/>
      <c r="C104" s="291"/>
      <c r="D104" s="292"/>
      <c r="E104" s="312"/>
      <c r="F104" s="313"/>
      <c r="G104" s="313"/>
      <c r="H104" s="313"/>
      <c r="I104" s="314"/>
      <c r="J104" s="294" t="str">
        <f>IF(AND('Mapa final'!$K$142="Muy Baja",'Mapa final'!$O$142="Leve"),CONCATENATE("R",'Mapa final'!$A$142),"")</f>
        <v/>
      </c>
      <c r="K104" s="295"/>
      <c r="L104" s="295" t="str">
        <f>IF(AND('Mapa final'!$K$145="Muy Baja",'Mapa final'!$O$145="Leve"),CONCATENATE("R",'Mapa final'!$A$145),"")</f>
        <v/>
      </c>
      <c r="M104" s="295"/>
      <c r="N104" s="295" t="str">
        <f>IF(AND('Mapa final'!$K$148="Muy Baja",'Mapa final'!$O$148="Leve"),CONCATENATE("R",'Mapa final'!$A$148),"")</f>
        <v/>
      </c>
      <c r="O104" s="295"/>
      <c r="P104" s="295" t="str">
        <f>IF(AND('Mapa final'!$K$151="Muy Baja",'Mapa final'!$O$151="Leve"),CONCATENATE("R",'Mapa final'!$A$151),"")</f>
        <v/>
      </c>
      <c r="Q104" s="295"/>
      <c r="R104" s="295" t="str">
        <f>IF(AND('Mapa final'!$K$154="Muy Baja",'Mapa final'!$O$154="Leve"),CONCATENATE("R",'Mapa final'!$A$154),"")</f>
        <v/>
      </c>
      <c r="S104" s="344"/>
      <c r="T104" s="294" t="str">
        <f>IF(AND('Mapa final'!$K$142="Muy Baja",'Mapa final'!$O$142="Menor"),CONCATENATE("R",'Mapa final'!$A$142),"")</f>
        <v/>
      </c>
      <c r="U104" s="295"/>
      <c r="V104" s="295" t="str">
        <f>IF(AND('Mapa final'!$K$145="Muy Baja",'Mapa final'!$O$145="Menor"),CONCATENATE("R",'Mapa final'!$A$145),"")</f>
        <v/>
      </c>
      <c r="W104" s="295"/>
      <c r="X104" s="295" t="str">
        <f>IF(AND('Mapa final'!$K$148="Muy Baja",'Mapa final'!$O$148="Menor"),CONCATENATE("R",'Mapa final'!$A$148),"")</f>
        <v/>
      </c>
      <c r="Y104" s="295"/>
      <c r="Z104" s="295" t="str">
        <f>IF(AND('Mapa final'!$K$151="Muy Baja",'Mapa final'!$O$151="Menor"),CONCATENATE("R",'Mapa final'!$A$151),"")</f>
        <v/>
      </c>
      <c r="AA104" s="295"/>
      <c r="AB104" s="295" t="str">
        <f>IF(AND('Mapa final'!$K$154="Muy Baja",'Mapa final'!$O$154="Menor"),CONCATENATE("R",'Mapa final'!$A$154),"")</f>
        <v/>
      </c>
      <c r="AC104" s="344"/>
      <c r="AD104" s="300" t="str">
        <f>IF(AND('Mapa final'!$K$142="Muy Baja",'Mapa final'!$O$142="Moderado"),CONCATENATE("R",'Mapa final'!$A$142),"")</f>
        <v/>
      </c>
      <c r="AE104" s="301"/>
      <c r="AF104" s="301" t="str">
        <f>IF(AND('Mapa final'!$K$145="Muy Baja",'Mapa final'!$O$145="Moderado"),CONCATENATE("R",'Mapa final'!$A$145),"")</f>
        <v/>
      </c>
      <c r="AG104" s="301"/>
      <c r="AH104" s="301" t="str">
        <f>IF(AND('Mapa final'!$K$148="Muy Baja",'Mapa final'!$O$148="Moderado"),CONCATENATE("R",'Mapa final'!$A$148),"")</f>
        <v/>
      </c>
      <c r="AI104" s="301"/>
      <c r="AJ104" s="301" t="str">
        <f>IF(AND('Mapa final'!$K$151="Muy Baja",'Mapa final'!$O$151="Moderado"),CONCATENATE("R",'Mapa final'!$A$151),"")</f>
        <v/>
      </c>
      <c r="AK104" s="301"/>
      <c r="AL104" s="301" t="str">
        <f>IF(AND('Mapa final'!$K$154="Muy Baja",'Mapa final'!$O$154="Moderado"),CONCATENATE("R",'Mapa final'!$A$154),"")</f>
        <v/>
      </c>
      <c r="AM104" s="304"/>
      <c r="AN104" s="335" t="str">
        <f>IF(AND('Mapa final'!$K$142="Muy Baja",'Mapa final'!$O$142="Mayor"),CONCATENATE("R",'Mapa final'!$A$142),"")</f>
        <v/>
      </c>
      <c r="AO104" s="293"/>
      <c r="AP104" s="293" t="str">
        <f>IF(AND('Mapa final'!$K$145="Muy Baja",'Mapa final'!$O$145="Mayor"),CONCATENATE("R",'Mapa final'!$A$145),"")</f>
        <v/>
      </c>
      <c r="AQ104" s="293"/>
      <c r="AR104" s="293" t="str">
        <f>IF(AND('Mapa final'!$K$148="Muy Baja",'Mapa final'!$O$148="Mayor"),CONCATENATE("R",'Mapa final'!$A$148),"")</f>
        <v/>
      </c>
      <c r="AS104" s="293"/>
      <c r="AT104" s="293" t="str">
        <f>IF(AND('Mapa final'!$K$151="Muy Baja",'Mapa final'!$O$151="Mayor"),CONCATENATE("R",'Mapa final'!$A$151),"")</f>
        <v/>
      </c>
      <c r="AU104" s="293"/>
      <c r="AV104" s="293" t="str">
        <f>IF(AND('Mapa final'!$K$154="Muy Baja",'Mapa final'!$O$154="Mayor"),CONCATENATE("R",'Mapa final'!$A$154),"")</f>
        <v/>
      </c>
      <c r="AW104" s="334"/>
      <c r="AX104" s="326" t="str">
        <f>IF(AND('Mapa final'!$K$142="Muy Baja",'Mapa final'!$O$142="Catastrófico"),CONCATENATE("R",'Mapa final'!$A$142),"")</f>
        <v/>
      </c>
      <c r="AY104" s="324"/>
      <c r="AZ104" s="324" t="str">
        <f>IF(AND('Mapa final'!$K$145="Muy Baja",'Mapa final'!$O$145="Catastrófico"),CONCATENATE("R",'Mapa final'!$A$145),"")</f>
        <v/>
      </c>
      <c r="BA104" s="324"/>
      <c r="BB104" s="324" t="str">
        <f>IF(AND('Mapa final'!$K$148="Muy Baja",'Mapa final'!$O$148="Catastrófico"),CONCATENATE("R",'Mapa final'!$A$148),"")</f>
        <v/>
      </c>
      <c r="BC104" s="324"/>
      <c r="BD104" s="324" t="str">
        <f>IF(AND('Mapa final'!$K$151="Muy Baja",'Mapa final'!$O$151="Catastrófico"),CONCATENATE("R",'Mapa final'!$A$151),"")</f>
        <v/>
      </c>
      <c r="BE104" s="324"/>
      <c r="BF104" s="324" t="str">
        <f>IF(AND('Mapa final'!$K$154="Muy Baja",'Mapa final'!$O$154="Catastrófico"),CONCATENATE("R",'Mapa final'!$A$154),"")</f>
        <v/>
      </c>
      <c r="BG104" s="325"/>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c r="CH104" s="58"/>
      <c r="CI104" s="58"/>
      <c r="CJ104" s="58"/>
      <c r="CK104" s="58"/>
      <c r="CL104" s="58"/>
      <c r="CM104" s="58"/>
      <c r="CN104" s="58"/>
      <c r="CO104" s="58"/>
      <c r="CP104" s="58"/>
      <c r="CQ104" s="58"/>
      <c r="CR104" s="58"/>
      <c r="CS104" s="58"/>
      <c r="CT104" s="58"/>
      <c r="CU104" s="58"/>
      <c r="CV104" s="58"/>
    </row>
    <row r="105" spans="1:100" ht="15.75" customHeight="1" thickBot="1" x14ac:dyDescent="0.3">
      <c r="A105" s="58"/>
      <c r="B105" s="291"/>
      <c r="C105" s="291"/>
      <c r="D105" s="292"/>
      <c r="E105" s="315"/>
      <c r="F105" s="316"/>
      <c r="G105" s="316"/>
      <c r="H105" s="316"/>
      <c r="I105" s="317"/>
      <c r="J105" s="296"/>
      <c r="K105" s="297"/>
      <c r="L105" s="297"/>
      <c r="M105" s="297"/>
      <c r="N105" s="297"/>
      <c r="O105" s="297"/>
      <c r="P105" s="297"/>
      <c r="Q105" s="297"/>
      <c r="R105" s="297"/>
      <c r="S105" s="381"/>
      <c r="T105" s="296"/>
      <c r="U105" s="297"/>
      <c r="V105" s="297"/>
      <c r="W105" s="297"/>
      <c r="X105" s="297"/>
      <c r="Y105" s="297"/>
      <c r="Z105" s="297"/>
      <c r="AA105" s="297"/>
      <c r="AB105" s="297"/>
      <c r="AC105" s="381"/>
      <c r="AD105" s="302"/>
      <c r="AE105" s="303"/>
      <c r="AF105" s="303"/>
      <c r="AG105" s="303"/>
      <c r="AH105" s="303"/>
      <c r="AI105" s="303"/>
      <c r="AJ105" s="303"/>
      <c r="AK105" s="303"/>
      <c r="AL105" s="303"/>
      <c r="AM105" s="305"/>
      <c r="AN105" s="337"/>
      <c r="AO105" s="333"/>
      <c r="AP105" s="333"/>
      <c r="AQ105" s="333"/>
      <c r="AR105" s="333"/>
      <c r="AS105" s="333"/>
      <c r="AT105" s="333"/>
      <c r="AU105" s="333"/>
      <c r="AV105" s="333"/>
      <c r="AW105" s="336"/>
      <c r="AX105" s="327"/>
      <c r="AY105" s="328"/>
      <c r="AZ105" s="328"/>
      <c r="BA105" s="328"/>
      <c r="BB105" s="328"/>
      <c r="BC105" s="328"/>
      <c r="BD105" s="328"/>
      <c r="BE105" s="328"/>
      <c r="BF105" s="328"/>
      <c r="BG105" s="329"/>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row>
    <row r="106" spans="1:100" x14ac:dyDescent="0.25">
      <c r="A106" s="58"/>
      <c r="B106" s="58"/>
      <c r="C106" s="58"/>
      <c r="D106" s="58"/>
      <c r="E106" s="58"/>
      <c r="F106" s="58"/>
      <c r="G106" s="58"/>
      <c r="H106" s="58"/>
      <c r="I106" s="58"/>
      <c r="J106" s="341" t="s">
        <v>103</v>
      </c>
      <c r="K106" s="318"/>
      <c r="L106" s="318"/>
      <c r="M106" s="318"/>
      <c r="N106" s="318"/>
      <c r="O106" s="318"/>
      <c r="P106" s="318"/>
      <c r="Q106" s="318"/>
      <c r="R106" s="318"/>
      <c r="S106" s="314"/>
      <c r="T106" s="341" t="s">
        <v>102</v>
      </c>
      <c r="U106" s="318"/>
      <c r="V106" s="318"/>
      <c r="W106" s="318"/>
      <c r="X106" s="318"/>
      <c r="Y106" s="318"/>
      <c r="Z106" s="318"/>
      <c r="AA106" s="318"/>
      <c r="AB106" s="318"/>
      <c r="AC106" s="314"/>
      <c r="AD106" s="341" t="s">
        <v>101</v>
      </c>
      <c r="AE106" s="318"/>
      <c r="AF106" s="318"/>
      <c r="AG106" s="318"/>
      <c r="AH106" s="318"/>
      <c r="AI106" s="318"/>
      <c r="AJ106" s="318"/>
      <c r="AK106" s="318"/>
      <c r="AL106" s="318"/>
      <c r="AM106" s="314"/>
      <c r="AN106" s="341" t="s">
        <v>100</v>
      </c>
      <c r="AO106" s="342"/>
      <c r="AP106" s="342"/>
      <c r="AQ106" s="342"/>
      <c r="AR106" s="342"/>
      <c r="AS106" s="342"/>
      <c r="AT106" s="318"/>
      <c r="AU106" s="318"/>
      <c r="AV106" s="318"/>
      <c r="AW106" s="314"/>
      <c r="AX106" s="341" t="s">
        <v>99</v>
      </c>
      <c r="AY106" s="318"/>
      <c r="AZ106" s="318"/>
      <c r="BA106" s="318"/>
      <c r="BB106" s="318"/>
      <c r="BC106" s="318"/>
      <c r="BD106" s="318"/>
      <c r="BE106" s="318"/>
      <c r="BF106" s="318"/>
      <c r="BG106" s="314"/>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row>
    <row r="107" spans="1:100" x14ac:dyDescent="0.25">
      <c r="A107" s="58"/>
      <c r="B107" s="58"/>
      <c r="C107" s="58"/>
      <c r="D107" s="58"/>
      <c r="E107" s="58"/>
      <c r="F107" s="58"/>
      <c r="G107" s="58"/>
      <c r="H107" s="58"/>
      <c r="I107" s="58"/>
      <c r="J107" s="312"/>
      <c r="K107" s="313"/>
      <c r="L107" s="313"/>
      <c r="M107" s="313"/>
      <c r="N107" s="313"/>
      <c r="O107" s="313"/>
      <c r="P107" s="313"/>
      <c r="Q107" s="313"/>
      <c r="R107" s="313"/>
      <c r="S107" s="314"/>
      <c r="T107" s="312"/>
      <c r="U107" s="313"/>
      <c r="V107" s="313"/>
      <c r="W107" s="313"/>
      <c r="X107" s="313"/>
      <c r="Y107" s="313"/>
      <c r="Z107" s="313"/>
      <c r="AA107" s="313"/>
      <c r="AB107" s="313"/>
      <c r="AC107" s="314"/>
      <c r="AD107" s="312"/>
      <c r="AE107" s="313"/>
      <c r="AF107" s="313"/>
      <c r="AG107" s="313"/>
      <c r="AH107" s="313"/>
      <c r="AI107" s="313"/>
      <c r="AJ107" s="313"/>
      <c r="AK107" s="313"/>
      <c r="AL107" s="313"/>
      <c r="AM107" s="314"/>
      <c r="AN107" s="312"/>
      <c r="AO107" s="313"/>
      <c r="AP107" s="313"/>
      <c r="AQ107" s="313"/>
      <c r="AR107" s="313"/>
      <c r="AS107" s="313"/>
      <c r="AT107" s="313"/>
      <c r="AU107" s="313"/>
      <c r="AV107" s="313"/>
      <c r="AW107" s="314"/>
      <c r="AX107" s="312"/>
      <c r="AY107" s="313"/>
      <c r="AZ107" s="313"/>
      <c r="BA107" s="313"/>
      <c r="BB107" s="313"/>
      <c r="BC107" s="313"/>
      <c r="BD107" s="313"/>
      <c r="BE107" s="313"/>
      <c r="BF107" s="313"/>
      <c r="BG107" s="314"/>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c r="CH107" s="58"/>
      <c r="CI107" s="58"/>
      <c r="CJ107" s="58"/>
      <c r="CK107" s="58"/>
      <c r="CL107" s="58"/>
      <c r="CM107" s="58"/>
      <c r="CN107" s="58"/>
      <c r="CO107" s="58"/>
      <c r="CP107" s="58"/>
      <c r="CQ107" s="58"/>
      <c r="CR107" s="58"/>
      <c r="CS107" s="58"/>
      <c r="CT107" s="58"/>
      <c r="CU107" s="58"/>
      <c r="CV107" s="58"/>
    </row>
    <row r="108" spans="1:100" x14ac:dyDescent="0.25">
      <c r="A108" s="58"/>
      <c r="B108" s="58"/>
      <c r="C108" s="58"/>
      <c r="D108" s="58"/>
      <c r="E108" s="58"/>
      <c r="F108" s="58"/>
      <c r="G108" s="58"/>
      <c r="H108" s="58"/>
      <c r="I108" s="58"/>
      <c r="J108" s="312"/>
      <c r="K108" s="313"/>
      <c r="L108" s="313"/>
      <c r="M108" s="313"/>
      <c r="N108" s="313"/>
      <c r="O108" s="313"/>
      <c r="P108" s="313"/>
      <c r="Q108" s="313"/>
      <c r="R108" s="313"/>
      <c r="S108" s="314"/>
      <c r="T108" s="312"/>
      <c r="U108" s="313"/>
      <c r="V108" s="313"/>
      <c r="W108" s="313"/>
      <c r="X108" s="313"/>
      <c r="Y108" s="313"/>
      <c r="Z108" s="313"/>
      <c r="AA108" s="313"/>
      <c r="AB108" s="313"/>
      <c r="AC108" s="314"/>
      <c r="AD108" s="312"/>
      <c r="AE108" s="313"/>
      <c r="AF108" s="313"/>
      <c r="AG108" s="313"/>
      <c r="AH108" s="313"/>
      <c r="AI108" s="313"/>
      <c r="AJ108" s="313"/>
      <c r="AK108" s="313"/>
      <c r="AL108" s="313"/>
      <c r="AM108" s="314"/>
      <c r="AN108" s="312"/>
      <c r="AO108" s="313"/>
      <c r="AP108" s="313"/>
      <c r="AQ108" s="313"/>
      <c r="AR108" s="313"/>
      <c r="AS108" s="313"/>
      <c r="AT108" s="313"/>
      <c r="AU108" s="313"/>
      <c r="AV108" s="313"/>
      <c r="AW108" s="314"/>
      <c r="AX108" s="312"/>
      <c r="AY108" s="313"/>
      <c r="AZ108" s="313"/>
      <c r="BA108" s="313"/>
      <c r="BB108" s="313"/>
      <c r="BC108" s="313"/>
      <c r="BD108" s="313"/>
      <c r="BE108" s="313"/>
      <c r="BF108" s="313"/>
      <c r="BG108" s="314"/>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c r="CH108" s="58"/>
      <c r="CI108" s="58"/>
      <c r="CJ108" s="58"/>
      <c r="CK108" s="58"/>
      <c r="CL108" s="58"/>
      <c r="CM108" s="58"/>
      <c r="CN108" s="58"/>
      <c r="CO108" s="58"/>
      <c r="CP108" s="58"/>
      <c r="CQ108" s="58"/>
      <c r="CR108" s="58"/>
      <c r="CS108" s="58"/>
      <c r="CT108" s="58"/>
      <c r="CU108" s="58"/>
      <c r="CV108" s="58"/>
    </row>
    <row r="109" spans="1:100" x14ac:dyDescent="0.25">
      <c r="A109" s="58"/>
      <c r="B109" s="58"/>
      <c r="C109" s="58"/>
      <c r="D109" s="58"/>
      <c r="E109" s="58"/>
      <c r="F109" s="58"/>
      <c r="G109" s="58"/>
      <c r="H109" s="58"/>
      <c r="I109" s="58"/>
      <c r="J109" s="312"/>
      <c r="K109" s="313"/>
      <c r="L109" s="313"/>
      <c r="M109" s="313"/>
      <c r="N109" s="313"/>
      <c r="O109" s="313"/>
      <c r="P109" s="313"/>
      <c r="Q109" s="313"/>
      <c r="R109" s="313"/>
      <c r="S109" s="314"/>
      <c r="T109" s="312"/>
      <c r="U109" s="313"/>
      <c r="V109" s="313"/>
      <c r="W109" s="313"/>
      <c r="X109" s="313"/>
      <c r="Y109" s="313"/>
      <c r="Z109" s="313"/>
      <c r="AA109" s="313"/>
      <c r="AB109" s="313"/>
      <c r="AC109" s="314"/>
      <c r="AD109" s="312"/>
      <c r="AE109" s="313"/>
      <c r="AF109" s="313"/>
      <c r="AG109" s="313"/>
      <c r="AH109" s="313"/>
      <c r="AI109" s="313"/>
      <c r="AJ109" s="313"/>
      <c r="AK109" s="313"/>
      <c r="AL109" s="313"/>
      <c r="AM109" s="314"/>
      <c r="AN109" s="312"/>
      <c r="AO109" s="313"/>
      <c r="AP109" s="313"/>
      <c r="AQ109" s="313"/>
      <c r="AR109" s="313"/>
      <c r="AS109" s="313"/>
      <c r="AT109" s="313"/>
      <c r="AU109" s="313"/>
      <c r="AV109" s="313"/>
      <c r="AW109" s="314"/>
      <c r="AX109" s="312"/>
      <c r="AY109" s="313"/>
      <c r="AZ109" s="313"/>
      <c r="BA109" s="313"/>
      <c r="BB109" s="313"/>
      <c r="BC109" s="313"/>
      <c r="BD109" s="313"/>
      <c r="BE109" s="313"/>
      <c r="BF109" s="313"/>
      <c r="BG109" s="314"/>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c r="CH109" s="58"/>
      <c r="CI109" s="58"/>
      <c r="CJ109" s="58"/>
      <c r="CK109" s="58"/>
      <c r="CL109" s="58"/>
      <c r="CM109" s="58"/>
      <c r="CN109" s="58"/>
      <c r="CO109" s="58"/>
      <c r="CP109" s="58"/>
      <c r="CQ109" s="58"/>
      <c r="CR109" s="58"/>
      <c r="CS109" s="58"/>
      <c r="CT109" s="58"/>
      <c r="CU109" s="58"/>
      <c r="CV109" s="58"/>
    </row>
    <row r="110" spans="1:100" x14ac:dyDescent="0.25">
      <c r="A110" s="58"/>
      <c r="B110" s="58"/>
      <c r="C110" s="58"/>
      <c r="D110" s="58"/>
      <c r="E110" s="58"/>
      <c r="F110" s="58"/>
      <c r="G110" s="58"/>
      <c r="H110" s="58"/>
      <c r="I110" s="58"/>
      <c r="J110" s="312"/>
      <c r="K110" s="313"/>
      <c r="L110" s="313"/>
      <c r="M110" s="313"/>
      <c r="N110" s="313"/>
      <c r="O110" s="313"/>
      <c r="P110" s="313"/>
      <c r="Q110" s="313"/>
      <c r="R110" s="313"/>
      <c r="S110" s="314"/>
      <c r="T110" s="312"/>
      <c r="U110" s="313"/>
      <c r="V110" s="313"/>
      <c r="W110" s="313"/>
      <c r="X110" s="313"/>
      <c r="Y110" s="313"/>
      <c r="Z110" s="313"/>
      <c r="AA110" s="313"/>
      <c r="AB110" s="313"/>
      <c r="AC110" s="314"/>
      <c r="AD110" s="312"/>
      <c r="AE110" s="313"/>
      <c r="AF110" s="313"/>
      <c r="AG110" s="313"/>
      <c r="AH110" s="313"/>
      <c r="AI110" s="313"/>
      <c r="AJ110" s="313"/>
      <c r="AK110" s="313"/>
      <c r="AL110" s="313"/>
      <c r="AM110" s="314"/>
      <c r="AN110" s="312"/>
      <c r="AO110" s="313"/>
      <c r="AP110" s="313"/>
      <c r="AQ110" s="313"/>
      <c r="AR110" s="313"/>
      <c r="AS110" s="313"/>
      <c r="AT110" s="313"/>
      <c r="AU110" s="313"/>
      <c r="AV110" s="313"/>
      <c r="AW110" s="314"/>
      <c r="AX110" s="312"/>
      <c r="AY110" s="313"/>
      <c r="AZ110" s="313"/>
      <c r="BA110" s="313"/>
      <c r="BB110" s="313"/>
      <c r="BC110" s="313"/>
      <c r="BD110" s="313"/>
      <c r="BE110" s="313"/>
      <c r="BF110" s="313"/>
      <c r="BG110" s="314"/>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8"/>
      <c r="CV110" s="58"/>
    </row>
    <row r="111" spans="1:100" ht="15.75" thickBot="1" x14ac:dyDescent="0.3">
      <c r="A111" s="58"/>
      <c r="B111" s="58"/>
      <c r="C111" s="58"/>
      <c r="D111" s="58"/>
      <c r="E111" s="58"/>
      <c r="F111" s="58"/>
      <c r="G111" s="58"/>
      <c r="H111" s="58"/>
      <c r="I111" s="58"/>
      <c r="J111" s="315"/>
      <c r="K111" s="316"/>
      <c r="L111" s="316"/>
      <c r="M111" s="316"/>
      <c r="N111" s="316"/>
      <c r="O111" s="316"/>
      <c r="P111" s="316"/>
      <c r="Q111" s="316"/>
      <c r="R111" s="316"/>
      <c r="S111" s="317"/>
      <c r="T111" s="315"/>
      <c r="U111" s="316"/>
      <c r="V111" s="316"/>
      <c r="W111" s="316"/>
      <c r="X111" s="316"/>
      <c r="Y111" s="316"/>
      <c r="Z111" s="316"/>
      <c r="AA111" s="316"/>
      <c r="AB111" s="316"/>
      <c r="AC111" s="317"/>
      <c r="AD111" s="315"/>
      <c r="AE111" s="316"/>
      <c r="AF111" s="316"/>
      <c r="AG111" s="316"/>
      <c r="AH111" s="316"/>
      <c r="AI111" s="316"/>
      <c r="AJ111" s="316"/>
      <c r="AK111" s="316"/>
      <c r="AL111" s="316"/>
      <c r="AM111" s="317"/>
      <c r="AN111" s="315"/>
      <c r="AO111" s="316"/>
      <c r="AP111" s="316"/>
      <c r="AQ111" s="316"/>
      <c r="AR111" s="316"/>
      <c r="AS111" s="316"/>
      <c r="AT111" s="316"/>
      <c r="AU111" s="316"/>
      <c r="AV111" s="316"/>
      <c r="AW111" s="317"/>
      <c r="AX111" s="315"/>
      <c r="AY111" s="316"/>
      <c r="AZ111" s="316"/>
      <c r="BA111" s="316"/>
      <c r="BB111" s="316"/>
      <c r="BC111" s="316"/>
      <c r="BD111" s="316"/>
      <c r="BE111" s="316"/>
      <c r="BF111" s="316"/>
      <c r="BG111" s="317"/>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8"/>
      <c r="CV111" s="58"/>
    </row>
    <row r="112" spans="1:100" x14ac:dyDescent="0.2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c r="CH112" s="58"/>
      <c r="CI112" s="58"/>
      <c r="CJ112" s="58"/>
      <c r="CK112" s="58"/>
      <c r="CL112" s="58"/>
      <c r="CM112" s="58"/>
      <c r="CN112" s="58"/>
      <c r="CO112" s="58"/>
      <c r="CP112" s="58"/>
      <c r="CQ112" s="58"/>
      <c r="CR112" s="58"/>
      <c r="CS112" s="58"/>
      <c r="CT112" s="58"/>
      <c r="CU112" s="58"/>
      <c r="CV112" s="58"/>
    </row>
    <row r="113" spans="1:100" ht="15" customHeight="1" x14ac:dyDescent="0.25">
      <c r="A113" s="58"/>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c r="CH113" s="58"/>
      <c r="CI113" s="58"/>
      <c r="CJ113" s="58"/>
      <c r="CK113" s="58"/>
      <c r="CL113" s="58"/>
      <c r="CM113" s="58"/>
      <c r="CN113" s="58"/>
      <c r="CO113" s="58"/>
      <c r="CP113" s="58"/>
      <c r="CQ113" s="58"/>
      <c r="CR113" s="58"/>
      <c r="CS113" s="58"/>
      <c r="CT113" s="58"/>
      <c r="CU113" s="58"/>
      <c r="CV113" s="58"/>
    </row>
    <row r="114" spans="1:100" ht="15" customHeight="1" x14ac:dyDescent="0.25">
      <c r="A114" s="58"/>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58"/>
      <c r="BJ114" s="58"/>
      <c r="BK114" s="58"/>
      <c r="BL114" s="58"/>
      <c r="BM114" s="58"/>
      <c r="BN114" s="58"/>
      <c r="BO114" s="58"/>
      <c r="BP114" s="58"/>
      <c r="BQ114" s="58"/>
      <c r="BR114" s="58"/>
      <c r="BS114" s="58"/>
      <c r="BT114" s="58"/>
      <c r="BU114" s="58"/>
      <c r="BV114" s="58"/>
      <c r="BW114" s="58"/>
      <c r="BX114" s="58"/>
      <c r="BY114" s="58"/>
      <c r="BZ114" s="58"/>
      <c r="CA114" s="58"/>
      <c r="CB114" s="58"/>
      <c r="CC114" s="58"/>
      <c r="CD114" s="58"/>
      <c r="CE114" s="58"/>
      <c r="CF114" s="58"/>
      <c r="CG114" s="58"/>
      <c r="CH114" s="58"/>
      <c r="CI114" s="58"/>
      <c r="CJ114" s="58"/>
      <c r="CK114" s="58"/>
      <c r="CL114" s="58"/>
      <c r="CM114" s="58"/>
      <c r="CN114" s="58"/>
      <c r="CO114" s="58"/>
      <c r="CP114" s="58"/>
      <c r="CQ114" s="58"/>
      <c r="CR114" s="58"/>
      <c r="CS114" s="58"/>
      <c r="CT114" s="58"/>
      <c r="CU114" s="58"/>
      <c r="CV114" s="58"/>
    </row>
    <row r="115" spans="1:100" x14ac:dyDescent="0.2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row>
    <row r="116" spans="1:100" x14ac:dyDescent="0.25">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row>
    <row r="117" spans="1:100" x14ac:dyDescent="0.25">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c r="AA117" s="58"/>
      <c r="AB117" s="58"/>
      <c r="AC117" s="58"/>
      <c r="AD117" s="58"/>
      <c r="AE117" s="58"/>
      <c r="AF117" s="58"/>
      <c r="AG117" s="58"/>
      <c r="AH117" s="58"/>
      <c r="AI117" s="58"/>
      <c r="AJ117" s="58"/>
      <c r="AK117" s="58"/>
      <c r="AL117" s="58"/>
      <c r="AM117" s="58"/>
      <c r="AN117" s="58"/>
      <c r="AO117" s="58"/>
      <c r="AP117" s="58"/>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58"/>
      <c r="BY117" s="58"/>
      <c r="BZ117" s="58"/>
      <c r="CA117" s="58"/>
      <c r="CB117" s="58"/>
      <c r="CC117" s="58"/>
      <c r="CD117" s="58"/>
      <c r="CE117" s="58"/>
      <c r="CF117" s="58"/>
      <c r="CG117" s="58"/>
      <c r="CH117" s="58"/>
      <c r="CI117" s="58"/>
      <c r="CJ117" s="58"/>
      <c r="CK117" s="58"/>
      <c r="CL117" s="58"/>
      <c r="CM117" s="58"/>
      <c r="CN117" s="58"/>
      <c r="CO117" s="58"/>
      <c r="CP117" s="58"/>
      <c r="CQ117" s="58"/>
      <c r="CR117" s="58"/>
      <c r="CS117" s="58"/>
      <c r="CT117" s="58"/>
      <c r="CU117" s="58"/>
      <c r="CV117" s="58"/>
    </row>
    <row r="118" spans="1:100" x14ac:dyDescent="0.25">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c r="AA118" s="58"/>
      <c r="AB118" s="58"/>
      <c r="AC118" s="58"/>
      <c r="AD118" s="58"/>
      <c r="AE118" s="58"/>
      <c r="AF118" s="58"/>
      <c r="AG118" s="58"/>
      <c r="AH118" s="58"/>
      <c r="AI118" s="58"/>
      <c r="AJ118" s="58"/>
      <c r="AK118" s="58"/>
      <c r="AL118" s="58"/>
      <c r="AM118" s="58"/>
      <c r="AN118" s="58"/>
      <c r="AO118" s="58"/>
      <c r="AP118" s="58"/>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58"/>
      <c r="BY118" s="58"/>
      <c r="BZ118" s="58"/>
      <c r="CA118" s="58"/>
      <c r="CB118" s="58"/>
      <c r="CC118" s="58"/>
      <c r="CD118" s="58"/>
      <c r="CE118" s="58"/>
      <c r="CF118" s="58"/>
      <c r="CG118" s="58"/>
      <c r="CH118" s="58"/>
      <c r="CI118" s="58"/>
      <c r="CJ118" s="58"/>
      <c r="CK118" s="58"/>
      <c r="CL118" s="58"/>
      <c r="CM118" s="58"/>
      <c r="CN118" s="58"/>
      <c r="CO118" s="58"/>
      <c r="CP118" s="58"/>
      <c r="CQ118" s="58"/>
      <c r="CR118" s="58"/>
      <c r="CS118" s="58"/>
      <c r="CT118" s="58"/>
      <c r="CU118" s="58"/>
      <c r="CV118" s="58"/>
    </row>
    <row r="119" spans="1:100" x14ac:dyDescent="0.25">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58"/>
      <c r="BY119" s="58"/>
      <c r="BZ119" s="58"/>
      <c r="CA119" s="58"/>
      <c r="CB119" s="58"/>
      <c r="CC119" s="58"/>
      <c r="CD119" s="58"/>
      <c r="CE119" s="58"/>
      <c r="CF119" s="58"/>
      <c r="CG119" s="58"/>
      <c r="CH119" s="58"/>
      <c r="CI119" s="58"/>
      <c r="CJ119" s="58"/>
      <c r="CK119" s="58"/>
      <c r="CL119" s="58"/>
      <c r="CM119" s="58"/>
      <c r="CN119" s="58"/>
      <c r="CO119" s="58"/>
      <c r="CP119" s="58"/>
      <c r="CQ119" s="58"/>
      <c r="CR119" s="58"/>
      <c r="CS119" s="58"/>
      <c r="CT119" s="58"/>
      <c r="CU119" s="58"/>
      <c r="CV119" s="58"/>
    </row>
    <row r="120" spans="1:100" x14ac:dyDescent="0.25">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c r="AA120" s="58"/>
      <c r="AB120" s="58"/>
      <c r="AC120" s="58"/>
      <c r="AD120" s="58"/>
      <c r="AE120" s="58"/>
      <c r="AF120" s="58"/>
      <c r="AG120" s="58"/>
      <c r="AH120" s="58"/>
      <c r="AI120" s="58"/>
      <c r="AJ120" s="58"/>
      <c r="AK120" s="58"/>
      <c r="AL120" s="58"/>
      <c r="AM120" s="58"/>
      <c r="AN120" s="58"/>
      <c r="AO120" s="58"/>
      <c r="AP120" s="58"/>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58"/>
      <c r="BY120" s="58"/>
      <c r="BZ120" s="58"/>
      <c r="CA120" s="58"/>
      <c r="CB120" s="58"/>
      <c r="CC120" s="58"/>
      <c r="CD120" s="58"/>
      <c r="CE120" s="58"/>
      <c r="CF120" s="58"/>
      <c r="CG120" s="58"/>
      <c r="CH120" s="58"/>
      <c r="CI120" s="58"/>
      <c r="CJ120" s="58"/>
      <c r="CK120" s="58"/>
      <c r="CL120" s="58"/>
      <c r="CM120" s="58"/>
      <c r="CN120" s="58"/>
      <c r="CO120" s="58"/>
      <c r="CP120" s="58"/>
      <c r="CQ120" s="58"/>
      <c r="CR120" s="58"/>
      <c r="CS120" s="58"/>
      <c r="CT120" s="58"/>
      <c r="CU120" s="58"/>
      <c r="CV120" s="58"/>
    </row>
    <row r="121" spans="1:100" ht="21" x14ac:dyDescent="0.25">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62"/>
      <c r="BJ121" s="62"/>
      <c r="BK121" s="62"/>
      <c r="BL121" s="62"/>
      <c r="BM121" s="62"/>
      <c r="BN121" s="62"/>
      <c r="BO121" s="58"/>
      <c r="BP121" s="58"/>
      <c r="BQ121" s="58"/>
      <c r="BR121" s="58"/>
      <c r="BS121" s="58"/>
      <c r="BT121" s="58"/>
      <c r="BU121" s="58"/>
      <c r="BV121" s="58"/>
      <c r="BW121" s="58"/>
      <c r="BX121" s="58"/>
      <c r="BY121" s="58"/>
      <c r="BZ121" s="58"/>
      <c r="CA121" s="58"/>
      <c r="CB121" s="58"/>
      <c r="CC121" s="58"/>
      <c r="CD121" s="58"/>
      <c r="CE121" s="58"/>
      <c r="CF121" s="58"/>
      <c r="CG121" s="58"/>
      <c r="CH121" s="58"/>
      <c r="CI121" s="58"/>
      <c r="CJ121" s="58"/>
      <c r="CK121" s="58"/>
      <c r="CL121" s="58"/>
      <c r="CM121" s="58"/>
      <c r="CN121" s="58"/>
      <c r="CO121" s="58"/>
      <c r="CP121" s="58"/>
      <c r="CQ121" s="58"/>
      <c r="CR121" s="58"/>
      <c r="CS121" s="58"/>
      <c r="CT121" s="58"/>
      <c r="CU121" s="58"/>
      <c r="CV121" s="58"/>
    </row>
    <row r="122" spans="1:100" ht="21" x14ac:dyDescent="0.25">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62"/>
      <c r="BJ122" s="62"/>
      <c r="BK122" s="62"/>
      <c r="BL122" s="62"/>
      <c r="BM122" s="62"/>
      <c r="BN122" s="62"/>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row>
    <row r="123" spans="1:100" x14ac:dyDescent="0.25">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c r="AK123" s="58"/>
      <c r="AL123" s="58"/>
      <c r="AM123" s="58"/>
      <c r="AN123" s="58"/>
      <c r="AO123" s="58"/>
      <c r="AP123" s="58"/>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58"/>
      <c r="BY123" s="58"/>
      <c r="BZ123" s="58"/>
      <c r="CA123" s="58"/>
      <c r="CB123" s="58"/>
      <c r="CC123" s="58"/>
      <c r="CD123" s="58"/>
      <c r="CE123" s="58"/>
      <c r="CF123" s="58"/>
      <c r="CG123" s="58"/>
      <c r="CH123" s="58"/>
      <c r="CI123" s="58"/>
      <c r="CJ123" s="58"/>
      <c r="CK123" s="58"/>
      <c r="CL123" s="58"/>
      <c r="CM123" s="58"/>
      <c r="CN123" s="58"/>
      <c r="CO123" s="58"/>
      <c r="CP123" s="58"/>
      <c r="CQ123" s="58"/>
      <c r="CR123" s="58"/>
      <c r="CS123" s="58"/>
      <c r="CT123" s="58"/>
      <c r="CU123" s="58"/>
      <c r="CV123" s="58"/>
    </row>
    <row r="124" spans="1:100" x14ac:dyDescent="0.25">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c r="AA124" s="58"/>
      <c r="AB124" s="58"/>
      <c r="AC124" s="58"/>
      <c r="AD124" s="58"/>
      <c r="AE124" s="58"/>
      <c r="AF124" s="58"/>
      <c r="AG124" s="58"/>
      <c r="AH124" s="58"/>
      <c r="AI124" s="58"/>
      <c r="AJ124" s="58"/>
      <c r="AK124" s="58"/>
      <c r="AL124" s="58"/>
      <c r="AM124" s="58"/>
      <c r="AN124" s="58"/>
      <c r="AO124" s="58"/>
      <c r="AP124" s="58"/>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58"/>
      <c r="BY124" s="58"/>
      <c r="BZ124" s="58"/>
      <c r="CA124" s="58"/>
      <c r="CB124" s="58"/>
      <c r="CC124" s="58"/>
      <c r="CD124" s="58"/>
      <c r="CE124" s="58"/>
      <c r="CF124" s="58"/>
      <c r="CG124" s="58"/>
      <c r="CH124" s="58"/>
      <c r="CI124" s="58"/>
      <c r="CJ124" s="58"/>
      <c r="CK124" s="58"/>
      <c r="CL124" s="58"/>
      <c r="CM124" s="58"/>
      <c r="CN124" s="58"/>
      <c r="CO124" s="58"/>
      <c r="CP124" s="58"/>
      <c r="CQ124" s="58"/>
      <c r="CR124" s="58"/>
      <c r="CS124" s="58"/>
      <c r="CT124" s="58"/>
      <c r="CU124" s="58"/>
      <c r="CV124" s="58"/>
    </row>
    <row r="125" spans="1:100" x14ac:dyDescent="0.25">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c r="AA125" s="58"/>
      <c r="AB125" s="58"/>
      <c r="AC125" s="58"/>
      <c r="AD125" s="58"/>
      <c r="AE125" s="58"/>
      <c r="AF125" s="58"/>
      <c r="AG125" s="58"/>
      <c r="AH125" s="58"/>
      <c r="AI125" s="58"/>
      <c r="AJ125" s="58"/>
      <c r="AK125" s="58"/>
      <c r="AL125" s="58"/>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58"/>
      <c r="BY125" s="58"/>
      <c r="BZ125" s="58"/>
      <c r="CA125" s="58"/>
      <c r="CB125" s="58"/>
      <c r="CC125" s="58"/>
      <c r="CD125" s="58"/>
      <c r="CE125" s="58"/>
      <c r="CF125" s="58"/>
      <c r="CG125" s="58"/>
      <c r="CH125" s="58"/>
      <c r="CI125" s="58"/>
      <c r="CJ125" s="58"/>
      <c r="CK125" s="58"/>
      <c r="CL125" s="58"/>
      <c r="CM125" s="58"/>
      <c r="CN125" s="58"/>
      <c r="CO125" s="58"/>
      <c r="CP125" s="58"/>
      <c r="CQ125" s="58"/>
      <c r="CR125" s="58"/>
      <c r="CS125" s="58"/>
      <c r="CT125" s="58"/>
      <c r="CU125" s="58"/>
      <c r="CV125" s="58"/>
    </row>
    <row r="126" spans="1:100" x14ac:dyDescent="0.25">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row>
    <row r="127" spans="1:100" x14ac:dyDescent="0.25">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58"/>
      <c r="BY127" s="58"/>
      <c r="BZ127" s="58"/>
      <c r="CA127" s="58"/>
      <c r="CB127" s="58"/>
      <c r="CC127" s="58"/>
      <c r="CD127" s="58"/>
      <c r="CE127" s="58"/>
      <c r="CF127" s="58"/>
      <c r="CG127" s="58"/>
      <c r="CH127" s="58"/>
      <c r="CI127" s="58"/>
      <c r="CJ127" s="58"/>
      <c r="CK127" s="58"/>
      <c r="CL127" s="58"/>
      <c r="CM127" s="58"/>
      <c r="CN127" s="58"/>
      <c r="CO127" s="58"/>
      <c r="CP127" s="58"/>
      <c r="CQ127" s="58"/>
      <c r="CR127" s="58"/>
      <c r="CS127" s="58"/>
      <c r="CT127" s="58"/>
      <c r="CU127" s="58"/>
      <c r="CV127" s="58"/>
    </row>
    <row r="128" spans="1:100" x14ac:dyDescent="0.25">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58"/>
      <c r="BY128" s="58"/>
      <c r="BZ128" s="58"/>
      <c r="CA128" s="58"/>
      <c r="CB128" s="58"/>
      <c r="CC128" s="58"/>
      <c r="CD128" s="58"/>
      <c r="CE128" s="58"/>
      <c r="CF128" s="58"/>
      <c r="CG128" s="58"/>
      <c r="CH128" s="58"/>
      <c r="CI128" s="58"/>
      <c r="CJ128" s="58"/>
      <c r="CK128" s="58"/>
      <c r="CL128" s="58"/>
      <c r="CM128" s="58"/>
      <c r="CN128" s="58"/>
      <c r="CO128" s="58"/>
      <c r="CP128" s="58"/>
      <c r="CQ128" s="58"/>
      <c r="CR128" s="58"/>
      <c r="CS128" s="58"/>
      <c r="CT128" s="58"/>
      <c r="CU128" s="58"/>
      <c r="CV128" s="58"/>
    </row>
    <row r="129" spans="1:100" x14ac:dyDescent="0.25">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58"/>
      <c r="BY129" s="58"/>
      <c r="BZ129" s="58"/>
      <c r="CA129" s="58"/>
      <c r="CB129" s="58"/>
      <c r="CC129" s="58"/>
      <c r="CD129" s="58"/>
      <c r="CE129" s="58"/>
      <c r="CF129" s="58"/>
      <c r="CG129" s="58"/>
      <c r="CH129" s="58"/>
      <c r="CI129" s="58"/>
      <c r="CJ129" s="58"/>
      <c r="CK129" s="58"/>
      <c r="CL129" s="58"/>
      <c r="CM129" s="58"/>
      <c r="CN129" s="58"/>
      <c r="CO129" s="58"/>
      <c r="CP129" s="58"/>
      <c r="CQ129" s="58"/>
      <c r="CR129" s="58"/>
      <c r="CS129" s="58"/>
      <c r="CT129" s="58"/>
      <c r="CU129" s="58"/>
      <c r="CV129" s="58"/>
    </row>
    <row r="130" spans="1:100" x14ac:dyDescent="0.25">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58"/>
      <c r="BY130" s="58"/>
      <c r="BZ130" s="58"/>
      <c r="CA130" s="58"/>
      <c r="CB130" s="58"/>
      <c r="CC130" s="58"/>
      <c r="CD130" s="58"/>
      <c r="CE130" s="58"/>
      <c r="CF130" s="58"/>
      <c r="CG130" s="58"/>
      <c r="CH130" s="58"/>
      <c r="CI130" s="58"/>
      <c r="CJ130" s="58"/>
      <c r="CK130" s="58"/>
      <c r="CL130" s="58"/>
      <c r="CM130" s="58"/>
      <c r="CN130" s="58"/>
      <c r="CO130" s="58"/>
      <c r="CP130" s="58"/>
      <c r="CQ130" s="58"/>
      <c r="CR130" s="58"/>
      <c r="CS130" s="58"/>
      <c r="CT130" s="58"/>
      <c r="CU130" s="58"/>
      <c r="CV130" s="58"/>
    </row>
    <row r="131" spans="1:100" x14ac:dyDescent="0.25">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58"/>
      <c r="BY131" s="58"/>
      <c r="BZ131" s="58"/>
      <c r="CA131" s="58"/>
      <c r="CB131" s="58"/>
      <c r="CC131" s="58"/>
      <c r="CD131" s="58"/>
      <c r="CE131" s="58"/>
      <c r="CF131" s="58"/>
      <c r="CG131" s="58"/>
      <c r="CH131" s="58"/>
      <c r="CI131" s="58"/>
      <c r="CJ131" s="58"/>
      <c r="CK131" s="58"/>
      <c r="CL131" s="58"/>
      <c r="CM131" s="58"/>
      <c r="CN131" s="58"/>
      <c r="CO131" s="58"/>
      <c r="CP131" s="58"/>
      <c r="CQ131" s="58"/>
      <c r="CR131" s="58"/>
      <c r="CS131" s="58"/>
      <c r="CT131" s="58"/>
      <c r="CU131" s="58"/>
      <c r="CV131" s="58"/>
    </row>
    <row r="132" spans="1:100" x14ac:dyDescent="0.25">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58"/>
      <c r="BY132" s="58"/>
      <c r="BZ132" s="58"/>
      <c r="CA132" s="58"/>
      <c r="CB132" s="58"/>
      <c r="CC132" s="58"/>
      <c r="CD132" s="58"/>
      <c r="CE132" s="58"/>
      <c r="CF132" s="58"/>
      <c r="CG132" s="58"/>
      <c r="CH132" s="58"/>
      <c r="CI132" s="58"/>
      <c r="CJ132" s="58"/>
      <c r="CK132" s="58"/>
      <c r="CL132" s="58"/>
      <c r="CM132" s="58"/>
      <c r="CN132" s="58"/>
      <c r="CO132" s="58"/>
      <c r="CP132" s="58"/>
      <c r="CQ132" s="58"/>
      <c r="CR132" s="58"/>
      <c r="CS132" s="58"/>
      <c r="CT132" s="58"/>
      <c r="CU132" s="58"/>
      <c r="CV132" s="58"/>
    </row>
    <row r="133" spans="1:100" x14ac:dyDescent="0.25">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58"/>
      <c r="BY133" s="58"/>
      <c r="BZ133" s="58"/>
      <c r="CA133" s="58"/>
      <c r="CB133" s="58"/>
      <c r="CC133" s="58"/>
      <c r="CD133" s="58"/>
      <c r="CE133" s="58"/>
      <c r="CF133" s="58"/>
      <c r="CG133" s="58"/>
      <c r="CH133" s="58"/>
      <c r="CI133" s="58"/>
      <c r="CJ133" s="58"/>
      <c r="CK133" s="58"/>
      <c r="CL133" s="58"/>
      <c r="CM133" s="58"/>
      <c r="CN133" s="58"/>
      <c r="CO133" s="58"/>
      <c r="CP133" s="58"/>
      <c r="CQ133" s="58"/>
      <c r="CR133" s="58"/>
      <c r="CS133" s="58"/>
      <c r="CT133" s="58"/>
      <c r="CU133" s="58"/>
      <c r="CV133" s="58"/>
    </row>
    <row r="134" spans="1:100" x14ac:dyDescent="0.25">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58"/>
      <c r="BY134" s="58"/>
      <c r="BZ134" s="58"/>
      <c r="CA134" s="58"/>
      <c r="CB134" s="58"/>
      <c r="CC134" s="58"/>
      <c r="CD134" s="58"/>
      <c r="CE134" s="58"/>
      <c r="CF134" s="58"/>
      <c r="CG134" s="58"/>
      <c r="CH134" s="58"/>
      <c r="CI134" s="58"/>
      <c r="CJ134" s="58"/>
      <c r="CK134" s="58"/>
      <c r="CL134" s="58"/>
      <c r="CM134" s="58"/>
      <c r="CN134" s="58"/>
      <c r="CO134" s="58"/>
      <c r="CP134" s="58"/>
      <c r="CQ134" s="58"/>
      <c r="CR134" s="58"/>
      <c r="CS134" s="58"/>
      <c r="CT134" s="58"/>
      <c r="CU134" s="58"/>
      <c r="CV134" s="58"/>
    </row>
    <row r="135" spans="1:100" x14ac:dyDescent="0.25">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58"/>
      <c r="BY135" s="58"/>
      <c r="BZ135" s="58"/>
      <c r="CA135" s="58"/>
      <c r="CB135" s="58"/>
      <c r="CC135" s="58"/>
      <c r="CD135" s="58"/>
      <c r="CE135" s="58"/>
      <c r="CF135" s="58"/>
      <c r="CG135" s="58"/>
      <c r="CH135" s="58"/>
      <c r="CI135" s="58"/>
      <c r="CJ135" s="58"/>
      <c r="CK135" s="58"/>
      <c r="CL135" s="58"/>
      <c r="CM135" s="58"/>
      <c r="CN135" s="58"/>
      <c r="CO135" s="58"/>
      <c r="CP135" s="58"/>
      <c r="CQ135" s="58"/>
      <c r="CR135" s="58"/>
      <c r="CS135" s="58"/>
      <c r="CT135" s="58"/>
      <c r="CU135" s="58"/>
      <c r="CV135" s="58"/>
    </row>
    <row r="136" spans="1:100" x14ac:dyDescent="0.25">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row>
    <row r="137" spans="1:100" x14ac:dyDescent="0.25">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58"/>
      <c r="BY137" s="58"/>
      <c r="BZ137" s="58"/>
      <c r="CA137" s="58"/>
      <c r="CB137" s="58"/>
      <c r="CC137" s="58"/>
      <c r="CD137" s="58"/>
      <c r="CE137" s="58"/>
      <c r="CF137" s="58"/>
      <c r="CG137" s="58"/>
      <c r="CH137" s="58"/>
      <c r="CI137" s="58"/>
      <c r="CJ137" s="58"/>
      <c r="CK137" s="58"/>
      <c r="CL137" s="58"/>
      <c r="CM137" s="58"/>
      <c r="CN137" s="58"/>
      <c r="CO137" s="58"/>
      <c r="CP137" s="58"/>
      <c r="CQ137" s="58"/>
      <c r="CR137" s="58"/>
      <c r="CS137" s="58"/>
      <c r="CT137" s="58"/>
      <c r="CU137" s="58"/>
      <c r="CV137" s="58"/>
    </row>
    <row r="138" spans="1:100" x14ac:dyDescent="0.25">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58"/>
      <c r="CA138" s="58"/>
      <c r="CB138" s="58"/>
      <c r="CC138" s="58"/>
      <c r="CD138" s="58"/>
      <c r="CE138" s="58"/>
      <c r="CF138" s="58"/>
      <c r="CG138" s="58"/>
      <c r="CH138" s="58"/>
      <c r="CI138" s="58"/>
      <c r="CJ138" s="58"/>
      <c r="CK138" s="58"/>
      <c r="CL138" s="58"/>
      <c r="CM138" s="58"/>
      <c r="CN138" s="58"/>
      <c r="CO138" s="58"/>
      <c r="CP138" s="58"/>
      <c r="CQ138" s="58"/>
      <c r="CR138" s="58"/>
      <c r="CS138" s="58"/>
      <c r="CT138" s="58"/>
      <c r="CU138" s="58"/>
      <c r="CV138" s="58"/>
    </row>
    <row r="139" spans="1:100" x14ac:dyDescent="0.25">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58"/>
      <c r="CA139" s="58"/>
      <c r="CB139" s="58"/>
      <c r="CC139" s="58"/>
      <c r="CD139" s="58"/>
      <c r="CE139" s="58"/>
    </row>
    <row r="140" spans="1:100" x14ac:dyDescent="0.25">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58"/>
      <c r="CA140" s="58"/>
      <c r="CB140" s="58"/>
      <c r="CC140" s="58"/>
      <c r="CD140" s="58"/>
      <c r="CE140" s="58"/>
    </row>
    <row r="141" spans="1:100" x14ac:dyDescent="0.25">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58"/>
      <c r="CA141" s="58"/>
      <c r="CB141" s="58"/>
      <c r="CC141" s="58"/>
      <c r="CD141" s="58"/>
      <c r="CE141" s="58"/>
    </row>
    <row r="142" spans="1:100" x14ac:dyDescent="0.25">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58"/>
      <c r="CA142" s="58"/>
      <c r="CB142" s="58"/>
      <c r="CC142" s="58"/>
      <c r="CD142" s="58"/>
      <c r="CE142" s="58"/>
    </row>
    <row r="143" spans="1:100" x14ac:dyDescent="0.25">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58"/>
      <c r="CA143" s="58"/>
      <c r="CB143" s="58"/>
      <c r="CC143" s="58"/>
      <c r="CD143" s="58"/>
      <c r="CE143" s="58"/>
    </row>
    <row r="144" spans="1:100" x14ac:dyDescent="0.25">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58"/>
      <c r="CA144" s="58"/>
      <c r="CB144" s="58"/>
      <c r="CC144" s="58"/>
      <c r="CD144" s="58"/>
      <c r="CE144" s="58"/>
    </row>
    <row r="145" spans="1:83" x14ac:dyDescent="0.25">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58"/>
      <c r="CA145" s="58"/>
      <c r="CB145" s="58"/>
      <c r="CC145" s="58"/>
      <c r="CD145" s="58"/>
      <c r="CE145" s="58"/>
    </row>
    <row r="146" spans="1:83" x14ac:dyDescent="0.25">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row>
    <row r="147" spans="1:83" x14ac:dyDescent="0.25">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row>
    <row r="148" spans="1:83" x14ac:dyDescent="0.25">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c r="AA148" s="58"/>
      <c r="AB148" s="58"/>
      <c r="AC148" s="58"/>
      <c r="AD148" s="58"/>
      <c r="AE148" s="58"/>
      <c r="AF148" s="58"/>
      <c r="AG148" s="58"/>
      <c r="AH148" s="58"/>
      <c r="AI148" s="58"/>
      <c r="AJ148" s="58"/>
      <c r="AK148" s="58"/>
      <c r="AL148" s="58"/>
      <c r="AM148" s="58"/>
      <c r="AN148" s="58"/>
      <c r="AO148" s="58"/>
      <c r="AP148" s="58"/>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58"/>
      <c r="BY148" s="58"/>
      <c r="BZ148" s="58"/>
      <c r="CA148" s="58"/>
      <c r="CB148" s="58"/>
      <c r="CC148" s="58"/>
      <c r="CD148" s="58"/>
      <c r="CE148" s="58"/>
    </row>
    <row r="149" spans="1:83" x14ac:dyDescent="0.25">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c r="AA149" s="58"/>
      <c r="AB149" s="58"/>
      <c r="AC149" s="58"/>
      <c r="AD149" s="58"/>
      <c r="AE149" s="58"/>
      <c r="AF149" s="58"/>
      <c r="AG149" s="58"/>
      <c r="AH149" s="58"/>
      <c r="AI149" s="58"/>
      <c r="AJ149" s="58"/>
      <c r="AK149" s="58"/>
      <c r="AL149" s="58"/>
      <c r="AM149" s="58"/>
      <c r="AN149" s="58"/>
      <c r="AO149" s="58"/>
      <c r="AP149" s="58"/>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58"/>
      <c r="BY149" s="58"/>
      <c r="BZ149" s="58"/>
      <c r="CA149" s="58"/>
      <c r="CB149" s="58"/>
      <c r="CC149" s="58"/>
      <c r="CD149" s="58"/>
      <c r="CE149" s="58"/>
    </row>
    <row r="150" spans="1:83" x14ac:dyDescent="0.25">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row>
    <row r="151" spans="1:83" x14ac:dyDescent="0.25">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58"/>
      <c r="BY151" s="58"/>
      <c r="BZ151" s="58"/>
      <c r="CA151" s="58"/>
      <c r="CB151" s="58"/>
      <c r="CC151" s="58"/>
      <c r="CD151" s="58"/>
      <c r="CE151" s="58"/>
    </row>
    <row r="152" spans="1:83" x14ac:dyDescent="0.25">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58"/>
      <c r="BY152" s="58"/>
      <c r="BZ152" s="58"/>
      <c r="CA152" s="58"/>
      <c r="CB152" s="58"/>
      <c r="CC152" s="58"/>
      <c r="CD152" s="58"/>
      <c r="CE152" s="58"/>
    </row>
    <row r="153" spans="1:83" x14ac:dyDescent="0.25">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58"/>
      <c r="BY153" s="58"/>
      <c r="BZ153" s="58"/>
      <c r="CA153" s="58"/>
      <c r="CB153" s="58"/>
      <c r="CC153" s="58"/>
      <c r="CD153" s="58"/>
      <c r="CE153" s="58"/>
    </row>
    <row r="154" spans="1:83" x14ac:dyDescent="0.25">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58"/>
      <c r="BY154" s="58"/>
      <c r="BZ154" s="58"/>
      <c r="CA154" s="58"/>
      <c r="CB154" s="58"/>
      <c r="CC154" s="58"/>
      <c r="CD154" s="58"/>
      <c r="CE154" s="58"/>
    </row>
    <row r="155" spans="1:83" x14ac:dyDescent="0.25">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row>
    <row r="156" spans="1:83" x14ac:dyDescent="0.25">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row>
    <row r="157" spans="1:83" x14ac:dyDescent="0.25">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58"/>
      <c r="BY157" s="58"/>
      <c r="BZ157" s="58"/>
      <c r="CA157" s="58"/>
      <c r="CB157" s="58"/>
      <c r="CC157" s="58"/>
      <c r="CD157" s="58"/>
      <c r="CE157" s="58"/>
    </row>
    <row r="158" spans="1:83" x14ac:dyDescent="0.25">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c r="AA158" s="58"/>
      <c r="AB158" s="58"/>
      <c r="AC158" s="58"/>
      <c r="AD158" s="58"/>
      <c r="AE158" s="58"/>
      <c r="AF158" s="58"/>
      <c r="AG158" s="58"/>
      <c r="AH158" s="58"/>
      <c r="AI158" s="58"/>
      <c r="AJ158" s="58"/>
      <c r="AK158" s="58"/>
      <c r="AL158" s="58"/>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58"/>
      <c r="BY158" s="58"/>
      <c r="BZ158" s="58"/>
      <c r="CA158" s="58"/>
      <c r="CB158" s="58"/>
      <c r="CC158" s="58"/>
      <c r="CD158" s="58"/>
      <c r="CE158" s="58"/>
    </row>
    <row r="159" spans="1:83" x14ac:dyDescent="0.25">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c r="AA159" s="58"/>
      <c r="AB159" s="58"/>
      <c r="AC159" s="58"/>
      <c r="AD159" s="58"/>
      <c r="AE159" s="58"/>
      <c r="AF159" s="58"/>
      <c r="AG159" s="58"/>
      <c r="AH159" s="58"/>
      <c r="AI159" s="58"/>
      <c r="AJ159" s="58"/>
      <c r="AK159" s="58"/>
      <c r="AL159" s="58"/>
      <c r="AM159" s="58"/>
      <c r="AN159" s="58"/>
      <c r="AO159" s="58"/>
      <c r="AP159" s="58"/>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58"/>
      <c r="BY159" s="58"/>
      <c r="BZ159" s="58"/>
      <c r="CA159" s="58"/>
      <c r="CB159" s="58"/>
      <c r="CC159" s="58"/>
      <c r="CD159" s="58"/>
      <c r="CE159" s="58"/>
    </row>
    <row r="160" spans="1:83" x14ac:dyDescent="0.25">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58"/>
      <c r="BY160" s="58"/>
      <c r="BZ160" s="58"/>
      <c r="CA160" s="58"/>
      <c r="CB160" s="58"/>
      <c r="CC160" s="58"/>
      <c r="CD160" s="58"/>
      <c r="CE160" s="58"/>
    </row>
    <row r="161" spans="1:83" x14ac:dyDescent="0.25">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58"/>
      <c r="BY161" s="58"/>
      <c r="BZ161" s="58"/>
      <c r="CA161" s="58"/>
      <c r="CB161" s="58"/>
      <c r="CC161" s="58"/>
      <c r="CD161" s="58"/>
      <c r="CE161" s="58"/>
    </row>
    <row r="162" spans="1:83" x14ac:dyDescent="0.25">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c r="AA162" s="58"/>
      <c r="AB162" s="58"/>
      <c r="AC162" s="58"/>
      <c r="AD162" s="58"/>
      <c r="AE162" s="58"/>
      <c r="AF162" s="58"/>
      <c r="AG162" s="58"/>
      <c r="AH162" s="58"/>
      <c r="AI162" s="58"/>
      <c r="AJ162" s="58"/>
      <c r="AK162" s="58"/>
      <c r="AL162" s="58"/>
      <c r="AM162" s="58"/>
      <c r="AN162" s="58"/>
      <c r="AO162" s="58"/>
      <c r="AP162" s="58"/>
      <c r="AQ162" s="58"/>
      <c r="AR162" s="58"/>
      <c r="AS162" s="58"/>
      <c r="AT162" s="58"/>
      <c r="AU162" s="58"/>
      <c r="AV162" s="58"/>
      <c r="AW162" s="58"/>
      <c r="AX162" s="58"/>
      <c r="AY162" s="58"/>
      <c r="AZ162" s="58"/>
      <c r="BA162" s="58"/>
      <c r="BB162" s="58"/>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58"/>
      <c r="BY162" s="58"/>
      <c r="BZ162" s="58"/>
      <c r="CA162" s="58"/>
      <c r="CB162" s="58"/>
      <c r="CC162" s="58"/>
      <c r="CD162" s="58"/>
      <c r="CE162" s="58"/>
    </row>
    <row r="163" spans="1:83" x14ac:dyDescent="0.25">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58"/>
      <c r="BY163" s="58"/>
      <c r="BZ163" s="58"/>
      <c r="CA163" s="58"/>
      <c r="CB163" s="58"/>
      <c r="CC163" s="58"/>
      <c r="CD163" s="58"/>
      <c r="CE163" s="58"/>
    </row>
    <row r="164" spans="1:83" x14ac:dyDescent="0.25">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58"/>
      <c r="BZ164" s="58"/>
      <c r="CA164" s="58"/>
      <c r="CB164" s="58"/>
      <c r="CC164" s="58"/>
      <c r="CD164" s="58"/>
      <c r="CE164" s="58"/>
    </row>
    <row r="165" spans="1:83" x14ac:dyDescent="0.25">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c r="AA165" s="58"/>
      <c r="AB165" s="58"/>
      <c r="AC165" s="58"/>
      <c r="AD165" s="58"/>
      <c r="AE165" s="58"/>
      <c r="AF165" s="58"/>
      <c r="AG165" s="58"/>
      <c r="AH165" s="58"/>
      <c r="AI165" s="58"/>
      <c r="AJ165" s="58"/>
      <c r="AK165" s="58"/>
      <c r="AL165" s="58"/>
      <c r="AM165" s="58"/>
      <c r="AN165" s="58"/>
      <c r="AO165" s="58"/>
      <c r="AP165" s="58"/>
      <c r="AQ165" s="58"/>
      <c r="AR165" s="58"/>
      <c r="AS165" s="58"/>
      <c r="AT165" s="58"/>
      <c r="AU165" s="58"/>
      <c r="AV165" s="58"/>
      <c r="AW165" s="58"/>
      <c r="AX165" s="58"/>
      <c r="AY165" s="58"/>
      <c r="AZ165" s="58"/>
      <c r="BA165" s="58"/>
      <c r="BB165" s="58"/>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58"/>
      <c r="BY165" s="58"/>
      <c r="BZ165" s="58"/>
      <c r="CA165" s="58"/>
      <c r="CB165" s="58"/>
      <c r="CC165" s="58"/>
      <c r="CD165" s="58"/>
      <c r="CE165" s="58"/>
    </row>
    <row r="166" spans="1:83" x14ac:dyDescent="0.25">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row>
    <row r="167" spans="1:83" x14ac:dyDescent="0.25">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c r="AA167" s="58"/>
      <c r="AB167" s="58"/>
      <c r="AC167" s="58"/>
      <c r="AD167" s="58"/>
      <c r="AE167" s="58"/>
      <c r="AF167" s="58"/>
      <c r="AG167" s="58"/>
      <c r="AH167" s="58"/>
      <c r="AI167" s="58"/>
      <c r="AJ167" s="58"/>
      <c r="AK167" s="58"/>
      <c r="AL167" s="58"/>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58"/>
      <c r="BY167" s="58"/>
      <c r="BZ167" s="58"/>
      <c r="CA167" s="58"/>
      <c r="CB167" s="58"/>
      <c r="CC167" s="58"/>
      <c r="CD167" s="58"/>
      <c r="CE167" s="58"/>
    </row>
    <row r="168" spans="1:83" x14ac:dyDescent="0.25">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58"/>
      <c r="BY168" s="58"/>
      <c r="BZ168" s="58"/>
      <c r="CA168" s="58"/>
      <c r="CB168" s="58"/>
      <c r="CC168" s="58"/>
      <c r="CD168" s="58"/>
      <c r="CE168" s="58"/>
    </row>
    <row r="169" spans="1:83" x14ac:dyDescent="0.25">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c r="AA169" s="58"/>
      <c r="AB169" s="58"/>
      <c r="AC169" s="58"/>
      <c r="AD169" s="58"/>
      <c r="AE169" s="58"/>
      <c r="AF169" s="58"/>
      <c r="AG169" s="58"/>
      <c r="AH169" s="58"/>
      <c r="AI169" s="58"/>
      <c r="AJ169" s="58"/>
      <c r="AK169" s="58"/>
      <c r="AL169" s="58"/>
      <c r="AM169" s="58"/>
      <c r="AN169" s="58"/>
      <c r="AO169" s="58"/>
      <c r="AP169" s="58"/>
      <c r="AQ169" s="58"/>
      <c r="AR169" s="58"/>
      <c r="AS169" s="58"/>
      <c r="AT169" s="58"/>
      <c r="AU169" s="58"/>
      <c r="AV169" s="58"/>
      <c r="AW169" s="58"/>
      <c r="AX169" s="58"/>
      <c r="AY169" s="58"/>
      <c r="AZ169" s="58"/>
      <c r="BA169" s="58"/>
      <c r="BB169" s="58"/>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58"/>
      <c r="BY169" s="58"/>
      <c r="BZ169" s="58"/>
      <c r="CA169" s="58"/>
      <c r="CB169" s="58"/>
      <c r="CC169" s="58"/>
      <c r="CD169" s="58"/>
      <c r="CE169" s="58"/>
    </row>
    <row r="170" spans="1:83" x14ac:dyDescent="0.25">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E170" s="58"/>
      <c r="AF170" s="58"/>
      <c r="AG170" s="58"/>
      <c r="AH170" s="58"/>
      <c r="AI170" s="58"/>
      <c r="AJ170" s="58"/>
      <c r="AK170" s="58"/>
      <c r="AL170" s="58"/>
      <c r="AM170" s="58"/>
      <c r="AN170" s="58"/>
      <c r="AO170" s="58"/>
      <c r="AP170" s="58"/>
      <c r="AQ170" s="58"/>
      <c r="AR170" s="58"/>
      <c r="AS170" s="58"/>
      <c r="AT170" s="58"/>
      <c r="AU170" s="58"/>
      <c r="AV170" s="58"/>
      <c r="AW170" s="58"/>
      <c r="AX170" s="58"/>
      <c r="AY170" s="58"/>
      <c r="AZ170" s="58"/>
      <c r="BA170" s="58"/>
      <c r="BB170" s="58"/>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58"/>
      <c r="BY170" s="58"/>
      <c r="BZ170" s="58"/>
      <c r="CA170" s="58"/>
      <c r="CB170" s="58"/>
      <c r="CC170" s="58"/>
      <c r="CD170" s="58"/>
      <c r="CE170" s="58"/>
    </row>
    <row r="171" spans="1:83" x14ac:dyDescent="0.25">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c r="AA171" s="58"/>
      <c r="AB171" s="58"/>
      <c r="AC171" s="58"/>
      <c r="AD171" s="58"/>
      <c r="AE171" s="58"/>
      <c r="AF171" s="58"/>
      <c r="AG171" s="58"/>
      <c r="AH171" s="58"/>
      <c r="AI171" s="58"/>
      <c r="AJ171" s="58"/>
      <c r="AK171" s="58"/>
      <c r="AL171" s="58"/>
      <c r="AM171" s="58"/>
      <c r="AN171" s="58"/>
      <c r="AO171" s="58"/>
      <c r="AP171" s="58"/>
      <c r="AQ171" s="58"/>
      <c r="AR171" s="58"/>
      <c r="AS171" s="58"/>
      <c r="AT171" s="58"/>
      <c r="AU171" s="58"/>
      <c r="AV171" s="58"/>
      <c r="AW171" s="58"/>
      <c r="AX171" s="58"/>
      <c r="AY171" s="58"/>
      <c r="AZ171" s="58"/>
      <c r="BA171" s="58"/>
      <c r="BB171" s="58"/>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58"/>
      <c r="BY171" s="58"/>
      <c r="BZ171" s="58"/>
      <c r="CA171" s="58"/>
      <c r="CB171" s="58"/>
      <c r="CC171" s="58"/>
      <c r="CD171" s="58"/>
      <c r="CE171" s="58"/>
    </row>
    <row r="172" spans="1:83" x14ac:dyDescent="0.25">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c r="AZ172" s="58"/>
      <c r="BA172" s="58"/>
      <c r="BB172" s="58"/>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58"/>
      <c r="BY172" s="58"/>
      <c r="BZ172" s="58"/>
      <c r="CA172" s="58"/>
      <c r="CB172" s="58"/>
      <c r="CC172" s="58"/>
      <c r="CD172" s="58"/>
      <c r="CE172" s="58"/>
    </row>
    <row r="173" spans="1:83" x14ac:dyDescent="0.25">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58"/>
      <c r="BY173" s="58"/>
      <c r="BZ173" s="58"/>
      <c r="CA173" s="58"/>
      <c r="CB173" s="58"/>
      <c r="CC173" s="58"/>
      <c r="CD173" s="58"/>
      <c r="CE173" s="58"/>
    </row>
    <row r="174" spans="1:83" x14ac:dyDescent="0.25">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row>
    <row r="175" spans="1:83" x14ac:dyDescent="0.25">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row>
    <row r="176" spans="1:83" x14ac:dyDescent="0.25">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row>
    <row r="177" spans="1:83" x14ac:dyDescent="0.25">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c r="AZ177" s="58"/>
      <c r="BA177" s="58"/>
      <c r="BB177" s="58"/>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58"/>
      <c r="BY177" s="58"/>
      <c r="BZ177" s="58"/>
      <c r="CA177" s="58"/>
      <c r="CB177" s="58"/>
      <c r="CC177" s="58"/>
      <c r="CD177" s="58"/>
      <c r="CE177" s="58"/>
    </row>
    <row r="178" spans="1:83" x14ac:dyDescent="0.25">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c r="AZ178" s="58"/>
      <c r="BA178" s="58"/>
      <c r="BB178" s="58"/>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58"/>
      <c r="BY178" s="58"/>
      <c r="BZ178" s="58"/>
      <c r="CA178" s="58"/>
      <c r="CB178" s="58"/>
      <c r="CC178" s="58"/>
      <c r="CD178" s="58"/>
      <c r="CE178" s="58"/>
    </row>
    <row r="179" spans="1:83" x14ac:dyDescent="0.25">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c r="AZ179" s="58"/>
      <c r="BA179" s="58"/>
      <c r="BB179" s="58"/>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58"/>
      <c r="BY179" s="58"/>
      <c r="BZ179" s="58"/>
      <c r="CA179" s="58"/>
      <c r="CB179" s="58"/>
      <c r="CC179" s="58"/>
      <c r="CD179" s="58"/>
      <c r="CE179" s="58"/>
    </row>
    <row r="180" spans="1:83" x14ac:dyDescent="0.25">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c r="AA180" s="58"/>
      <c r="AB180" s="58"/>
      <c r="AC180" s="58"/>
      <c r="AD180" s="58"/>
      <c r="AE180" s="58"/>
      <c r="AF180" s="58"/>
      <c r="AG180" s="58"/>
      <c r="AH180" s="58"/>
      <c r="AI180" s="58"/>
      <c r="AJ180" s="58"/>
      <c r="AK180" s="58"/>
      <c r="AL180" s="58"/>
      <c r="AM180" s="58"/>
      <c r="AN180" s="58"/>
      <c r="AO180" s="58"/>
      <c r="AP180" s="58"/>
      <c r="AQ180" s="58"/>
      <c r="AR180" s="58"/>
      <c r="AS180" s="58"/>
      <c r="AT180" s="58"/>
      <c r="AU180" s="58"/>
      <c r="AV180" s="58"/>
      <c r="AW180" s="58"/>
      <c r="AX180" s="58"/>
      <c r="AY180" s="58"/>
      <c r="AZ180" s="58"/>
      <c r="BA180" s="58"/>
      <c r="BB180" s="58"/>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58"/>
      <c r="BY180" s="58"/>
      <c r="BZ180" s="58"/>
      <c r="CA180" s="58"/>
      <c r="CB180" s="58"/>
      <c r="CC180" s="58"/>
      <c r="CD180" s="58"/>
      <c r="CE180" s="58"/>
    </row>
    <row r="181" spans="1:83" x14ac:dyDescent="0.25">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c r="AA181" s="58"/>
      <c r="AB181" s="58"/>
      <c r="AC181" s="58"/>
      <c r="AD181" s="58"/>
      <c r="AE181" s="58"/>
      <c r="AF181" s="58"/>
      <c r="AG181" s="58"/>
      <c r="AH181" s="58"/>
      <c r="AI181" s="58"/>
      <c r="AJ181" s="58"/>
      <c r="AK181" s="58"/>
      <c r="AL181" s="58"/>
      <c r="AM181" s="58"/>
      <c r="AN181" s="58"/>
      <c r="AO181" s="58"/>
      <c r="AP181" s="58"/>
      <c r="AQ181" s="58"/>
      <c r="AR181" s="58"/>
      <c r="AS181" s="58"/>
      <c r="AT181" s="58"/>
      <c r="AU181" s="58"/>
      <c r="AV181" s="58"/>
      <c r="AW181" s="58"/>
      <c r="AX181" s="58"/>
      <c r="AY181" s="58"/>
      <c r="AZ181" s="58"/>
      <c r="BA181" s="58"/>
      <c r="BB181" s="58"/>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58"/>
      <c r="BY181" s="58"/>
      <c r="BZ181" s="58"/>
      <c r="CA181" s="58"/>
      <c r="CB181" s="58"/>
      <c r="CC181" s="58"/>
      <c r="CD181" s="58"/>
      <c r="CE181" s="58"/>
    </row>
    <row r="182" spans="1:83" x14ac:dyDescent="0.25">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c r="AA182" s="58"/>
      <c r="AB182" s="58"/>
      <c r="AC182" s="58"/>
      <c r="AD182" s="58"/>
      <c r="AE182" s="58"/>
      <c r="AF182" s="58"/>
      <c r="AG182" s="58"/>
      <c r="AH182" s="58"/>
      <c r="AI182" s="58"/>
      <c r="AJ182" s="58"/>
      <c r="AK182" s="58"/>
      <c r="AL182" s="58"/>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58"/>
      <c r="BY182" s="58"/>
      <c r="BZ182" s="58"/>
      <c r="CA182" s="58"/>
      <c r="CB182" s="58"/>
      <c r="CC182" s="58"/>
      <c r="CD182" s="58"/>
      <c r="CE182" s="58"/>
    </row>
    <row r="183" spans="1:83" x14ac:dyDescent="0.25">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58"/>
      <c r="BY183" s="58"/>
      <c r="BZ183" s="58"/>
      <c r="CA183" s="58"/>
      <c r="CB183" s="58"/>
      <c r="CC183" s="58"/>
      <c r="CD183" s="58"/>
      <c r="CE183" s="58"/>
    </row>
    <row r="184" spans="1:83" x14ac:dyDescent="0.25">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58"/>
      <c r="BY184" s="58"/>
      <c r="BZ184" s="58"/>
      <c r="CA184" s="58"/>
      <c r="CB184" s="58"/>
      <c r="CC184" s="58"/>
      <c r="CD184" s="58"/>
      <c r="CE184" s="58"/>
    </row>
    <row r="185" spans="1:83" x14ac:dyDescent="0.25">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c r="AA185" s="58"/>
      <c r="AB185" s="58"/>
      <c r="AC185" s="58"/>
      <c r="AD185" s="58"/>
      <c r="AE185" s="58"/>
      <c r="AF185" s="58"/>
      <c r="AG185" s="58"/>
      <c r="AH185" s="58"/>
      <c r="AI185" s="58"/>
      <c r="AJ185" s="58"/>
      <c r="AK185" s="58"/>
      <c r="AL185" s="58"/>
      <c r="AM185" s="58"/>
      <c r="AN185" s="58"/>
      <c r="AO185" s="58"/>
      <c r="AP185" s="58"/>
      <c r="AQ185" s="58"/>
      <c r="AR185" s="58"/>
      <c r="AS185" s="58"/>
      <c r="AT185" s="58"/>
      <c r="AU185" s="58"/>
      <c r="AV185" s="58"/>
      <c r="AW185" s="58"/>
      <c r="AX185" s="58"/>
      <c r="AY185" s="58"/>
      <c r="AZ185" s="58"/>
      <c r="BA185" s="58"/>
      <c r="BB185" s="58"/>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58"/>
      <c r="BY185" s="58"/>
      <c r="BZ185" s="58"/>
      <c r="CA185" s="58"/>
      <c r="CB185" s="58"/>
      <c r="CC185" s="58"/>
      <c r="CD185" s="58"/>
      <c r="CE185" s="58"/>
    </row>
    <row r="186" spans="1:83" x14ac:dyDescent="0.25">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row>
    <row r="187" spans="1:83" x14ac:dyDescent="0.25">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c r="AA187" s="58"/>
      <c r="AB187" s="58"/>
      <c r="AC187" s="58"/>
      <c r="AD187" s="58"/>
      <c r="AE187" s="58"/>
      <c r="AF187" s="58"/>
      <c r="AG187" s="58"/>
      <c r="AH187" s="58"/>
      <c r="AI187" s="58"/>
      <c r="AJ187" s="58"/>
      <c r="AK187" s="58"/>
      <c r="AL187" s="58"/>
      <c r="AM187" s="58"/>
      <c r="AN187" s="58"/>
      <c r="AO187" s="58"/>
      <c r="AP187" s="58"/>
      <c r="AQ187" s="58"/>
      <c r="AR187" s="58"/>
      <c r="AS187" s="58"/>
      <c r="AT187" s="58"/>
      <c r="AU187" s="58"/>
      <c r="AV187" s="58"/>
      <c r="AW187" s="58"/>
      <c r="AX187" s="58"/>
      <c r="AY187" s="58"/>
      <c r="AZ187" s="58"/>
      <c r="BA187" s="58"/>
      <c r="BB187" s="58"/>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58"/>
      <c r="BY187" s="58"/>
      <c r="BZ187" s="58"/>
      <c r="CA187" s="58"/>
      <c r="CB187" s="58"/>
      <c r="CC187" s="58"/>
      <c r="CD187" s="58"/>
      <c r="CE187" s="58"/>
    </row>
    <row r="188" spans="1:83" x14ac:dyDescent="0.25">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58"/>
      <c r="BY188" s="58"/>
      <c r="BZ188" s="58"/>
      <c r="CA188" s="58"/>
      <c r="CB188" s="58"/>
      <c r="CC188" s="58"/>
      <c r="CD188" s="58"/>
      <c r="CE188" s="58"/>
    </row>
    <row r="189" spans="1:83" x14ac:dyDescent="0.25">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c r="AA189" s="58"/>
      <c r="AB189" s="58"/>
      <c r="AC189" s="58"/>
      <c r="AD189" s="58"/>
      <c r="AE189" s="58"/>
      <c r="AF189" s="58"/>
      <c r="AG189" s="58"/>
      <c r="AH189" s="58"/>
      <c r="AI189" s="58"/>
      <c r="AJ189" s="58"/>
      <c r="AK189" s="58"/>
      <c r="AL189" s="58"/>
      <c r="AM189" s="58"/>
      <c r="AN189" s="58"/>
      <c r="AO189" s="58"/>
      <c r="AP189" s="58"/>
      <c r="AQ189" s="58"/>
      <c r="AR189" s="58"/>
      <c r="AS189" s="58"/>
      <c r="AT189" s="58"/>
      <c r="AU189" s="58"/>
      <c r="AV189" s="58"/>
      <c r="AW189" s="58"/>
      <c r="AX189" s="58"/>
      <c r="AY189" s="58"/>
      <c r="AZ189" s="58"/>
      <c r="BA189" s="58"/>
      <c r="BB189" s="58"/>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58"/>
      <c r="BY189" s="58"/>
      <c r="BZ189" s="58"/>
      <c r="CA189" s="58"/>
      <c r="CB189" s="58"/>
      <c r="CC189" s="58"/>
      <c r="CD189" s="58"/>
      <c r="CE189" s="58"/>
    </row>
    <row r="190" spans="1:83" x14ac:dyDescent="0.25">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c r="AA190" s="58"/>
      <c r="AB190" s="58"/>
      <c r="AC190" s="58"/>
      <c r="AD190" s="58"/>
      <c r="AE190" s="58"/>
      <c r="AF190" s="58"/>
      <c r="AG190" s="58"/>
      <c r="AH190" s="58"/>
      <c r="AI190" s="58"/>
      <c r="AJ190" s="58"/>
      <c r="AK190" s="58"/>
      <c r="AL190" s="58"/>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58"/>
      <c r="BY190" s="58"/>
      <c r="BZ190" s="58"/>
      <c r="CA190" s="58"/>
      <c r="CB190" s="58"/>
      <c r="CC190" s="58"/>
      <c r="CD190" s="58"/>
      <c r="CE190" s="58"/>
    </row>
    <row r="191" spans="1:83" x14ac:dyDescent="0.25">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c r="AA191" s="58"/>
      <c r="AB191" s="58"/>
      <c r="AC191" s="58"/>
      <c r="AD191" s="58"/>
      <c r="AE191" s="58"/>
      <c r="AF191" s="58"/>
      <c r="AG191" s="58"/>
      <c r="AH191" s="58"/>
      <c r="AI191" s="58"/>
      <c r="AJ191" s="58"/>
      <c r="AK191" s="58"/>
      <c r="AL191" s="58"/>
      <c r="AM191" s="58"/>
      <c r="AN191" s="58"/>
      <c r="AO191" s="58"/>
      <c r="AP191" s="58"/>
      <c r="AQ191" s="58"/>
      <c r="AR191" s="58"/>
      <c r="AS191" s="58"/>
      <c r="AT191" s="58"/>
      <c r="AU191" s="58"/>
      <c r="AV191" s="58"/>
      <c r="AW191" s="58"/>
      <c r="AX191" s="58"/>
      <c r="AY191" s="58"/>
      <c r="AZ191" s="58"/>
      <c r="BA191" s="58"/>
      <c r="BB191" s="58"/>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58"/>
      <c r="BY191" s="58"/>
      <c r="BZ191" s="58"/>
      <c r="CA191" s="58"/>
      <c r="CB191" s="58"/>
      <c r="CC191" s="58"/>
      <c r="CD191" s="58"/>
      <c r="CE191" s="58"/>
    </row>
    <row r="192" spans="1:83" x14ac:dyDescent="0.25">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58"/>
      <c r="BY192" s="58"/>
      <c r="BZ192" s="58"/>
      <c r="CA192" s="58"/>
      <c r="CB192" s="58"/>
      <c r="CC192" s="58"/>
      <c r="CD192" s="58"/>
      <c r="CE192" s="58"/>
    </row>
    <row r="193" spans="2:83" x14ac:dyDescent="0.25">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c r="AA193" s="58"/>
      <c r="AB193" s="58"/>
      <c r="AC193" s="58"/>
      <c r="AD193" s="58"/>
      <c r="AE193" s="58"/>
      <c r="AF193" s="58"/>
      <c r="AG193" s="58"/>
      <c r="AH193" s="58"/>
      <c r="AI193" s="58"/>
      <c r="AJ193" s="58"/>
      <c r="AK193" s="58"/>
      <c r="AL193" s="58"/>
      <c r="AM193" s="58"/>
      <c r="AN193" s="58"/>
      <c r="AO193" s="58"/>
      <c r="AP193" s="58"/>
      <c r="AQ193" s="58"/>
      <c r="AR193" s="58"/>
      <c r="AS193" s="58"/>
      <c r="AT193" s="58"/>
      <c r="AU193" s="58"/>
      <c r="AV193" s="58"/>
      <c r="AW193" s="58"/>
      <c r="AX193" s="58"/>
      <c r="AY193" s="58"/>
      <c r="AZ193" s="58"/>
      <c r="BA193" s="58"/>
      <c r="BB193" s="58"/>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58"/>
      <c r="BY193" s="58"/>
      <c r="BZ193" s="58"/>
      <c r="CA193" s="58"/>
      <c r="CB193" s="58"/>
      <c r="CC193" s="58"/>
      <c r="CD193" s="58"/>
      <c r="CE193" s="58"/>
    </row>
    <row r="194" spans="2:83" x14ac:dyDescent="0.25">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c r="AZ194" s="58"/>
      <c r="BA194" s="58"/>
      <c r="BB194" s="58"/>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58"/>
      <c r="BY194" s="58"/>
      <c r="BZ194" s="58"/>
      <c r="CA194" s="58"/>
      <c r="CB194" s="58"/>
      <c r="CC194" s="58"/>
      <c r="CD194" s="58"/>
      <c r="CE194" s="58"/>
    </row>
    <row r="195" spans="2:83" x14ac:dyDescent="0.25">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c r="AZ195" s="58"/>
      <c r="BA195" s="58"/>
      <c r="BB195" s="58"/>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58"/>
      <c r="BY195" s="58"/>
      <c r="BZ195" s="58"/>
      <c r="CA195" s="58"/>
      <c r="CB195" s="58"/>
      <c r="CC195" s="58"/>
      <c r="CD195" s="58"/>
      <c r="CE195" s="58"/>
    </row>
    <row r="196" spans="2:83" x14ac:dyDescent="0.25">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row>
    <row r="197" spans="2:83" x14ac:dyDescent="0.25">
      <c r="B197" s="58"/>
      <c r="C197" s="58"/>
      <c r="D197" s="58"/>
      <c r="E197" s="58"/>
      <c r="F197" s="58"/>
      <c r="G197" s="58"/>
      <c r="H197" s="58"/>
      <c r="I197" s="58"/>
      <c r="BI197" s="58"/>
      <c r="BJ197" s="58"/>
      <c r="BK197" s="58"/>
      <c r="BL197" s="58"/>
      <c r="BM197" s="58"/>
      <c r="BN197" s="58"/>
    </row>
    <row r="198" spans="2:83" x14ac:dyDescent="0.25">
      <c r="B198" s="58"/>
      <c r="C198" s="58"/>
      <c r="D198" s="58"/>
      <c r="E198" s="58"/>
      <c r="F198" s="58"/>
      <c r="G198" s="58"/>
      <c r="H198" s="58"/>
      <c r="I198" s="58"/>
      <c r="BI198" s="58"/>
      <c r="BJ198" s="58"/>
      <c r="BK198" s="58"/>
      <c r="BL198" s="58"/>
      <c r="BM198" s="58"/>
      <c r="BN198" s="58"/>
    </row>
    <row r="199" spans="2:83" x14ac:dyDescent="0.25">
      <c r="B199" s="58"/>
      <c r="C199" s="58"/>
      <c r="D199" s="58"/>
      <c r="E199" s="58"/>
      <c r="F199" s="58"/>
      <c r="G199" s="58"/>
      <c r="H199" s="58"/>
      <c r="I199" s="58"/>
      <c r="BI199" s="58"/>
      <c r="BJ199" s="58"/>
      <c r="BK199" s="58"/>
      <c r="BL199" s="58"/>
      <c r="BM199" s="58"/>
      <c r="BN199" s="58"/>
    </row>
    <row r="200" spans="2:83" x14ac:dyDescent="0.25">
      <c r="B200" s="58"/>
      <c r="C200" s="58"/>
      <c r="D200" s="58"/>
      <c r="E200" s="58"/>
      <c r="F200" s="58"/>
      <c r="G200" s="58"/>
      <c r="H200" s="58"/>
      <c r="I200" s="58"/>
      <c r="BI200" s="58"/>
      <c r="BJ200" s="58"/>
      <c r="BK200" s="58"/>
      <c r="BL200" s="58"/>
      <c r="BM200" s="58"/>
      <c r="BN200" s="58"/>
    </row>
    <row r="201" spans="2:83" x14ac:dyDescent="0.25">
      <c r="BI201" s="58"/>
      <c r="BJ201" s="58"/>
      <c r="BK201" s="58"/>
      <c r="BL201" s="58"/>
      <c r="BM201" s="58"/>
      <c r="BN201" s="58"/>
    </row>
    <row r="202" spans="2:83" x14ac:dyDescent="0.25">
      <c r="BI202" s="58"/>
      <c r="BJ202" s="58"/>
      <c r="BK202" s="58"/>
      <c r="BL202" s="58"/>
      <c r="BM202" s="58"/>
      <c r="BN202" s="58"/>
    </row>
    <row r="203" spans="2:83" x14ac:dyDescent="0.25">
      <c r="BI203" s="58"/>
      <c r="BJ203" s="58"/>
      <c r="BK203" s="58"/>
      <c r="BL203" s="58"/>
      <c r="BM203" s="58"/>
      <c r="BN203" s="58"/>
    </row>
    <row r="204" spans="2:83" x14ac:dyDescent="0.25">
      <c r="BI204" s="58"/>
      <c r="BJ204" s="58"/>
      <c r="BK204" s="58"/>
      <c r="BL204" s="58"/>
      <c r="BM204" s="58"/>
      <c r="BN204" s="58"/>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58"/>
      <c r="B1" s="422" t="s">
        <v>49</v>
      </c>
      <c r="C1" s="422"/>
      <c r="D1" s="422"/>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37" x14ac:dyDescent="0.2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1:37" ht="25.5" x14ac:dyDescent="0.25">
      <c r="A3" s="58"/>
      <c r="B3" s="8"/>
      <c r="C3" s="9" t="s">
        <v>46</v>
      </c>
      <c r="D3" s="9" t="s">
        <v>4</v>
      </c>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7" ht="51" x14ac:dyDescent="0.25">
      <c r="A4" s="58"/>
      <c r="B4" s="10" t="s">
        <v>45</v>
      </c>
      <c r="C4" s="11" t="s">
        <v>93</v>
      </c>
      <c r="D4" s="12">
        <v>0.2</v>
      </c>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7" ht="51" x14ac:dyDescent="0.25">
      <c r="A5" s="58"/>
      <c r="B5" s="13" t="s">
        <v>47</v>
      </c>
      <c r="C5" s="14" t="s">
        <v>94</v>
      </c>
      <c r="D5" s="15">
        <v>0.4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row>
    <row r="6" spans="1:37" ht="51" x14ac:dyDescent="0.25">
      <c r="A6" s="58"/>
      <c r="B6" s="16" t="s">
        <v>98</v>
      </c>
      <c r="C6" s="14" t="s">
        <v>95</v>
      </c>
      <c r="D6" s="15">
        <v>0.6</v>
      </c>
      <c r="E6" s="58"/>
      <c r="F6" s="58"/>
      <c r="G6" s="58"/>
      <c r="H6" s="58"/>
      <c r="I6" s="58"/>
      <c r="J6" s="58"/>
      <c r="K6" s="58"/>
      <c r="L6" s="58"/>
      <c r="M6" s="58"/>
      <c r="N6" s="58"/>
      <c r="O6" s="58"/>
      <c r="P6" s="58"/>
      <c r="Q6" s="58"/>
      <c r="R6" s="58"/>
      <c r="S6" s="58"/>
      <c r="T6" s="58"/>
      <c r="U6" s="58"/>
      <c r="V6" s="58"/>
      <c r="W6" s="58"/>
      <c r="X6" s="58"/>
      <c r="Y6" s="58"/>
      <c r="Z6" s="58"/>
      <c r="AA6" s="58"/>
      <c r="AB6" s="58"/>
      <c r="AC6" s="58"/>
      <c r="AD6" s="58"/>
      <c r="AE6" s="58"/>
    </row>
    <row r="7" spans="1:37" ht="76.5" x14ac:dyDescent="0.25">
      <c r="A7" s="58"/>
      <c r="B7" s="17" t="s">
        <v>6</v>
      </c>
      <c r="C7" s="14" t="s">
        <v>96</v>
      </c>
      <c r="D7" s="15">
        <v>0.8</v>
      </c>
      <c r="E7" s="58"/>
      <c r="F7" s="58"/>
      <c r="G7" s="58"/>
      <c r="H7" s="58"/>
      <c r="I7" s="58"/>
      <c r="J7" s="58"/>
      <c r="K7" s="58"/>
      <c r="L7" s="58"/>
      <c r="M7" s="58"/>
      <c r="N7" s="58"/>
      <c r="O7" s="58"/>
      <c r="P7" s="58"/>
      <c r="Q7" s="58"/>
      <c r="R7" s="58"/>
      <c r="S7" s="58"/>
      <c r="T7" s="58"/>
      <c r="U7" s="58"/>
      <c r="V7" s="58"/>
      <c r="W7" s="58"/>
      <c r="X7" s="58"/>
      <c r="Y7" s="58"/>
      <c r="Z7" s="58"/>
      <c r="AA7" s="58"/>
      <c r="AB7" s="58"/>
      <c r="AC7" s="58"/>
      <c r="AD7" s="58"/>
      <c r="AE7" s="58"/>
    </row>
    <row r="8" spans="1:37" ht="51" x14ac:dyDescent="0.25">
      <c r="A8" s="58"/>
      <c r="B8" s="18" t="s">
        <v>48</v>
      </c>
      <c r="C8" s="14" t="s">
        <v>97</v>
      </c>
      <c r="D8" s="15">
        <v>1</v>
      </c>
      <c r="E8" s="58"/>
      <c r="F8" s="58"/>
      <c r="G8" s="58"/>
      <c r="H8" s="58"/>
      <c r="I8" s="58"/>
      <c r="J8" s="58"/>
      <c r="K8" s="58"/>
      <c r="L8" s="58"/>
      <c r="M8" s="58"/>
      <c r="N8" s="58"/>
      <c r="O8" s="58"/>
      <c r="P8" s="58"/>
      <c r="Q8" s="58"/>
      <c r="R8" s="58"/>
      <c r="S8" s="58"/>
      <c r="T8" s="58"/>
      <c r="U8" s="58"/>
      <c r="V8" s="58"/>
      <c r="W8" s="58"/>
      <c r="X8" s="58"/>
      <c r="Y8" s="58"/>
      <c r="Z8" s="58"/>
      <c r="AA8" s="58"/>
      <c r="AB8" s="58"/>
      <c r="AC8" s="58"/>
      <c r="AD8" s="58"/>
      <c r="AE8" s="58"/>
    </row>
    <row r="9" spans="1:37" x14ac:dyDescent="0.25">
      <c r="A9" s="58"/>
      <c r="B9" s="82"/>
      <c r="C9" s="82"/>
      <c r="D9" s="82"/>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row>
    <row r="10" spans="1:37" ht="16.5" x14ac:dyDescent="0.25">
      <c r="A10" s="58"/>
      <c r="B10" s="83"/>
      <c r="C10" s="82"/>
      <c r="D10" s="82"/>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row>
    <row r="11" spans="1:37" x14ac:dyDescent="0.25">
      <c r="A11" s="58"/>
      <c r="B11" s="82"/>
      <c r="C11" s="82"/>
      <c r="D11" s="82"/>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1:37" x14ac:dyDescent="0.25">
      <c r="A12" s="58"/>
      <c r="B12" s="82"/>
      <c r="C12" s="82"/>
      <c r="D12" s="82"/>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row>
    <row r="13" spans="1:37" x14ac:dyDescent="0.25">
      <c r="A13" s="58"/>
      <c r="B13" s="82"/>
      <c r="C13" s="82"/>
      <c r="D13" s="82"/>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row>
    <row r="14" spans="1:37" x14ac:dyDescent="0.25">
      <c r="A14" s="58"/>
      <c r="B14" s="82"/>
      <c r="C14" s="82"/>
      <c r="D14" s="82"/>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row>
    <row r="15" spans="1:37" x14ac:dyDescent="0.25">
      <c r="A15" s="58"/>
      <c r="B15" s="82"/>
      <c r="C15" s="82"/>
      <c r="D15" s="82"/>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row>
    <row r="16" spans="1:37" x14ac:dyDescent="0.25">
      <c r="A16" s="58"/>
      <c r="B16" s="82"/>
      <c r="C16" s="82"/>
      <c r="D16" s="82"/>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row>
    <row r="17" spans="1:37" x14ac:dyDescent="0.25">
      <c r="A17" s="58"/>
      <c r="B17" s="82"/>
      <c r="C17" s="82"/>
      <c r="D17" s="82"/>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row>
    <row r="18" spans="1:37" x14ac:dyDescent="0.25">
      <c r="A18" s="58"/>
      <c r="B18" s="82"/>
      <c r="C18" s="82"/>
      <c r="D18" s="82"/>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row>
    <row r="19" spans="1:37" x14ac:dyDescent="0.2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row>
    <row r="20" spans="1:37" x14ac:dyDescent="0.25">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row>
    <row r="21" spans="1:37"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row>
    <row r="22" spans="1:37"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row>
    <row r="23" spans="1:37" x14ac:dyDescent="0.2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row>
    <row r="24" spans="1:37" x14ac:dyDescent="0.2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row>
    <row r="25" spans="1:37" x14ac:dyDescent="0.25">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row>
    <row r="26" spans="1:37" x14ac:dyDescent="0.25">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1:37" x14ac:dyDescent="0.25">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1:37" x14ac:dyDescent="0.25">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1:37" x14ac:dyDescent="0.25">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1:37" x14ac:dyDescent="0.25">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1:37" x14ac:dyDescent="0.25">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1:37" x14ac:dyDescent="0.25">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1:31" x14ac:dyDescent="0.25">
      <c r="A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row>
    <row r="34" spans="1:31" x14ac:dyDescent="0.25">
      <c r="A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row>
    <row r="35" spans="1:31" x14ac:dyDescent="0.25">
      <c r="A35" s="58"/>
    </row>
    <row r="36" spans="1:31" x14ac:dyDescent="0.25">
      <c r="A36" s="58"/>
    </row>
    <row r="37" spans="1:31" x14ac:dyDescent="0.25">
      <c r="A37" s="58"/>
    </row>
    <row r="38" spans="1:31" x14ac:dyDescent="0.25">
      <c r="A38" s="58"/>
    </row>
    <row r="39" spans="1:31" x14ac:dyDescent="0.25">
      <c r="A39" s="58"/>
    </row>
    <row r="40" spans="1:31" x14ac:dyDescent="0.25">
      <c r="A40" s="58"/>
    </row>
    <row r="41" spans="1:31" x14ac:dyDescent="0.25">
      <c r="A41" s="58"/>
    </row>
    <row r="42" spans="1:31" x14ac:dyDescent="0.25">
      <c r="A42" s="58"/>
    </row>
    <row r="43" spans="1:31" x14ac:dyDescent="0.25">
      <c r="A43" s="58"/>
    </row>
    <row r="44" spans="1:31" x14ac:dyDescent="0.25">
      <c r="A44" s="58"/>
    </row>
    <row r="45" spans="1:31" x14ac:dyDescent="0.25">
      <c r="A45" s="58"/>
    </row>
    <row r="46" spans="1:31" x14ac:dyDescent="0.25">
      <c r="A46" s="58"/>
    </row>
    <row r="47" spans="1:31" x14ac:dyDescent="0.25">
      <c r="A47" s="58"/>
    </row>
    <row r="48" spans="1:31" x14ac:dyDescent="0.25">
      <c r="A48" s="58"/>
    </row>
    <row r="49" spans="1:1" x14ac:dyDescent="0.25">
      <c r="A49" s="58"/>
    </row>
    <row r="50" spans="1:1" x14ac:dyDescent="0.25">
      <c r="A50" s="58"/>
    </row>
    <row r="51" spans="1:1" x14ac:dyDescent="0.25">
      <c r="A51" s="58"/>
    </row>
    <row r="52" spans="1:1" x14ac:dyDescent="0.25">
      <c r="A52" s="58"/>
    </row>
    <row r="53" spans="1:1" x14ac:dyDescent="0.25">
      <c r="A53" s="58"/>
    </row>
    <row r="54" spans="1:1" x14ac:dyDescent="0.25">
      <c r="A54" s="58"/>
    </row>
    <row r="55" spans="1:1" x14ac:dyDescent="0.25">
      <c r="A55" s="5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198" zoomScale="60" zoomScaleNormal="60" workbookViewId="0">
      <selection activeCell="C209" sqref="C209"/>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58"/>
      <c r="B1" s="423" t="s">
        <v>57</v>
      </c>
      <c r="C1" s="423"/>
      <c r="D1" s="423"/>
      <c r="E1" s="58"/>
      <c r="F1" s="58"/>
      <c r="G1" s="58"/>
      <c r="H1" s="58"/>
      <c r="I1" s="58"/>
      <c r="J1" s="58"/>
      <c r="K1" s="58"/>
      <c r="L1" s="58"/>
      <c r="M1" s="58"/>
      <c r="N1" s="58"/>
      <c r="O1" s="58"/>
      <c r="P1" s="58"/>
      <c r="Q1" s="58"/>
      <c r="R1" s="58"/>
      <c r="S1" s="58"/>
      <c r="T1" s="58"/>
      <c r="U1" s="58"/>
    </row>
    <row r="2" spans="1:21" x14ac:dyDescent="0.25">
      <c r="A2" s="58"/>
      <c r="B2" s="58"/>
      <c r="C2" s="58"/>
      <c r="D2" s="58"/>
      <c r="E2" s="58"/>
      <c r="F2" s="58"/>
      <c r="G2" s="58"/>
      <c r="H2" s="58"/>
      <c r="I2" s="58"/>
      <c r="J2" s="58"/>
      <c r="K2" s="58"/>
      <c r="L2" s="58"/>
      <c r="M2" s="58"/>
      <c r="N2" s="58"/>
      <c r="O2" s="58"/>
      <c r="P2" s="58"/>
      <c r="Q2" s="58"/>
      <c r="R2" s="58"/>
      <c r="S2" s="58"/>
      <c r="T2" s="58"/>
      <c r="U2" s="58"/>
    </row>
    <row r="3" spans="1:21" ht="30" x14ac:dyDescent="0.25">
      <c r="A3" s="58"/>
      <c r="B3" s="79"/>
      <c r="C3" s="32" t="s">
        <v>50</v>
      </c>
      <c r="D3" s="32" t="s">
        <v>51</v>
      </c>
      <c r="E3" s="58"/>
      <c r="F3" s="58"/>
      <c r="G3" s="58"/>
      <c r="H3" s="58"/>
      <c r="I3" s="58"/>
      <c r="J3" s="58"/>
      <c r="K3" s="58"/>
      <c r="L3" s="58"/>
      <c r="M3" s="58"/>
      <c r="N3" s="58"/>
      <c r="O3" s="58"/>
      <c r="P3" s="58"/>
      <c r="Q3" s="58"/>
      <c r="R3" s="58"/>
      <c r="S3" s="58"/>
      <c r="T3" s="58"/>
      <c r="U3" s="58"/>
    </row>
    <row r="4" spans="1:21" ht="33.75" x14ac:dyDescent="0.25">
      <c r="A4" s="78" t="s">
        <v>77</v>
      </c>
      <c r="B4" s="35" t="s">
        <v>92</v>
      </c>
      <c r="C4" s="40" t="s">
        <v>132</v>
      </c>
      <c r="D4" s="33" t="s">
        <v>90</v>
      </c>
      <c r="E4" s="58"/>
      <c r="F4" s="58"/>
      <c r="G4" s="58"/>
      <c r="H4" s="58"/>
      <c r="I4" s="58"/>
      <c r="J4" s="58"/>
      <c r="K4" s="58"/>
      <c r="L4" s="58"/>
      <c r="M4" s="58"/>
      <c r="N4" s="58"/>
      <c r="O4" s="58"/>
      <c r="P4" s="58"/>
      <c r="Q4" s="58"/>
      <c r="R4" s="58"/>
      <c r="S4" s="58"/>
      <c r="T4" s="58"/>
      <c r="U4" s="58"/>
    </row>
    <row r="5" spans="1:21" ht="101.25" x14ac:dyDescent="0.25">
      <c r="A5" s="78" t="s">
        <v>78</v>
      </c>
      <c r="B5" s="36" t="s">
        <v>53</v>
      </c>
      <c r="C5" s="41" t="s">
        <v>86</v>
      </c>
      <c r="D5" s="34" t="s">
        <v>570</v>
      </c>
      <c r="E5" s="58"/>
      <c r="F5" s="58"/>
      <c r="G5" s="58"/>
      <c r="H5" s="58"/>
      <c r="I5" s="58"/>
      <c r="J5" s="58"/>
      <c r="K5" s="58"/>
      <c r="L5" s="58"/>
      <c r="M5" s="58"/>
      <c r="N5" s="58"/>
      <c r="O5" s="58"/>
      <c r="P5" s="58"/>
      <c r="Q5" s="58"/>
      <c r="R5" s="58"/>
      <c r="S5" s="58"/>
      <c r="T5" s="58"/>
      <c r="U5" s="58"/>
    </row>
    <row r="6" spans="1:21" ht="67.5" x14ac:dyDescent="0.25">
      <c r="A6" s="78" t="s">
        <v>75</v>
      </c>
      <c r="B6" s="37" t="s">
        <v>54</v>
      </c>
      <c r="C6" s="41" t="s">
        <v>87</v>
      </c>
      <c r="D6" s="34" t="s">
        <v>91</v>
      </c>
      <c r="E6" s="58"/>
      <c r="F6" s="58"/>
      <c r="G6" s="58"/>
      <c r="H6" s="58"/>
      <c r="I6" s="58"/>
      <c r="J6" s="58"/>
      <c r="K6" s="58"/>
      <c r="L6" s="58"/>
      <c r="M6" s="58"/>
      <c r="N6" s="58"/>
      <c r="O6" s="58"/>
      <c r="P6" s="58"/>
      <c r="Q6" s="58"/>
      <c r="R6" s="58"/>
      <c r="S6" s="58"/>
      <c r="T6" s="58"/>
      <c r="U6" s="58"/>
    </row>
    <row r="7" spans="1:21" ht="101.25" x14ac:dyDescent="0.25">
      <c r="A7" s="78" t="s">
        <v>7</v>
      </c>
      <c r="B7" s="38" t="s">
        <v>55</v>
      </c>
      <c r="C7" s="41" t="s">
        <v>88</v>
      </c>
      <c r="D7" s="34" t="s">
        <v>572</v>
      </c>
      <c r="E7" s="58"/>
      <c r="F7" s="58"/>
      <c r="G7" s="58"/>
      <c r="H7" s="58"/>
      <c r="I7" s="58"/>
      <c r="J7" s="58"/>
      <c r="K7" s="58"/>
      <c r="L7" s="58"/>
      <c r="M7" s="58"/>
      <c r="N7" s="58"/>
      <c r="O7" s="58"/>
      <c r="P7" s="58"/>
      <c r="Q7" s="58"/>
      <c r="R7" s="58"/>
      <c r="S7" s="58"/>
      <c r="T7" s="58"/>
      <c r="U7" s="58"/>
    </row>
    <row r="8" spans="1:21" ht="67.5" x14ac:dyDescent="0.25">
      <c r="A8" s="78" t="s">
        <v>79</v>
      </c>
      <c r="B8" s="39" t="s">
        <v>56</v>
      </c>
      <c r="C8" s="41" t="s">
        <v>89</v>
      </c>
      <c r="D8" s="34" t="s">
        <v>109</v>
      </c>
      <c r="E8" s="58"/>
      <c r="F8" s="58"/>
      <c r="G8" s="58"/>
      <c r="H8" s="58"/>
      <c r="I8" s="58"/>
      <c r="J8" s="58"/>
      <c r="K8" s="58"/>
      <c r="L8" s="58"/>
      <c r="M8" s="58"/>
      <c r="N8" s="58"/>
      <c r="O8" s="58"/>
      <c r="P8" s="58"/>
      <c r="Q8" s="58"/>
      <c r="R8" s="58"/>
      <c r="S8" s="58"/>
      <c r="T8" s="58"/>
      <c r="U8" s="58"/>
    </row>
    <row r="9" spans="1:21" ht="20.25" x14ac:dyDescent="0.25">
      <c r="A9" s="78"/>
      <c r="B9" s="78"/>
      <c r="C9" s="80"/>
      <c r="D9" s="80"/>
      <c r="E9" s="58"/>
      <c r="F9" s="58"/>
      <c r="G9" s="58"/>
      <c r="H9" s="58"/>
      <c r="I9" s="58"/>
      <c r="J9" s="58"/>
      <c r="K9" s="58"/>
      <c r="L9" s="58"/>
      <c r="M9" s="58"/>
      <c r="N9" s="58"/>
      <c r="O9" s="58"/>
      <c r="P9" s="58"/>
      <c r="Q9" s="58"/>
      <c r="R9" s="58"/>
      <c r="S9" s="58"/>
      <c r="T9" s="58"/>
      <c r="U9" s="58"/>
    </row>
    <row r="10" spans="1:21" ht="16.5" x14ac:dyDescent="0.25">
      <c r="A10" s="78"/>
      <c r="B10" s="81"/>
      <c r="C10" s="81"/>
      <c r="D10" s="81"/>
      <c r="E10" s="58"/>
      <c r="F10" s="58"/>
      <c r="G10" s="58"/>
      <c r="H10" s="58"/>
      <c r="I10" s="58"/>
      <c r="J10" s="58"/>
      <c r="K10" s="58"/>
      <c r="L10" s="58"/>
      <c r="M10" s="58"/>
      <c r="N10" s="58"/>
      <c r="O10" s="58"/>
      <c r="P10" s="58"/>
      <c r="Q10" s="58"/>
      <c r="R10" s="58"/>
      <c r="S10" s="58"/>
      <c r="T10" s="58"/>
      <c r="U10" s="58"/>
    </row>
    <row r="11" spans="1:21" x14ac:dyDescent="0.25">
      <c r="A11" s="78"/>
      <c r="B11" s="78" t="s">
        <v>84</v>
      </c>
      <c r="C11" s="78" t="s">
        <v>562</v>
      </c>
      <c r="D11" s="78" t="s">
        <v>563</v>
      </c>
      <c r="E11" s="58"/>
      <c r="F11" s="58"/>
      <c r="G11" s="58"/>
      <c r="H11" s="58"/>
      <c r="I11" s="58"/>
      <c r="J11" s="58"/>
      <c r="K11" s="58"/>
      <c r="L11" s="58"/>
      <c r="M11" s="58"/>
      <c r="N11" s="58"/>
      <c r="O11" s="58"/>
      <c r="P11" s="58"/>
      <c r="Q11" s="58"/>
      <c r="R11" s="58"/>
      <c r="S11" s="58"/>
      <c r="T11" s="58"/>
      <c r="U11" s="58"/>
    </row>
    <row r="12" spans="1:21" x14ac:dyDescent="0.25">
      <c r="A12" s="78"/>
      <c r="B12" s="78" t="s">
        <v>82</v>
      </c>
      <c r="C12" s="78" t="s">
        <v>564</v>
      </c>
      <c r="D12" s="78" t="s">
        <v>571</v>
      </c>
      <c r="E12" s="58"/>
      <c r="F12" s="58"/>
      <c r="G12" s="58"/>
      <c r="H12" s="58"/>
      <c r="I12" s="58"/>
      <c r="J12" s="58"/>
      <c r="K12" s="58"/>
      <c r="L12" s="58"/>
      <c r="M12" s="58"/>
      <c r="N12" s="58"/>
      <c r="O12" s="58"/>
      <c r="P12" s="58"/>
      <c r="Q12" s="58"/>
      <c r="R12" s="58"/>
      <c r="S12" s="58"/>
      <c r="T12" s="58"/>
      <c r="U12" s="58"/>
    </row>
    <row r="13" spans="1:21" x14ac:dyDescent="0.25">
      <c r="A13" s="78"/>
      <c r="B13" s="78"/>
      <c r="C13" s="78" t="s">
        <v>565</v>
      </c>
      <c r="D13" s="78" t="s">
        <v>566</v>
      </c>
      <c r="E13" s="58"/>
      <c r="F13" s="58"/>
      <c r="G13" s="58"/>
      <c r="H13" s="58"/>
      <c r="I13" s="58"/>
      <c r="J13" s="58"/>
      <c r="K13" s="58"/>
      <c r="L13" s="58"/>
      <c r="M13" s="58"/>
      <c r="N13" s="58"/>
      <c r="O13" s="58"/>
      <c r="P13" s="58"/>
      <c r="Q13" s="58"/>
      <c r="R13" s="58"/>
      <c r="S13" s="58"/>
      <c r="T13" s="58"/>
      <c r="U13" s="58"/>
    </row>
    <row r="14" spans="1:21" x14ac:dyDescent="0.25">
      <c r="A14" s="78"/>
      <c r="B14" s="78"/>
      <c r="C14" s="78" t="s">
        <v>567</v>
      </c>
      <c r="D14" s="78" t="s">
        <v>573</v>
      </c>
      <c r="E14" s="58"/>
      <c r="F14" s="58"/>
      <c r="G14" s="58"/>
      <c r="H14" s="58"/>
      <c r="I14" s="58"/>
      <c r="J14" s="58"/>
      <c r="K14" s="58"/>
      <c r="L14" s="58"/>
      <c r="M14" s="58"/>
      <c r="N14" s="58"/>
      <c r="O14" s="58"/>
      <c r="P14" s="58"/>
      <c r="Q14" s="58"/>
      <c r="R14" s="58"/>
      <c r="S14" s="58"/>
      <c r="T14" s="58"/>
      <c r="U14" s="58"/>
    </row>
    <row r="15" spans="1:21" x14ac:dyDescent="0.25">
      <c r="A15" s="78"/>
      <c r="B15" s="78"/>
      <c r="C15" s="78" t="s">
        <v>568</v>
      </c>
      <c r="D15" s="78" t="s">
        <v>569</v>
      </c>
      <c r="E15" s="58"/>
      <c r="F15" s="58"/>
      <c r="G15" s="58"/>
      <c r="H15" s="58"/>
      <c r="I15" s="58"/>
      <c r="J15" s="58"/>
      <c r="K15" s="58"/>
      <c r="L15" s="58"/>
      <c r="M15" s="58"/>
      <c r="N15" s="58"/>
      <c r="O15" s="58"/>
      <c r="P15" s="58"/>
      <c r="Q15" s="58"/>
      <c r="R15" s="58"/>
      <c r="S15" s="58"/>
      <c r="T15" s="58"/>
      <c r="U15" s="58"/>
    </row>
    <row r="16" spans="1:21" x14ac:dyDescent="0.25">
      <c r="A16" s="78"/>
      <c r="B16" s="78"/>
      <c r="C16" s="78"/>
      <c r="D16" s="78"/>
      <c r="E16" s="58"/>
      <c r="F16" s="58"/>
      <c r="G16" s="58"/>
      <c r="H16" s="58"/>
      <c r="I16" s="58"/>
      <c r="J16" s="58"/>
      <c r="K16" s="58"/>
      <c r="L16" s="58"/>
      <c r="M16" s="58"/>
      <c r="N16" s="58"/>
      <c r="O16" s="58"/>
    </row>
    <row r="17" spans="1:15" x14ac:dyDescent="0.25">
      <c r="A17" s="78"/>
      <c r="B17" s="78"/>
      <c r="C17" s="78"/>
      <c r="D17" s="78"/>
      <c r="E17" s="58"/>
      <c r="F17" s="58"/>
      <c r="G17" s="58"/>
      <c r="H17" s="58"/>
      <c r="I17" s="58"/>
      <c r="J17" s="58"/>
      <c r="K17" s="58"/>
      <c r="L17" s="58"/>
      <c r="M17" s="58"/>
      <c r="N17" s="58"/>
      <c r="O17" s="58"/>
    </row>
    <row r="18" spans="1:15" x14ac:dyDescent="0.25">
      <c r="A18" s="78"/>
      <c r="B18" s="82"/>
      <c r="C18" s="82"/>
      <c r="D18" s="82"/>
      <c r="E18" s="58"/>
      <c r="F18" s="58"/>
      <c r="G18" s="58"/>
      <c r="H18" s="58"/>
      <c r="I18" s="58"/>
      <c r="J18" s="58"/>
      <c r="K18" s="58"/>
      <c r="L18" s="58"/>
      <c r="M18" s="58"/>
      <c r="N18" s="58"/>
      <c r="O18" s="58"/>
    </row>
    <row r="19" spans="1:15" x14ac:dyDescent="0.25">
      <c r="A19" s="78"/>
      <c r="B19" s="82"/>
      <c r="C19" s="82"/>
      <c r="D19" s="82"/>
      <c r="E19" s="58"/>
      <c r="F19" s="58"/>
      <c r="G19" s="58"/>
      <c r="H19" s="58"/>
      <c r="I19" s="58"/>
      <c r="J19" s="58"/>
      <c r="K19" s="58"/>
      <c r="L19" s="58"/>
      <c r="M19" s="58"/>
      <c r="N19" s="58"/>
      <c r="O19" s="58"/>
    </row>
    <row r="20" spans="1:15" x14ac:dyDescent="0.25">
      <c r="A20" s="78"/>
      <c r="B20" s="82"/>
      <c r="C20" s="82"/>
      <c r="D20" s="82"/>
      <c r="E20" s="58"/>
      <c r="F20" s="58"/>
      <c r="G20" s="58"/>
      <c r="H20" s="58"/>
      <c r="I20" s="58"/>
      <c r="J20" s="58"/>
      <c r="K20" s="58"/>
      <c r="L20" s="58"/>
      <c r="M20" s="58"/>
      <c r="N20" s="58"/>
      <c r="O20" s="58"/>
    </row>
    <row r="21" spans="1:15" x14ac:dyDescent="0.25">
      <c r="A21" s="78"/>
      <c r="B21" s="82"/>
      <c r="C21" s="82"/>
      <c r="D21" s="82"/>
      <c r="E21" s="58"/>
      <c r="F21" s="58"/>
      <c r="G21" s="58"/>
      <c r="H21" s="58"/>
      <c r="I21" s="58"/>
      <c r="J21" s="58"/>
      <c r="K21" s="58"/>
      <c r="L21" s="58"/>
      <c r="M21" s="58"/>
      <c r="N21" s="58"/>
      <c r="O21" s="58"/>
    </row>
    <row r="22" spans="1:15" ht="20.25" x14ac:dyDescent="0.25">
      <c r="A22" s="78"/>
      <c r="B22" s="78"/>
      <c r="C22" s="80"/>
      <c r="D22" s="80"/>
      <c r="E22" s="58"/>
      <c r="F22" s="58"/>
      <c r="G22" s="58"/>
      <c r="H22" s="58"/>
      <c r="I22" s="58"/>
      <c r="J22" s="58"/>
      <c r="K22" s="58"/>
      <c r="L22" s="58"/>
      <c r="M22" s="58"/>
      <c r="N22" s="58"/>
      <c r="O22" s="58"/>
    </row>
    <row r="23" spans="1:15" ht="20.25" x14ac:dyDescent="0.25">
      <c r="A23" s="78"/>
      <c r="B23" s="78"/>
      <c r="C23" s="80"/>
      <c r="D23" s="80"/>
      <c r="E23" s="58"/>
      <c r="F23" s="58"/>
      <c r="G23" s="58"/>
      <c r="H23" s="58"/>
      <c r="I23" s="58"/>
      <c r="J23" s="58"/>
      <c r="K23" s="58"/>
      <c r="L23" s="58"/>
      <c r="M23" s="58"/>
      <c r="N23" s="58"/>
      <c r="O23" s="58"/>
    </row>
    <row r="24" spans="1:15" ht="20.25" x14ac:dyDescent="0.25">
      <c r="A24" s="78"/>
      <c r="B24" s="78"/>
      <c r="C24" s="80"/>
      <c r="D24" s="80"/>
      <c r="E24" s="58"/>
      <c r="F24" s="58"/>
      <c r="G24" s="58"/>
      <c r="H24" s="58"/>
      <c r="I24" s="58"/>
      <c r="J24" s="58"/>
      <c r="K24" s="58"/>
      <c r="L24" s="58"/>
      <c r="M24" s="58"/>
      <c r="N24" s="58"/>
      <c r="O24" s="58"/>
    </row>
    <row r="25" spans="1:15" ht="20.25" x14ac:dyDescent="0.25">
      <c r="A25" s="78"/>
      <c r="B25" s="78"/>
      <c r="C25" s="80"/>
      <c r="D25" s="80"/>
      <c r="E25" s="58"/>
      <c r="F25" s="58"/>
      <c r="G25" s="58"/>
      <c r="H25" s="58"/>
      <c r="I25" s="58"/>
      <c r="J25" s="58"/>
      <c r="K25" s="58"/>
      <c r="L25" s="58"/>
      <c r="M25" s="58"/>
      <c r="N25" s="58"/>
      <c r="O25" s="58"/>
    </row>
    <row r="26" spans="1:15" ht="20.25" x14ac:dyDescent="0.25">
      <c r="A26" s="78"/>
      <c r="B26" s="78"/>
      <c r="C26" s="80"/>
      <c r="D26" s="80"/>
      <c r="E26" s="58"/>
      <c r="F26" s="58"/>
      <c r="G26" s="58"/>
      <c r="H26" s="58"/>
      <c r="I26" s="58"/>
      <c r="J26" s="58"/>
      <c r="K26" s="58"/>
      <c r="L26" s="58"/>
      <c r="M26" s="58"/>
      <c r="N26" s="58"/>
      <c r="O26" s="58"/>
    </row>
    <row r="27" spans="1:15" ht="20.25" x14ac:dyDescent="0.25">
      <c r="A27" s="78"/>
      <c r="B27" s="78"/>
      <c r="C27" s="80"/>
      <c r="D27" s="80"/>
      <c r="E27" s="58"/>
      <c r="F27" s="58"/>
      <c r="G27" s="58"/>
      <c r="H27" s="58"/>
      <c r="I27" s="58"/>
      <c r="J27" s="58"/>
      <c r="K27" s="58"/>
      <c r="L27" s="58"/>
      <c r="M27" s="58"/>
      <c r="N27" s="58"/>
      <c r="O27" s="58"/>
    </row>
    <row r="28" spans="1:15" ht="20.25" x14ac:dyDescent="0.25">
      <c r="A28" s="78"/>
      <c r="B28" s="78"/>
      <c r="C28" s="80"/>
      <c r="D28" s="80"/>
      <c r="E28" s="58"/>
      <c r="F28" s="58"/>
      <c r="G28" s="58"/>
      <c r="H28" s="58"/>
      <c r="I28" s="58"/>
      <c r="J28" s="58"/>
      <c r="K28" s="58"/>
      <c r="L28" s="58"/>
      <c r="M28" s="58"/>
      <c r="N28" s="58"/>
      <c r="O28" s="58"/>
    </row>
    <row r="29" spans="1:15" ht="20.25" x14ac:dyDescent="0.25">
      <c r="A29" s="78"/>
      <c r="B29" s="78"/>
      <c r="C29" s="80"/>
      <c r="D29" s="80"/>
      <c r="E29" s="58"/>
      <c r="F29" s="58"/>
      <c r="G29" s="58"/>
      <c r="H29" s="58"/>
      <c r="I29" s="58"/>
      <c r="J29" s="58"/>
      <c r="K29" s="58"/>
      <c r="L29" s="58"/>
      <c r="M29" s="58"/>
      <c r="N29" s="58"/>
      <c r="O29" s="58"/>
    </row>
    <row r="30" spans="1:15" ht="20.25" x14ac:dyDescent="0.25">
      <c r="A30" s="78"/>
      <c r="B30" s="78"/>
      <c r="C30" s="80"/>
      <c r="D30" s="80"/>
      <c r="E30" s="58"/>
      <c r="F30" s="58"/>
      <c r="G30" s="58"/>
      <c r="H30" s="58"/>
      <c r="I30" s="58"/>
      <c r="J30" s="58"/>
      <c r="K30" s="58"/>
      <c r="L30" s="58"/>
      <c r="M30" s="58"/>
      <c r="N30" s="58"/>
      <c r="O30" s="58"/>
    </row>
    <row r="31" spans="1:15" ht="20.25" x14ac:dyDescent="0.25">
      <c r="A31" s="78"/>
      <c r="B31" s="78"/>
      <c r="C31" s="80"/>
      <c r="D31" s="80"/>
      <c r="E31" s="58"/>
      <c r="F31" s="58"/>
      <c r="G31" s="58"/>
      <c r="H31" s="58"/>
      <c r="I31" s="58"/>
      <c r="J31" s="58"/>
      <c r="K31" s="58"/>
      <c r="L31" s="58"/>
      <c r="M31" s="58"/>
      <c r="N31" s="58"/>
      <c r="O31" s="58"/>
    </row>
    <row r="32" spans="1:15" ht="20.25" x14ac:dyDescent="0.25">
      <c r="A32" s="78"/>
      <c r="B32" s="78"/>
      <c r="C32" s="80"/>
      <c r="D32" s="80"/>
      <c r="E32" s="58"/>
      <c r="F32" s="58"/>
      <c r="G32" s="58"/>
      <c r="H32" s="58"/>
      <c r="I32" s="58"/>
      <c r="J32" s="58"/>
      <c r="K32" s="58"/>
      <c r="L32" s="58"/>
      <c r="M32" s="58"/>
      <c r="N32" s="58"/>
      <c r="O32" s="58"/>
    </row>
    <row r="33" spans="1:15" ht="20.25" x14ac:dyDescent="0.25">
      <c r="A33" s="78"/>
      <c r="B33" s="78"/>
      <c r="C33" s="80"/>
      <c r="D33" s="80"/>
      <c r="E33" s="58"/>
      <c r="F33" s="58"/>
      <c r="G33" s="58"/>
      <c r="H33" s="58"/>
      <c r="I33" s="58"/>
      <c r="J33" s="58"/>
      <c r="K33" s="58"/>
      <c r="L33" s="58"/>
      <c r="M33" s="58"/>
      <c r="N33" s="58"/>
      <c r="O33" s="58"/>
    </row>
    <row r="34" spans="1:15" ht="20.25" x14ac:dyDescent="0.25">
      <c r="A34" s="78"/>
      <c r="B34" s="78"/>
      <c r="C34" s="80"/>
      <c r="D34" s="80"/>
      <c r="E34" s="58"/>
      <c r="F34" s="58"/>
      <c r="G34" s="58"/>
      <c r="H34" s="58"/>
      <c r="I34" s="58"/>
      <c r="J34" s="58"/>
      <c r="K34" s="58"/>
      <c r="L34" s="58"/>
      <c r="M34" s="58"/>
      <c r="N34" s="58"/>
      <c r="O34" s="58"/>
    </row>
    <row r="35" spans="1:15" ht="20.25" x14ac:dyDescent="0.25">
      <c r="A35" s="78"/>
      <c r="B35" s="78"/>
      <c r="C35" s="80"/>
      <c r="D35" s="80"/>
      <c r="E35" s="58"/>
      <c r="F35" s="58"/>
      <c r="G35" s="58"/>
      <c r="H35" s="58"/>
      <c r="I35" s="58"/>
      <c r="J35" s="58"/>
      <c r="K35" s="58"/>
      <c r="L35" s="58"/>
      <c r="M35" s="58"/>
      <c r="N35" s="58"/>
      <c r="O35" s="58"/>
    </row>
    <row r="36" spans="1:15" ht="20.25" x14ac:dyDescent="0.25">
      <c r="A36" s="78"/>
      <c r="B36" s="78"/>
      <c r="C36" s="80"/>
      <c r="D36" s="80"/>
      <c r="E36" s="58"/>
      <c r="F36" s="58"/>
      <c r="G36" s="58"/>
      <c r="H36" s="58"/>
      <c r="I36" s="58"/>
      <c r="J36" s="58"/>
      <c r="K36" s="58"/>
      <c r="L36" s="58"/>
      <c r="M36" s="58"/>
      <c r="N36" s="58"/>
      <c r="O36" s="58"/>
    </row>
    <row r="37" spans="1:15" ht="20.25" x14ac:dyDescent="0.25">
      <c r="A37" s="78"/>
      <c r="B37" s="78"/>
      <c r="C37" s="80"/>
      <c r="D37" s="80"/>
      <c r="E37" s="58"/>
      <c r="F37" s="58"/>
      <c r="G37" s="58"/>
      <c r="H37" s="58"/>
      <c r="I37" s="58"/>
      <c r="J37" s="58"/>
      <c r="K37" s="58"/>
      <c r="L37" s="58"/>
      <c r="M37" s="58"/>
      <c r="N37" s="58"/>
      <c r="O37" s="58"/>
    </row>
    <row r="38" spans="1:15" ht="20.25" x14ac:dyDescent="0.25">
      <c r="A38" s="78"/>
      <c r="B38" s="78"/>
      <c r="C38" s="80"/>
      <c r="D38" s="80"/>
      <c r="E38" s="58"/>
      <c r="F38" s="58"/>
      <c r="G38" s="58"/>
      <c r="H38" s="58"/>
      <c r="I38" s="58"/>
      <c r="J38" s="58"/>
      <c r="K38" s="58"/>
      <c r="L38" s="58"/>
      <c r="M38" s="58"/>
      <c r="N38" s="58"/>
      <c r="O38" s="58"/>
    </row>
    <row r="39" spans="1:15" ht="20.25" x14ac:dyDescent="0.25">
      <c r="A39" s="78"/>
      <c r="B39" s="78"/>
      <c r="C39" s="80"/>
      <c r="D39" s="80"/>
      <c r="E39" s="58"/>
      <c r="F39" s="58"/>
      <c r="G39" s="58"/>
      <c r="H39" s="58"/>
      <c r="I39" s="58"/>
      <c r="J39" s="58"/>
      <c r="K39" s="58"/>
      <c r="L39" s="58"/>
      <c r="M39" s="58"/>
      <c r="N39" s="58"/>
      <c r="O39" s="58"/>
    </row>
    <row r="40" spans="1:15" ht="20.25" x14ac:dyDescent="0.25">
      <c r="A40" s="78"/>
      <c r="B40" s="78"/>
      <c r="C40" s="80"/>
      <c r="D40" s="80"/>
      <c r="E40" s="58"/>
      <c r="F40" s="58"/>
      <c r="G40" s="58"/>
      <c r="H40" s="58"/>
      <c r="I40" s="58"/>
      <c r="J40" s="58"/>
      <c r="K40" s="58"/>
      <c r="L40" s="58"/>
      <c r="M40" s="58"/>
      <c r="N40" s="58"/>
      <c r="O40" s="58"/>
    </row>
    <row r="41" spans="1:15" ht="20.25" x14ac:dyDescent="0.25">
      <c r="A41" s="78"/>
      <c r="B41" s="78"/>
      <c r="C41" s="80"/>
      <c r="D41" s="80"/>
      <c r="E41" s="58"/>
      <c r="F41" s="58"/>
      <c r="G41" s="58"/>
      <c r="H41" s="58"/>
      <c r="I41" s="58"/>
      <c r="J41" s="58"/>
      <c r="K41" s="58"/>
      <c r="L41" s="58"/>
      <c r="M41" s="58"/>
      <c r="N41" s="58"/>
      <c r="O41" s="58"/>
    </row>
    <row r="42" spans="1:15" ht="20.25" x14ac:dyDescent="0.25">
      <c r="A42" s="78"/>
      <c r="B42" s="78"/>
      <c r="C42" s="80"/>
      <c r="D42" s="80"/>
      <c r="E42" s="58"/>
      <c r="F42" s="58"/>
      <c r="G42" s="58"/>
      <c r="H42" s="58"/>
      <c r="I42" s="58"/>
      <c r="J42" s="58"/>
      <c r="K42" s="58"/>
      <c r="L42" s="58"/>
      <c r="M42" s="58"/>
      <c r="N42" s="58"/>
      <c r="O42" s="58"/>
    </row>
    <row r="43" spans="1:15" ht="20.25" x14ac:dyDescent="0.25">
      <c r="A43" s="78"/>
      <c r="B43" s="78"/>
      <c r="C43" s="80"/>
      <c r="D43" s="80"/>
      <c r="E43" s="58"/>
      <c r="F43" s="58"/>
      <c r="G43" s="58"/>
      <c r="H43" s="58"/>
      <c r="I43" s="58"/>
      <c r="J43" s="58"/>
      <c r="K43" s="58"/>
      <c r="L43" s="58"/>
      <c r="M43" s="58"/>
      <c r="N43" s="58"/>
      <c r="O43" s="58"/>
    </row>
    <row r="44" spans="1:15" ht="20.25" x14ac:dyDescent="0.25">
      <c r="A44" s="78"/>
      <c r="B44" s="78"/>
      <c r="C44" s="80"/>
      <c r="D44" s="80"/>
      <c r="E44" s="58"/>
      <c r="F44" s="58"/>
      <c r="G44" s="58"/>
      <c r="H44" s="58"/>
      <c r="I44" s="58"/>
      <c r="J44" s="58"/>
      <c r="K44" s="58"/>
      <c r="L44" s="58"/>
      <c r="M44" s="58"/>
      <c r="N44" s="58"/>
      <c r="O44" s="58"/>
    </row>
    <row r="45" spans="1:15" ht="20.25" x14ac:dyDescent="0.25">
      <c r="A45" s="78"/>
      <c r="B45" s="78"/>
      <c r="C45" s="80"/>
      <c r="D45" s="80"/>
      <c r="E45" s="58"/>
      <c r="F45" s="58"/>
      <c r="G45" s="58"/>
      <c r="H45" s="58"/>
      <c r="I45" s="58"/>
      <c r="J45" s="58"/>
      <c r="K45" s="58"/>
      <c r="L45" s="58"/>
      <c r="M45" s="58"/>
      <c r="N45" s="58"/>
      <c r="O45" s="58"/>
    </row>
    <row r="46" spans="1:15" ht="20.25" x14ac:dyDescent="0.25">
      <c r="A46" s="78"/>
      <c r="B46" s="78"/>
      <c r="C46" s="80"/>
      <c r="D46" s="80"/>
      <c r="E46" s="58"/>
      <c r="F46" s="58"/>
      <c r="G46" s="58"/>
      <c r="H46" s="58"/>
      <c r="I46" s="58"/>
      <c r="J46" s="58"/>
      <c r="K46" s="58"/>
      <c r="L46" s="58"/>
      <c r="M46" s="58"/>
      <c r="N46" s="58"/>
      <c r="O46" s="58"/>
    </row>
    <row r="47" spans="1:15" ht="20.25" x14ac:dyDescent="0.25">
      <c r="A47" s="78"/>
      <c r="B47" s="78"/>
      <c r="C47" s="80"/>
      <c r="D47" s="80"/>
      <c r="E47" s="58"/>
      <c r="F47" s="58"/>
      <c r="G47" s="58"/>
      <c r="H47" s="58"/>
      <c r="I47" s="58"/>
      <c r="J47" s="58"/>
      <c r="K47" s="58"/>
      <c r="L47" s="58"/>
      <c r="M47" s="58"/>
      <c r="N47" s="58"/>
      <c r="O47" s="58"/>
    </row>
    <row r="48" spans="1:15" ht="20.25" x14ac:dyDescent="0.25">
      <c r="A48" s="78"/>
      <c r="B48" s="78"/>
      <c r="C48" s="80"/>
      <c r="D48" s="80"/>
      <c r="E48" s="58"/>
      <c r="F48" s="58"/>
      <c r="G48" s="58"/>
      <c r="H48" s="58"/>
      <c r="I48" s="58"/>
      <c r="J48" s="58"/>
      <c r="K48" s="58"/>
      <c r="L48" s="58"/>
      <c r="M48" s="58"/>
      <c r="N48" s="58"/>
      <c r="O48" s="58"/>
    </row>
    <row r="49" spans="1:15" ht="20.25" x14ac:dyDescent="0.25">
      <c r="A49" s="78"/>
      <c r="B49" s="78"/>
      <c r="C49" s="80"/>
      <c r="D49" s="80"/>
      <c r="E49" s="58"/>
      <c r="F49" s="58"/>
      <c r="G49" s="58"/>
      <c r="H49" s="58"/>
      <c r="I49" s="58"/>
      <c r="J49" s="58"/>
      <c r="K49" s="58"/>
      <c r="L49" s="58"/>
      <c r="M49" s="58"/>
      <c r="N49" s="58"/>
      <c r="O49" s="58"/>
    </row>
    <row r="50" spans="1:15" ht="20.25" x14ac:dyDescent="0.25">
      <c r="A50" s="78"/>
      <c r="B50" s="78"/>
      <c r="C50" s="80"/>
      <c r="D50" s="80"/>
      <c r="E50" s="58"/>
      <c r="F50" s="58"/>
      <c r="G50" s="58"/>
      <c r="H50" s="58"/>
      <c r="I50" s="58"/>
      <c r="J50" s="58"/>
      <c r="K50" s="58"/>
      <c r="L50" s="58"/>
      <c r="M50" s="58"/>
      <c r="N50" s="58"/>
      <c r="O50" s="58"/>
    </row>
    <row r="51" spans="1:15" ht="20.25" x14ac:dyDescent="0.25">
      <c r="A51" s="78"/>
      <c r="B51" s="78"/>
      <c r="C51" s="80"/>
      <c r="D51" s="80"/>
      <c r="E51" s="58"/>
      <c r="F51" s="58"/>
      <c r="G51" s="58"/>
      <c r="H51" s="58"/>
      <c r="I51" s="58"/>
      <c r="J51" s="58"/>
      <c r="K51" s="58"/>
      <c r="L51" s="58"/>
      <c r="M51" s="58"/>
      <c r="N51" s="58"/>
      <c r="O51" s="58"/>
    </row>
    <row r="52" spans="1:15" ht="20.25" x14ac:dyDescent="0.25">
      <c r="A52" s="78"/>
      <c r="B52" s="20"/>
      <c r="C52" s="30"/>
      <c r="D52" s="30"/>
    </row>
    <row r="53" spans="1:15" ht="20.25" x14ac:dyDescent="0.25">
      <c r="A53" s="78"/>
      <c r="B53" s="20"/>
      <c r="C53" s="30"/>
      <c r="D53" s="30"/>
    </row>
    <row r="54" spans="1:15" ht="20.25" x14ac:dyDescent="0.25">
      <c r="A54" s="78"/>
      <c r="B54" s="20"/>
      <c r="C54" s="30"/>
      <c r="D54" s="30"/>
    </row>
    <row r="55" spans="1:15" ht="20.25" x14ac:dyDescent="0.25">
      <c r="A55" s="78"/>
      <c r="B55" s="20"/>
      <c r="C55" s="30"/>
      <c r="D55" s="30"/>
    </row>
    <row r="56" spans="1:15" ht="20.25" x14ac:dyDescent="0.25">
      <c r="A56" s="78"/>
      <c r="B56" s="20"/>
      <c r="C56" s="30"/>
      <c r="D56" s="30"/>
    </row>
    <row r="57" spans="1:15" ht="20.25" x14ac:dyDescent="0.25">
      <c r="A57" s="78"/>
      <c r="B57" s="20"/>
      <c r="C57" s="30"/>
      <c r="D57" s="30"/>
    </row>
    <row r="58" spans="1:15" ht="20.25" x14ac:dyDescent="0.25">
      <c r="A58" s="78"/>
      <c r="B58" s="20"/>
      <c r="C58" s="30"/>
      <c r="D58" s="30"/>
    </row>
    <row r="59" spans="1:15" ht="20.25" x14ac:dyDescent="0.25">
      <c r="A59" s="78"/>
      <c r="B59" s="20"/>
      <c r="C59" s="30"/>
      <c r="D59" s="30"/>
    </row>
    <row r="60" spans="1:15" ht="20.25" x14ac:dyDescent="0.25">
      <c r="A60" s="78"/>
      <c r="B60" s="20"/>
      <c r="C60" s="30"/>
      <c r="D60" s="30"/>
    </row>
    <row r="61" spans="1:15" ht="20.25" x14ac:dyDescent="0.25">
      <c r="A61" s="78"/>
      <c r="B61" s="20"/>
      <c r="C61" s="30"/>
      <c r="D61" s="30"/>
    </row>
    <row r="62" spans="1:15" ht="20.25" x14ac:dyDescent="0.25">
      <c r="A62" s="78"/>
      <c r="B62" s="20"/>
      <c r="C62" s="30"/>
      <c r="D62" s="30"/>
    </row>
    <row r="63" spans="1:15" ht="20.25" x14ac:dyDescent="0.25">
      <c r="A63" s="78"/>
      <c r="B63" s="20"/>
      <c r="C63" s="30"/>
      <c r="D63" s="30"/>
    </row>
    <row r="64" spans="1:15" ht="20.25" x14ac:dyDescent="0.25">
      <c r="A64" s="78"/>
      <c r="B64" s="20"/>
      <c r="C64" s="30"/>
      <c r="D64" s="30"/>
    </row>
    <row r="65" spans="1:4" ht="20.25" x14ac:dyDescent="0.25">
      <c r="A65" s="78"/>
      <c r="B65" s="20"/>
      <c r="C65" s="30"/>
      <c r="D65" s="30"/>
    </row>
    <row r="66" spans="1:4" ht="20.25" x14ac:dyDescent="0.25">
      <c r="A66" s="78"/>
      <c r="B66" s="20"/>
      <c r="C66" s="30"/>
      <c r="D66" s="30"/>
    </row>
    <row r="67" spans="1:4" ht="20.25" x14ac:dyDescent="0.25">
      <c r="A67" s="78"/>
      <c r="B67" s="20"/>
      <c r="C67" s="30"/>
      <c r="D67" s="30"/>
    </row>
    <row r="68" spans="1:4" ht="20.25" x14ac:dyDescent="0.25">
      <c r="A68" s="78"/>
      <c r="B68" s="20"/>
      <c r="C68" s="30"/>
      <c r="D68" s="30"/>
    </row>
    <row r="69" spans="1:4" ht="20.25" x14ac:dyDescent="0.25">
      <c r="A69" s="78"/>
      <c r="B69" s="20"/>
      <c r="C69" s="30"/>
      <c r="D69" s="30"/>
    </row>
    <row r="70" spans="1:4" ht="20.25" x14ac:dyDescent="0.25">
      <c r="A70" s="78"/>
      <c r="B70" s="20"/>
      <c r="C70" s="30"/>
      <c r="D70" s="30"/>
    </row>
    <row r="71" spans="1:4" ht="20.25" x14ac:dyDescent="0.25">
      <c r="A71" s="78"/>
      <c r="B71" s="20"/>
      <c r="C71" s="30"/>
      <c r="D71" s="30"/>
    </row>
    <row r="72" spans="1:4" ht="20.25" x14ac:dyDescent="0.25">
      <c r="A72" s="78"/>
      <c r="B72" s="20"/>
      <c r="C72" s="30"/>
      <c r="D72" s="30"/>
    </row>
    <row r="73" spans="1:4" ht="20.25" x14ac:dyDescent="0.25">
      <c r="A73" s="78"/>
      <c r="B73" s="20"/>
      <c r="C73" s="30"/>
      <c r="D73" s="30"/>
    </row>
    <row r="74" spans="1:4" ht="20.25" x14ac:dyDescent="0.25">
      <c r="A74" s="78"/>
      <c r="B74" s="20"/>
      <c r="C74" s="30"/>
      <c r="D74" s="30"/>
    </row>
    <row r="75" spans="1:4" ht="20.25" x14ac:dyDescent="0.25">
      <c r="A75" s="78"/>
      <c r="B75" s="20"/>
      <c r="C75" s="30"/>
      <c r="D75" s="30"/>
    </row>
    <row r="76" spans="1:4" ht="20.25" x14ac:dyDescent="0.25">
      <c r="A76" s="78"/>
      <c r="B76" s="20"/>
      <c r="C76" s="30"/>
      <c r="D76" s="30"/>
    </row>
    <row r="77" spans="1:4" ht="20.25" x14ac:dyDescent="0.25">
      <c r="A77" s="78"/>
      <c r="B77" s="20"/>
      <c r="C77" s="30"/>
      <c r="D77" s="30"/>
    </row>
    <row r="78" spans="1:4" ht="20.25" x14ac:dyDescent="0.25">
      <c r="A78" s="78"/>
      <c r="B78" s="20"/>
      <c r="C78" s="30"/>
      <c r="D78" s="30"/>
    </row>
    <row r="79" spans="1:4" ht="20.25" x14ac:dyDescent="0.25">
      <c r="A79" s="78"/>
      <c r="B79" s="20"/>
      <c r="C79" s="30"/>
      <c r="D79" s="30"/>
    </row>
    <row r="80" spans="1:4" ht="20.25" x14ac:dyDescent="0.25">
      <c r="A80" s="78"/>
      <c r="B80" s="20"/>
      <c r="C80" s="30"/>
      <c r="D80" s="30"/>
    </row>
    <row r="81" spans="1:4" ht="20.25" x14ac:dyDescent="0.25">
      <c r="A81" s="78"/>
      <c r="B81" s="20"/>
      <c r="C81" s="30"/>
      <c r="D81" s="30"/>
    </row>
    <row r="82" spans="1:4" ht="20.25" x14ac:dyDescent="0.25">
      <c r="A82" s="78"/>
      <c r="B82" s="20"/>
      <c r="C82" s="30"/>
      <c r="D82" s="30"/>
    </row>
    <row r="83" spans="1:4" ht="20.25" x14ac:dyDescent="0.25">
      <c r="A83" s="78"/>
      <c r="B83" s="20"/>
      <c r="C83" s="30"/>
      <c r="D83" s="30"/>
    </row>
    <row r="84" spans="1:4" ht="20.25" x14ac:dyDescent="0.25">
      <c r="A84" s="78"/>
      <c r="B84" s="20"/>
      <c r="C84" s="30"/>
      <c r="D84" s="30"/>
    </row>
    <row r="85" spans="1:4" ht="20.25" x14ac:dyDescent="0.25">
      <c r="A85" s="78"/>
      <c r="B85" s="20"/>
      <c r="C85" s="30"/>
      <c r="D85" s="30"/>
    </row>
    <row r="86" spans="1:4" ht="20.25" x14ac:dyDescent="0.25">
      <c r="A86" s="78"/>
      <c r="B86" s="20"/>
      <c r="C86" s="30"/>
      <c r="D86" s="30"/>
    </row>
    <row r="87" spans="1:4" ht="20.25" x14ac:dyDescent="0.25">
      <c r="A87" s="78"/>
      <c r="B87" s="20"/>
      <c r="C87" s="30"/>
      <c r="D87" s="30"/>
    </row>
    <row r="88" spans="1:4" ht="20.25" x14ac:dyDescent="0.25">
      <c r="A88" s="78"/>
      <c r="B88" s="20"/>
      <c r="C88" s="30"/>
      <c r="D88" s="30"/>
    </row>
    <row r="89" spans="1:4" ht="20.25" x14ac:dyDescent="0.25">
      <c r="A89" s="78"/>
      <c r="B89" s="20"/>
      <c r="C89" s="30"/>
      <c r="D89" s="30"/>
    </row>
    <row r="90" spans="1:4" ht="20.25" x14ac:dyDescent="0.25">
      <c r="A90" s="78"/>
      <c r="B90" s="20"/>
      <c r="C90" s="30"/>
      <c r="D90" s="30"/>
    </row>
    <row r="91" spans="1:4" ht="20.25" x14ac:dyDescent="0.25">
      <c r="A91" s="78"/>
      <c r="B91" s="20"/>
      <c r="C91" s="30"/>
      <c r="D91" s="30"/>
    </row>
    <row r="92" spans="1:4" ht="20.25" x14ac:dyDescent="0.25">
      <c r="A92" s="78"/>
      <c r="B92" s="20"/>
      <c r="C92" s="30"/>
      <c r="D92" s="30"/>
    </row>
    <row r="93" spans="1:4" ht="20.25" x14ac:dyDescent="0.25">
      <c r="A93" s="78"/>
      <c r="B93" s="20"/>
      <c r="C93" s="30"/>
      <c r="D93" s="30"/>
    </row>
    <row r="94" spans="1:4" ht="20.25" x14ac:dyDescent="0.25">
      <c r="A94" s="78"/>
      <c r="B94" s="20"/>
      <c r="C94" s="30"/>
      <c r="D94" s="30"/>
    </row>
    <row r="95" spans="1:4" ht="20.25" x14ac:dyDescent="0.25">
      <c r="A95" s="78"/>
      <c r="B95" s="20"/>
      <c r="C95" s="30"/>
      <c r="D95" s="30"/>
    </row>
    <row r="96" spans="1:4" ht="20.25" x14ac:dyDescent="0.25">
      <c r="A96" s="78"/>
      <c r="B96" s="20"/>
      <c r="C96" s="30"/>
      <c r="D96" s="30"/>
    </row>
    <row r="97" spans="1:4" ht="20.25" x14ac:dyDescent="0.25">
      <c r="A97" s="78"/>
      <c r="B97" s="20"/>
      <c r="C97" s="30"/>
      <c r="D97" s="30"/>
    </row>
    <row r="98" spans="1:4" ht="20.25" x14ac:dyDescent="0.25">
      <c r="A98" s="78"/>
      <c r="B98" s="20"/>
      <c r="C98" s="30"/>
      <c r="D98" s="30"/>
    </row>
    <row r="99" spans="1:4" ht="20.25" x14ac:dyDescent="0.25">
      <c r="A99" s="78"/>
      <c r="B99" s="20"/>
      <c r="C99" s="30"/>
      <c r="D99" s="30"/>
    </row>
    <row r="100" spans="1:4" ht="20.25" x14ac:dyDescent="0.25">
      <c r="A100" s="78"/>
      <c r="B100" s="20"/>
      <c r="C100" s="30"/>
      <c r="D100" s="30"/>
    </row>
    <row r="101" spans="1:4" ht="20.25" x14ac:dyDescent="0.25">
      <c r="A101" s="78"/>
      <c r="B101" s="20"/>
      <c r="C101" s="30"/>
      <c r="D101" s="30"/>
    </row>
    <row r="102" spans="1:4" ht="20.25" x14ac:dyDescent="0.25">
      <c r="A102" s="78"/>
      <c r="B102" s="20"/>
      <c r="C102" s="30"/>
      <c r="D102" s="30"/>
    </row>
    <row r="103" spans="1:4" ht="20.25" x14ac:dyDescent="0.25">
      <c r="A103" s="78"/>
      <c r="B103" s="20"/>
      <c r="C103" s="30"/>
      <c r="D103" s="30"/>
    </row>
    <row r="104" spans="1:4" ht="20.25" x14ac:dyDescent="0.25">
      <c r="A104" s="78"/>
      <c r="B104" s="20"/>
      <c r="C104" s="30"/>
      <c r="D104" s="30"/>
    </row>
    <row r="105" spans="1:4" ht="20.25" x14ac:dyDescent="0.25">
      <c r="A105" s="78"/>
      <c r="B105" s="20"/>
      <c r="C105" s="30"/>
      <c r="D105" s="30"/>
    </row>
    <row r="106" spans="1:4" ht="20.25" x14ac:dyDescent="0.25">
      <c r="A106" s="78"/>
      <c r="B106" s="20"/>
      <c r="C106" s="30"/>
      <c r="D106" s="30"/>
    </row>
    <row r="107" spans="1:4" ht="20.25" x14ac:dyDescent="0.25">
      <c r="A107" s="78"/>
      <c r="B107" s="20"/>
      <c r="C107" s="30"/>
      <c r="D107" s="30"/>
    </row>
    <row r="108" spans="1:4" ht="20.25" x14ac:dyDescent="0.25">
      <c r="A108" s="78"/>
      <c r="B108" s="20"/>
      <c r="C108" s="30"/>
      <c r="D108" s="30"/>
    </row>
    <row r="109" spans="1:4" ht="20.25" x14ac:dyDescent="0.25">
      <c r="A109" s="78"/>
      <c r="B109" s="20"/>
      <c r="C109" s="30"/>
      <c r="D109" s="30"/>
    </row>
    <row r="110" spans="1:4" ht="20.25" x14ac:dyDescent="0.25">
      <c r="A110" s="78"/>
      <c r="B110" s="20"/>
      <c r="C110" s="30"/>
      <c r="D110" s="30"/>
    </row>
    <row r="111" spans="1:4" ht="20.25" x14ac:dyDescent="0.25">
      <c r="A111" s="78"/>
      <c r="B111" s="20"/>
      <c r="C111" s="30"/>
      <c r="D111" s="30"/>
    </row>
    <row r="112" spans="1:4" ht="20.25" x14ac:dyDescent="0.25">
      <c r="A112" s="78"/>
      <c r="B112" s="20"/>
      <c r="C112" s="30"/>
      <c r="D112" s="30"/>
    </row>
    <row r="113" spans="1:4" ht="20.25" x14ac:dyDescent="0.25">
      <c r="A113" s="78"/>
      <c r="B113" s="20"/>
      <c r="C113" s="30"/>
      <c r="D113" s="30"/>
    </row>
    <row r="114" spans="1:4" ht="20.25" x14ac:dyDescent="0.25">
      <c r="A114" s="78"/>
      <c r="B114" s="20"/>
      <c r="C114" s="30"/>
      <c r="D114" s="30"/>
    </row>
    <row r="115" spans="1:4" ht="20.25" x14ac:dyDescent="0.25">
      <c r="A115" s="78"/>
      <c r="B115" s="20"/>
      <c r="C115" s="30"/>
      <c r="D115" s="30"/>
    </row>
    <row r="116" spans="1:4" ht="20.25" x14ac:dyDescent="0.25">
      <c r="A116" s="78"/>
      <c r="B116" s="20"/>
      <c r="C116" s="30"/>
      <c r="D116" s="30"/>
    </row>
    <row r="117" spans="1:4" ht="20.25" x14ac:dyDescent="0.25">
      <c r="A117" s="78"/>
      <c r="B117" s="20"/>
      <c r="C117" s="30"/>
      <c r="D117" s="30"/>
    </row>
    <row r="118" spans="1:4" ht="20.25" x14ac:dyDescent="0.25">
      <c r="A118" s="78"/>
      <c r="B118" s="20"/>
      <c r="C118" s="30"/>
      <c r="D118" s="30"/>
    </row>
    <row r="119" spans="1:4" ht="20.25" x14ac:dyDescent="0.25">
      <c r="A119" s="78"/>
      <c r="B119" s="20"/>
      <c r="C119" s="30"/>
      <c r="D119" s="30"/>
    </row>
    <row r="120" spans="1:4" ht="20.25" x14ac:dyDescent="0.25">
      <c r="A120" s="78"/>
      <c r="B120" s="20"/>
      <c r="C120" s="30"/>
      <c r="D120" s="30"/>
    </row>
    <row r="121" spans="1:4" ht="20.25" x14ac:dyDescent="0.25">
      <c r="A121" s="78"/>
      <c r="B121" s="20"/>
      <c r="C121" s="30"/>
      <c r="D121" s="30"/>
    </row>
    <row r="122" spans="1:4" ht="20.25" x14ac:dyDescent="0.25">
      <c r="A122" s="78"/>
      <c r="B122" s="20"/>
      <c r="C122" s="30"/>
      <c r="D122" s="30"/>
    </row>
    <row r="123" spans="1:4" ht="20.25" x14ac:dyDescent="0.25">
      <c r="A123" s="78"/>
      <c r="B123" s="20"/>
      <c r="C123" s="30"/>
      <c r="D123" s="30"/>
    </row>
    <row r="124" spans="1:4" ht="20.25" x14ac:dyDescent="0.25">
      <c r="A124" s="78"/>
      <c r="B124" s="20"/>
      <c r="C124" s="30"/>
      <c r="D124" s="30"/>
    </row>
    <row r="125" spans="1:4" ht="20.25" x14ac:dyDescent="0.25">
      <c r="A125" s="78"/>
      <c r="B125" s="20"/>
      <c r="C125" s="30"/>
      <c r="D125" s="30"/>
    </row>
    <row r="126" spans="1:4" ht="20.25" x14ac:dyDescent="0.25">
      <c r="A126" s="78"/>
      <c r="B126" s="20"/>
      <c r="C126" s="30"/>
      <c r="D126" s="30"/>
    </row>
    <row r="127" spans="1:4" ht="20.25" x14ac:dyDescent="0.25">
      <c r="A127" s="78"/>
      <c r="B127" s="20"/>
      <c r="C127" s="30"/>
      <c r="D127" s="30"/>
    </row>
    <row r="128" spans="1:4" ht="20.25" x14ac:dyDescent="0.25">
      <c r="A128" s="78"/>
      <c r="B128" s="20"/>
      <c r="C128" s="30"/>
      <c r="D128" s="30"/>
    </row>
    <row r="129" spans="1:4" ht="20.25" x14ac:dyDescent="0.25">
      <c r="A129" s="78"/>
      <c r="B129" s="20"/>
      <c r="C129" s="30"/>
      <c r="D129" s="30"/>
    </row>
    <row r="130" spans="1:4" ht="20.25" x14ac:dyDescent="0.25">
      <c r="A130" s="78"/>
      <c r="B130" s="20"/>
      <c r="C130" s="30"/>
      <c r="D130" s="30"/>
    </row>
    <row r="131" spans="1:4" ht="20.25" x14ac:dyDescent="0.25">
      <c r="A131" s="78"/>
      <c r="B131" s="20"/>
      <c r="C131" s="30"/>
      <c r="D131" s="30"/>
    </row>
    <row r="132" spans="1:4" ht="20.25" x14ac:dyDescent="0.25">
      <c r="A132" s="78"/>
      <c r="B132" s="20"/>
      <c r="C132" s="30"/>
      <c r="D132" s="30"/>
    </row>
    <row r="133" spans="1:4" ht="20.25" x14ac:dyDescent="0.25">
      <c r="A133" s="78"/>
      <c r="B133" s="20"/>
      <c r="C133" s="30"/>
      <c r="D133" s="30"/>
    </row>
    <row r="134" spans="1:4" ht="20.25" x14ac:dyDescent="0.25">
      <c r="A134" s="78"/>
      <c r="B134" s="20"/>
      <c r="C134" s="30"/>
      <c r="D134" s="30"/>
    </row>
    <row r="135" spans="1:4" ht="20.25" x14ac:dyDescent="0.25">
      <c r="A135" s="78"/>
      <c r="B135" s="20"/>
      <c r="C135" s="30"/>
      <c r="D135" s="30"/>
    </row>
    <row r="136" spans="1:4" ht="20.25" x14ac:dyDescent="0.25">
      <c r="A136" s="78"/>
      <c r="B136" s="20"/>
      <c r="C136" s="30"/>
      <c r="D136" s="30"/>
    </row>
    <row r="137" spans="1:4" ht="20.25" x14ac:dyDescent="0.25">
      <c r="A137" s="78"/>
      <c r="B137" s="20"/>
      <c r="C137" s="30"/>
      <c r="D137" s="30"/>
    </row>
    <row r="138" spans="1:4" ht="20.25" x14ac:dyDescent="0.25">
      <c r="A138" s="78"/>
      <c r="B138" s="20"/>
      <c r="C138" s="30"/>
      <c r="D138" s="30"/>
    </row>
    <row r="139" spans="1:4" ht="20.25" x14ac:dyDescent="0.25">
      <c r="A139" s="78"/>
      <c r="B139" s="20"/>
      <c r="C139" s="30"/>
      <c r="D139" s="30"/>
    </row>
    <row r="140" spans="1:4" ht="20.25" x14ac:dyDescent="0.25">
      <c r="A140" s="78"/>
      <c r="B140" s="20"/>
      <c r="C140" s="30"/>
      <c r="D140" s="30"/>
    </row>
    <row r="141" spans="1:4" ht="20.25" x14ac:dyDescent="0.25">
      <c r="A141" s="78"/>
      <c r="B141" s="20"/>
      <c r="C141" s="30"/>
      <c r="D141" s="30"/>
    </row>
    <row r="142" spans="1:4" ht="20.25" x14ac:dyDescent="0.25">
      <c r="A142" s="78"/>
      <c r="B142" s="20"/>
      <c r="C142" s="30"/>
      <c r="D142" s="30"/>
    </row>
    <row r="143" spans="1:4" ht="20.25" x14ac:dyDescent="0.25">
      <c r="A143" s="78"/>
      <c r="B143" s="20"/>
      <c r="C143" s="30"/>
      <c r="D143" s="30"/>
    </row>
    <row r="144" spans="1:4" ht="20.25" x14ac:dyDescent="0.25">
      <c r="A144" s="78"/>
      <c r="B144" s="20"/>
      <c r="C144" s="30"/>
      <c r="D144" s="30"/>
    </row>
    <row r="145" spans="1:4" ht="20.25" x14ac:dyDescent="0.25">
      <c r="A145" s="78"/>
      <c r="B145" s="20"/>
      <c r="C145" s="30"/>
      <c r="D145" s="30"/>
    </row>
    <row r="146" spans="1:4" ht="20.25" x14ac:dyDescent="0.25">
      <c r="A146" s="78"/>
      <c r="B146" s="20"/>
      <c r="C146" s="30"/>
      <c r="D146" s="30"/>
    </row>
    <row r="147" spans="1:4" ht="20.25" x14ac:dyDescent="0.25">
      <c r="A147" s="78"/>
      <c r="B147" s="20"/>
      <c r="C147" s="30"/>
      <c r="D147" s="30"/>
    </row>
    <row r="148" spans="1:4" ht="20.25" x14ac:dyDescent="0.25">
      <c r="A148" s="78"/>
      <c r="B148" s="20"/>
      <c r="C148" s="30"/>
      <c r="D148" s="30"/>
    </row>
    <row r="149" spans="1:4" ht="20.25" x14ac:dyDescent="0.25">
      <c r="A149" s="78"/>
      <c r="B149" s="20"/>
      <c r="C149" s="30"/>
      <c r="D149" s="30"/>
    </row>
    <row r="150" spans="1:4" ht="20.25" x14ac:dyDescent="0.25">
      <c r="A150" s="78"/>
      <c r="B150" s="20"/>
      <c r="C150" s="30"/>
      <c r="D150" s="30"/>
    </row>
    <row r="151" spans="1:4" ht="20.25" x14ac:dyDescent="0.25">
      <c r="A151" s="78"/>
      <c r="B151" s="20"/>
      <c r="C151" s="30"/>
      <c r="D151" s="30"/>
    </row>
    <row r="152" spans="1:4" ht="20.25" x14ac:dyDescent="0.25">
      <c r="A152" s="78"/>
      <c r="B152" s="20"/>
      <c r="C152" s="30"/>
      <c r="D152" s="30"/>
    </row>
    <row r="153" spans="1:4" ht="20.25" x14ac:dyDescent="0.25">
      <c r="A153" s="78"/>
      <c r="B153" s="20"/>
      <c r="C153" s="30"/>
      <c r="D153" s="30"/>
    </row>
    <row r="154" spans="1:4" ht="20.25" x14ac:dyDescent="0.25">
      <c r="A154" s="78"/>
      <c r="B154" s="20"/>
      <c r="C154" s="30"/>
      <c r="D154" s="30"/>
    </row>
    <row r="155" spans="1:4" ht="20.25" x14ac:dyDescent="0.25">
      <c r="A155" s="78"/>
      <c r="B155" s="20"/>
      <c r="C155" s="30"/>
      <c r="D155" s="30"/>
    </row>
    <row r="156" spans="1:4" ht="20.25" x14ac:dyDescent="0.25">
      <c r="A156" s="78"/>
      <c r="B156" s="20"/>
      <c r="C156" s="30"/>
      <c r="D156" s="30"/>
    </row>
    <row r="157" spans="1:4" ht="20.25" x14ac:dyDescent="0.25">
      <c r="A157" s="78"/>
      <c r="B157" s="20"/>
      <c r="C157" s="30"/>
      <c r="D157" s="30"/>
    </row>
    <row r="158" spans="1:4" ht="20.25" x14ac:dyDescent="0.25">
      <c r="A158" s="78"/>
      <c r="B158" s="20"/>
      <c r="C158" s="30"/>
      <c r="D158" s="30"/>
    </row>
    <row r="159" spans="1:4" ht="20.25" x14ac:dyDescent="0.25">
      <c r="A159" s="78"/>
      <c r="B159" s="20"/>
      <c r="C159" s="30"/>
      <c r="D159" s="30"/>
    </row>
    <row r="160" spans="1:4" ht="20.25" x14ac:dyDescent="0.25">
      <c r="A160" s="78"/>
      <c r="B160" s="20"/>
      <c r="C160" s="30"/>
      <c r="D160" s="30"/>
    </row>
    <row r="161" spans="1:4" ht="20.25" x14ac:dyDescent="0.25">
      <c r="A161" s="78"/>
      <c r="B161" s="20"/>
      <c r="C161" s="30"/>
      <c r="D161" s="30"/>
    </row>
    <row r="162" spans="1:4" ht="20.25" x14ac:dyDescent="0.25">
      <c r="A162" s="78"/>
      <c r="B162" s="20"/>
      <c r="C162" s="30"/>
      <c r="D162" s="30"/>
    </row>
    <row r="163" spans="1:4" ht="20.25" x14ac:dyDescent="0.25">
      <c r="A163" s="78"/>
      <c r="B163" s="20"/>
      <c r="C163" s="30"/>
      <c r="D163" s="30"/>
    </row>
    <row r="164" spans="1:4" ht="20.25" x14ac:dyDescent="0.25">
      <c r="A164" s="78"/>
      <c r="B164" s="20"/>
      <c r="C164" s="30"/>
      <c r="D164" s="30"/>
    </row>
    <row r="165" spans="1:4" ht="20.25" x14ac:dyDescent="0.25">
      <c r="A165" s="78"/>
      <c r="B165" s="20"/>
      <c r="C165" s="30"/>
      <c r="D165" s="30"/>
    </row>
    <row r="166" spans="1:4" ht="20.25" x14ac:dyDescent="0.25">
      <c r="A166" s="78"/>
      <c r="B166" s="20"/>
      <c r="C166" s="30"/>
      <c r="D166" s="30"/>
    </row>
    <row r="167" spans="1:4" ht="20.25" x14ac:dyDescent="0.25">
      <c r="A167" s="78"/>
      <c r="B167" s="20"/>
      <c r="C167" s="30"/>
      <c r="D167" s="30"/>
    </row>
    <row r="168" spans="1:4" ht="20.25" x14ac:dyDescent="0.25">
      <c r="A168" s="78"/>
      <c r="B168" s="20"/>
      <c r="C168" s="30"/>
      <c r="D168" s="30"/>
    </row>
    <row r="169" spans="1:4" ht="20.25" x14ac:dyDescent="0.25">
      <c r="A169" s="78"/>
      <c r="B169" s="20"/>
      <c r="C169" s="30"/>
      <c r="D169" s="30"/>
    </row>
    <row r="170" spans="1:4" ht="20.25" x14ac:dyDescent="0.25">
      <c r="A170" s="78"/>
      <c r="B170" s="20"/>
      <c r="C170" s="30"/>
      <c r="D170" s="30"/>
    </row>
    <row r="171" spans="1:4" ht="20.25" x14ac:dyDescent="0.25">
      <c r="A171" s="78"/>
      <c r="B171" s="20"/>
      <c r="C171" s="30"/>
      <c r="D171" s="30"/>
    </row>
    <row r="172" spans="1:4" ht="20.25" x14ac:dyDescent="0.25">
      <c r="A172" s="78"/>
      <c r="B172" s="20"/>
      <c r="C172" s="30"/>
      <c r="D172" s="30"/>
    </row>
    <row r="173" spans="1:4" ht="20.25" x14ac:dyDescent="0.25">
      <c r="A173" s="78"/>
      <c r="B173" s="20"/>
      <c r="C173" s="30"/>
      <c r="D173" s="30"/>
    </row>
    <row r="174" spans="1:4" ht="20.25" x14ac:dyDescent="0.25">
      <c r="A174" s="78"/>
      <c r="B174" s="20"/>
      <c r="C174" s="30"/>
      <c r="D174" s="30"/>
    </row>
    <row r="175" spans="1:4" ht="20.25" x14ac:dyDescent="0.25">
      <c r="A175" s="78"/>
      <c r="B175" s="20"/>
      <c r="C175" s="30"/>
      <c r="D175" s="30"/>
    </row>
    <row r="176" spans="1:4" ht="20.25" x14ac:dyDescent="0.25">
      <c r="A176" s="78"/>
      <c r="B176" s="20"/>
      <c r="C176" s="30"/>
      <c r="D176" s="30"/>
    </row>
    <row r="177" spans="1:4" ht="20.25" x14ac:dyDescent="0.25">
      <c r="A177" s="78"/>
      <c r="B177" s="20"/>
      <c r="C177" s="30"/>
      <c r="D177" s="30"/>
    </row>
    <row r="178" spans="1:4" ht="20.25" x14ac:dyDescent="0.25">
      <c r="A178" s="78"/>
      <c r="B178" s="20"/>
      <c r="C178" s="30"/>
      <c r="D178" s="30"/>
    </row>
    <row r="179" spans="1:4" ht="20.25" x14ac:dyDescent="0.25">
      <c r="A179" s="78"/>
      <c r="B179" s="20"/>
      <c r="C179" s="30"/>
      <c r="D179" s="30"/>
    </row>
    <row r="180" spans="1:4" ht="20.25" x14ac:dyDescent="0.25">
      <c r="A180" s="78"/>
      <c r="B180" s="20"/>
      <c r="C180" s="30"/>
      <c r="D180" s="30"/>
    </row>
    <row r="181" spans="1:4" ht="20.25" x14ac:dyDescent="0.25">
      <c r="A181" s="78"/>
      <c r="B181" s="20"/>
      <c r="C181" s="30"/>
      <c r="D181" s="30"/>
    </row>
    <row r="182" spans="1:4" ht="20.25" x14ac:dyDescent="0.25">
      <c r="A182" s="78"/>
      <c r="B182" s="20"/>
      <c r="C182" s="30"/>
      <c r="D182" s="30"/>
    </row>
    <row r="183" spans="1:4" ht="20.25" x14ac:dyDescent="0.25">
      <c r="A183" s="78"/>
      <c r="B183" s="20"/>
      <c r="C183" s="30"/>
      <c r="D183" s="30"/>
    </row>
    <row r="184" spans="1:4" ht="20.25" x14ac:dyDescent="0.25">
      <c r="A184" s="78"/>
      <c r="B184" s="20"/>
      <c r="C184" s="30"/>
      <c r="D184" s="30"/>
    </row>
    <row r="185" spans="1:4" ht="20.25" x14ac:dyDescent="0.25">
      <c r="A185" s="78"/>
      <c r="B185" s="20"/>
      <c r="C185" s="30"/>
      <c r="D185" s="30"/>
    </row>
    <row r="186" spans="1:4" ht="20.25" x14ac:dyDescent="0.25">
      <c r="A186" s="78"/>
      <c r="B186" s="20"/>
      <c r="C186" s="30"/>
      <c r="D186" s="30"/>
    </row>
    <row r="187" spans="1:4" ht="20.25" x14ac:dyDescent="0.25">
      <c r="A187" s="78"/>
      <c r="B187" s="20"/>
      <c r="C187" s="30"/>
      <c r="D187" s="30"/>
    </row>
    <row r="188" spans="1:4" ht="20.25" x14ac:dyDescent="0.25">
      <c r="A188" s="78"/>
      <c r="B188" s="20"/>
      <c r="C188" s="30"/>
      <c r="D188" s="30"/>
    </row>
    <row r="189" spans="1:4" ht="20.25" x14ac:dyDescent="0.25">
      <c r="A189" s="78"/>
      <c r="B189" s="20"/>
      <c r="C189" s="30"/>
      <c r="D189" s="30"/>
    </row>
    <row r="190" spans="1:4" ht="20.25" x14ac:dyDescent="0.25">
      <c r="A190" s="78"/>
      <c r="B190" s="20"/>
      <c r="C190" s="30"/>
      <c r="D190" s="30"/>
    </row>
    <row r="191" spans="1:4" ht="20.25" x14ac:dyDescent="0.25">
      <c r="A191" s="78"/>
      <c r="B191" s="20"/>
      <c r="C191" s="30"/>
      <c r="D191" s="30"/>
    </row>
    <row r="192" spans="1:4" ht="20.25" x14ac:dyDescent="0.25">
      <c r="A192" s="78"/>
      <c r="B192" s="20"/>
      <c r="C192" s="30"/>
      <c r="D192" s="30"/>
    </row>
    <row r="193" spans="1:4" ht="20.25" x14ac:dyDescent="0.25">
      <c r="A193" s="78"/>
      <c r="B193" s="20"/>
      <c r="C193" s="30"/>
      <c r="D193" s="30"/>
    </row>
    <row r="194" spans="1:4" ht="20.25" x14ac:dyDescent="0.25">
      <c r="A194" s="78"/>
      <c r="B194" s="20"/>
      <c r="C194" s="30"/>
      <c r="D194" s="30"/>
    </row>
    <row r="195" spans="1:4" ht="20.25" x14ac:dyDescent="0.25">
      <c r="A195" s="78"/>
      <c r="B195" s="20"/>
      <c r="C195" s="30"/>
      <c r="D195" s="30"/>
    </row>
    <row r="196" spans="1:4" ht="20.25" x14ac:dyDescent="0.25">
      <c r="A196" s="78"/>
      <c r="B196" s="20"/>
      <c r="C196" s="30"/>
      <c r="D196" s="30"/>
    </row>
    <row r="197" spans="1:4" ht="20.25" x14ac:dyDescent="0.25">
      <c r="A197" s="78"/>
      <c r="B197" s="20"/>
      <c r="C197" s="30"/>
      <c r="D197" s="30"/>
    </row>
    <row r="198" spans="1:4" ht="20.25" x14ac:dyDescent="0.25">
      <c r="A198" s="78"/>
      <c r="B198" s="20"/>
      <c r="C198" s="30"/>
      <c r="D198" s="30"/>
    </row>
    <row r="199" spans="1:4" ht="20.25" x14ac:dyDescent="0.25">
      <c r="A199" s="78"/>
      <c r="B199" s="20"/>
      <c r="C199" s="30"/>
      <c r="D199" s="30"/>
    </row>
    <row r="200" spans="1:4" ht="20.25" x14ac:dyDescent="0.25">
      <c r="A200" s="78"/>
      <c r="B200" s="20"/>
      <c r="C200" s="30"/>
      <c r="D200" s="30"/>
    </row>
    <row r="201" spans="1:4" ht="20.25" x14ac:dyDescent="0.25">
      <c r="A201" s="78"/>
      <c r="B201" s="20"/>
      <c r="C201" s="30"/>
      <c r="D201" s="30"/>
    </row>
    <row r="202" spans="1:4" ht="20.25" x14ac:dyDescent="0.25">
      <c r="A202" s="78"/>
      <c r="B202" s="20"/>
      <c r="C202" s="30"/>
      <c r="D202" s="30"/>
    </row>
    <row r="203" spans="1:4" ht="20.25" x14ac:dyDescent="0.25">
      <c r="A203" s="78"/>
      <c r="B203" s="20"/>
      <c r="C203" s="30"/>
      <c r="D203" s="30"/>
    </row>
    <row r="204" spans="1:4" ht="20.25" x14ac:dyDescent="0.25">
      <c r="A204" s="78"/>
      <c r="B204" s="20"/>
      <c r="C204" s="30"/>
      <c r="D204" s="30"/>
    </row>
    <row r="205" spans="1:4" ht="20.25" x14ac:dyDescent="0.25">
      <c r="A205" s="78"/>
      <c r="B205" s="20"/>
      <c r="C205" s="30"/>
      <c r="D205" s="30"/>
    </row>
    <row r="206" spans="1:4" ht="20.25" x14ac:dyDescent="0.25">
      <c r="A206" s="78"/>
      <c r="B206" s="20"/>
      <c r="C206" s="30"/>
      <c r="D206" s="30"/>
    </row>
    <row r="207" spans="1:4" ht="20.25" x14ac:dyDescent="0.25">
      <c r="A207" s="78"/>
      <c r="B207" s="20"/>
      <c r="C207" s="30"/>
      <c r="D207" s="30"/>
    </row>
    <row r="208" spans="1:4" x14ac:dyDescent="0.25">
      <c r="A208" s="58"/>
      <c r="B208" s="20"/>
      <c r="C208" s="20"/>
      <c r="D208" s="20"/>
    </row>
    <row r="209" spans="1:8" ht="20.25" x14ac:dyDescent="0.25">
      <c r="A209" s="58"/>
      <c r="B209" s="26" t="s">
        <v>81</v>
      </c>
      <c r="C209" s="26" t="s">
        <v>129</v>
      </c>
      <c r="D209" s="29" t="s">
        <v>81</v>
      </c>
      <c r="E209" s="29" t="s">
        <v>129</v>
      </c>
    </row>
    <row r="210" spans="1:8" ht="21" x14ac:dyDescent="0.35">
      <c r="A210" s="58"/>
      <c r="B210" s="27" t="s">
        <v>83</v>
      </c>
      <c r="C210" s="27"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58"/>
      <c r="B211" s="27" t="s">
        <v>83</v>
      </c>
      <c r="C211" s="27" t="s">
        <v>86</v>
      </c>
      <c r="E211" t="s">
        <v>52</v>
      </c>
      <c r="F211" t="str">
        <f t="shared" si="0"/>
        <v xml:space="preserve"> Afectación menor a 10 SMLMV .</v>
      </c>
    </row>
    <row r="212" spans="1:8" ht="21" x14ac:dyDescent="0.35">
      <c r="A212" s="58"/>
      <c r="B212" s="27" t="s">
        <v>83</v>
      </c>
      <c r="C212" s="27" t="s">
        <v>87</v>
      </c>
      <c r="E212" t="s">
        <v>86</v>
      </c>
      <c r="F212" t="str">
        <f t="shared" si="0"/>
        <v xml:space="preserve"> Entre 10 y 50 SMLMV </v>
      </c>
    </row>
    <row r="213" spans="1:8" ht="21" x14ac:dyDescent="0.35">
      <c r="A213" s="58"/>
      <c r="B213" s="27" t="s">
        <v>83</v>
      </c>
      <c r="C213" s="27" t="s">
        <v>88</v>
      </c>
      <c r="E213" t="s">
        <v>87</v>
      </c>
      <c r="F213" t="str">
        <f t="shared" si="0"/>
        <v xml:space="preserve"> Entre 50 y 100 SMLMV </v>
      </c>
    </row>
    <row r="214" spans="1:8" ht="21" x14ac:dyDescent="0.35">
      <c r="A214" s="58"/>
      <c r="B214" s="27" t="s">
        <v>83</v>
      </c>
      <c r="C214" s="27" t="s">
        <v>89</v>
      </c>
      <c r="E214" t="s">
        <v>88</v>
      </c>
      <c r="F214" t="str">
        <f t="shared" si="0"/>
        <v xml:space="preserve"> Entre 100 y 500 SMLMV </v>
      </c>
    </row>
    <row r="215" spans="1:8" ht="21" x14ac:dyDescent="0.35">
      <c r="A215" s="58"/>
      <c r="B215" s="27" t="s">
        <v>51</v>
      </c>
      <c r="C215" s="27" t="s">
        <v>90</v>
      </c>
      <c r="E215" t="s">
        <v>89</v>
      </c>
      <c r="F215" t="str">
        <f t="shared" si="0"/>
        <v xml:space="preserve"> Mayor a 500 SMLMV </v>
      </c>
    </row>
    <row r="216" spans="1:8" ht="21" x14ac:dyDescent="0.35">
      <c r="A216" s="58"/>
      <c r="B216" s="27" t="s">
        <v>51</v>
      </c>
      <c r="C216" s="27" t="s">
        <v>570</v>
      </c>
      <c r="D216" t="s">
        <v>51</v>
      </c>
      <c r="F216" t="str">
        <f t="shared" si="0"/>
        <v>Pérdida Reputacional</v>
      </c>
    </row>
    <row r="217" spans="1:8" ht="21" x14ac:dyDescent="0.35">
      <c r="A217" s="58"/>
      <c r="B217" s="27" t="s">
        <v>51</v>
      </c>
      <c r="C217" s="27" t="s">
        <v>91</v>
      </c>
      <c r="E217" t="s">
        <v>90</v>
      </c>
      <c r="F217" t="str">
        <f t="shared" si="0"/>
        <v xml:space="preserve"> El riesgo afecta la imagen de alguna área de la organización</v>
      </c>
    </row>
    <row r="218" spans="1:8" ht="21" x14ac:dyDescent="0.35">
      <c r="A218" s="58"/>
      <c r="B218" s="27" t="s">
        <v>51</v>
      </c>
      <c r="C218" s="27" t="s">
        <v>572</v>
      </c>
      <c r="E218" t="s">
        <v>570</v>
      </c>
      <c r="F218" t="str">
        <f t="shared" si="0"/>
        <v xml:space="preserve"> El riesgo afecta la imagen de la entidad internamente, de conocimiento general, nivel interno, de junta directiva y accionistas y/o de proveedores</v>
      </c>
    </row>
    <row r="219" spans="1:8" ht="21" x14ac:dyDescent="0.35">
      <c r="A219" s="58"/>
      <c r="B219" s="27" t="s">
        <v>51</v>
      </c>
      <c r="C219" s="27" t="s">
        <v>109</v>
      </c>
      <c r="E219" t="s">
        <v>91</v>
      </c>
      <c r="F219" t="str">
        <f t="shared" si="0"/>
        <v xml:space="preserve"> El riesgo afecta la imagen de la entidad con algunos usuarios de relevancia frente al logro de los objetivos</v>
      </c>
    </row>
    <row r="220" spans="1:8" x14ac:dyDescent="0.25">
      <c r="A220" s="58"/>
      <c r="B220" s="28"/>
      <c r="C220" s="28"/>
      <c r="E220" t="s">
        <v>572</v>
      </c>
      <c r="F220" t="str">
        <f t="shared" si="0"/>
        <v xml:space="preserve"> El riesgo afecta la imagen de la entidad con efecto publicitario sostenido a nivel de sector administrativo, nivel departamental o municipal</v>
      </c>
    </row>
    <row r="221" spans="1:8" x14ac:dyDescent="0.25">
      <c r="A221" s="58"/>
      <c r="B221" s="28" t="str" cm="1">
        <f t="array" ref="B221:B223">_xlfn.UNIQUE(Tabla1[[#All],[Criterios]])</f>
        <v>Criterios</v>
      </c>
      <c r="C221" s="28"/>
      <c r="E221" t="s">
        <v>109</v>
      </c>
      <c r="F221" t="str">
        <f t="shared" si="0"/>
        <v xml:space="preserve"> El riesgo afecta la imagen de la entidad a nivel nacional, con efecto publicitarios sostenible a nivel país</v>
      </c>
    </row>
    <row r="222" spans="1:8" x14ac:dyDescent="0.25">
      <c r="A222" s="58"/>
      <c r="B222" s="28" t="str">
        <v>Afectación Económica o presupuestal</v>
      </c>
      <c r="C222" s="28"/>
    </row>
    <row r="223" spans="1:8" x14ac:dyDescent="0.25">
      <c r="B223" s="28" t="str">
        <v>Pérdida Reputacional</v>
      </c>
      <c r="C223" s="28"/>
      <c r="F223" s="31" t="s">
        <v>130</v>
      </c>
    </row>
    <row r="224" spans="1:8" x14ac:dyDescent="0.25">
      <c r="B224" s="19"/>
      <c r="C224" s="19"/>
      <c r="F224" s="31" t="s">
        <v>131</v>
      </c>
    </row>
    <row r="225" spans="2:4" x14ac:dyDescent="0.25">
      <c r="B225" s="19"/>
      <c r="C225" s="19"/>
    </row>
    <row r="226" spans="2:4" x14ac:dyDescent="0.25">
      <c r="B226" s="19"/>
      <c r="C226" s="19"/>
    </row>
    <row r="227" spans="2:4" x14ac:dyDescent="0.25">
      <c r="B227" s="19"/>
      <c r="C227" s="19"/>
      <c r="D227" s="19"/>
    </row>
    <row r="228" spans="2:4" x14ac:dyDescent="0.25">
      <c r="B228" s="19"/>
      <c r="C228" s="19"/>
      <c r="D228" s="19"/>
    </row>
    <row r="229" spans="2:4" x14ac:dyDescent="0.25">
      <c r="B229" s="19"/>
      <c r="C229" s="19"/>
      <c r="D229" s="19"/>
    </row>
    <row r="230" spans="2:4" x14ac:dyDescent="0.25">
      <c r="B230" s="19"/>
      <c r="C230" s="19"/>
      <c r="D230" s="19"/>
    </row>
    <row r="231" spans="2:4" x14ac:dyDescent="0.25">
      <c r="B231" s="19"/>
      <c r="C231" s="19"/>
      <c r="D231" s="19"/>
    </row>
    <row r="232" spans="2:4" x14ac:dyDescent="0.25">
      <c r="B232" s="19"/>
      <c r="C232" s="19"/>
      <c r="D232" s="19"/>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63"/>
    <col min="3" max="3" width="17" style="63" customWidth="1"/>
    <col min="4" max="4" width="14.28515625" style="63"/>
    <col min="5" max="5" width="46" style="63" customWidth="1"/>
    <col min="6" max="16384" width="14.28515625" style="63"/>
  </cols>
  <sheetData>
    <row r="1" spans="2:6" ht="24" customHeight="1" thickBot="1" x14ac:dyDescent="0.25">
      <c r="B1" s="424" t="s">
        <v>72</v>
      </c>
      <c r="C1" s="425"/>
      <c r="D1" s="425"/>
      <c r="E1" s="425"/>
      <c r="F1" s="426"/>
    </row>
    <row r="2" spans="2:6" ht="16.5" thickBot="1" x14ac:dyDescent="0.3">
      <c r="B2" s="64"/>
      <c r="C2" s="64"/>
      <c r="D2" s="64"/>
      <c r="E2" s="64"/>
      <c r="F2" s="64"/>
    </row>
    <row r="3" spans="2:6" ht="16.5" thickBot="1" x14ac:dyDescent="0.25">
      <c r="B3" s="428" t="s">
        <v>58</v>
      </c>
      <c r="C3" s="429"/>
      <c r="D3" s="429"/>
      <c r="E3" s="76" t="s">
        <v>59</v>
      </c>
      <c r="F3" s="77" t="s">
        <v>60</v>
      </c>
    </row>
    <row r="4" spans="2:6" ht="31.5" x14ac:dyDescent="0.2">
      <c r="B4" s="430" t="s">
        <v>61</v>
      </c>
      <c r="C4" s="432" t="s">
        <v>13</v>
      </c>
      <c r="D4" s="65" t="s">
        <v>14</v>
      </c>
      <c r="E4" s="66" t="s">
        <v>62</v>
      </c>
      <c r="F4" s="67">
        <v>0.25</v>
      </c>
    </row>
    <row r="5" spans="2:6" ht="47.25" x14ac:dyDescent="0.2">
      <c r="B5" s="431"/>
      <c r="C5" s="433"/>
      <c r="D5" s="68" t="s">
        <v>15</v>
      </c>
      <c r="E5" s="69" t="s">
        <v>63</v>
      </c>
      <c r="F5" s="70">
        <v>0.15</v>
      </c>
    </row>
    <row r="6" spans="2:6" ht="47.25" x14ac:dyDescent="0.2">
      <c r="B6" s="431"/>
      <c r="C6" s="433"/>
      <c r="D6" s="68" t="s">
        <v>16</v>
      </c>
      <c r="E6" s="69" t="s">
        <v>64</v>
      </c>
      <c r="F6" s="70">
        <v>0.1</v>
      </c>
    </row>
    <row r="7" spans="2:6" ht="63" x14ac:dyDescent="0.2">
      <c r="B7" s="431"/>
      <c r="C7" s="433" t="s">
        <v>17</v>
      </c>
      <c r="D7" s="68" t="s">
        <v>10</v>
      </c>
      <c r="E7" s="69" t="s">
        <v>65</v>
      </c>
      <c r="F7" s="70">
        <v>0.25</v>
      </c>
    </row>
    <row r="8" spans="2:6" ht="31.5" x14ac:dyDescent="0.2">
      <c r="B8" s="431"/>
      <c r="C8" s="433"/>
      <c r="D8" s="68" t="s">
        <v>9</v>
      </c>
      <c r="E8" s="69" t="s">
        <v>66</v>
      </c>
      <c r="F8" s="70">
        <v>0.15</v>
      </c>
    </row>
    <row r="9" spans="2:6" ht="47.25" x14ac:dyDescent="0.2">
      <c r="B9" s="431" t="s">
        <v>136</v>
      </c>
      <c r="C9" s="433" t="s">
        <v>18</v>
      </c>
      <c r="D9" s="68" t="s">
        <v>19</v>
      </c>
      <c r="E9" s="69" t="s">
        <v>67</v>
      </c>
      <c r="F9" s="71" t="s">
        <v>68</v>
      </c>
    </row>
    <row r="10" spans="2:6" ht="63" x14ac:dyDescent="0.2">
      <c r="B10" s="431"/>
      <c r="C10" s="433"/>
      <c r="D10" s="68" t="s">
        <v>20</v>
      </c>
      <c r="E10" s="69" t="s">
        <v>69</v>
      </c>
      <c r="F10" s="71" t="s">
        <v>68</v>
      </c>
    </row>
    <row r="11" spans="2:6" ht="47.25" x14ac:dyDescent="0.2">
      <c r="B11" s="431"/>
      <c r="C11" s="433" t="s">
        <v>21</v>
      </c>
      <c r="D11" s="68" t="s">
        <v>22</v>
      </c>
      <c r="E11" s="69" t="s">
        <v>70</v>
      </c>
      <c r="F11" s="71" t="s">
        <v>68</v>
      </c>
    </row>
    <row r="12" spans="2:6" ht="47.25" x14ac:dyDescent="0.2">
      <c r="B12" s="431"/>
      <c r="C12" s="433"/>
      <c r="D12" s="68" t="s">
        <v>23</v>
      </c>
      <c r="E12" s="69" t="s">
        <v>71</v>
      </c>
      <c r="F12" s="71" t="s">
        <v>68</v>
      </c>
    </row>
    <row r="13" spans="2:6" ht="31.5" x14ac:dyDescent="0.2">
      <c r="B13" s="431"/>
      <c r="C13" s="433" t="s">
        <v>24</v>
      </c>
      <c r="D13" s="68" t="s">
        <v>110</v>
      </c>
      <c r="E13" s="69" t="s">
        <v>113</v>
      </c>
      <c r="F13" s="71" t="s">
        <v>68</v>
      </c>
    </row>
    <row r="14" spans="2:6" ht="32.25" thickBot="1" x14ac:dyDescent="0.25">
      <c r="B14" s="434"/>
      <c r="C14" s="435"/>
      <c r="D14" s="72" t="s">
        <v>111</v>
      </c>
      <c r="E14" s="73" t="s">
        <v>112</v>
      </c>
      <c r="F14" s="74" t="s">
        <v>68</v>
      </c>
    </row>
    <row r="15" spans="2:6" ht="49.5" customHeight="1" x14ac:dyDescent="0.2">
      <c r="B15" s="427" t="s">
        <v>133</v>
      </c>
      <c r="C15" s="427"/>
      <c r="D15" s="427"/>
      <c r="E15" s="427"/>
      <c r="F15" s="427"/>
    </row>
    <row r="16" spans="2:6" ht="27" customHeight="1" x14ac:dyDescent="0.25">
      <c r="B16" s="7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574</v>
      </c>
    </row>
    <row r="9" spans="2:5" x14ac:dyDescent="0.25">
      <c r="B9" t="s">
        <v>36</v>
      </c>
    </row>
    <row r="10" spans="2:5" x14ac:dyDescent="0.25">
      <c r="B10" t="s">
        <v>37</v>
      </c>
    </row>
    <row r="13" spans="2:5" x14ac:dyDescent="0.25">
      <c r="B13" t="s">
        <v>351</v>
      </c>
    </row>
    <row r="14" spans="2:5" x14ac:dyDescent="0.25">
      <c r="B14" t="s">
        <v>349</v>
      </c>
    </row>
    <row r="15" spans="2:5" x14ac:dyDescent="0.25">
      <c r="B15" t="s">
        <v>361</v>
      </c>
    </row>
    <row r="16" spans="2:5" x14ac:dyDescent="0.25">
      <c r="B16" t="s">
        <v>114</v>
      </c>
    </row>
    <row r="17" spans="2:2" x14ac:dyDescent="0.25">
      <c r="B17" t="s">
        <v>115</v>
      </c>
    </row>
    <row r="18" spans="2:2" x14ac:dyDescent="0.25">
      <c r="B18" t="s">
        <v>116</v>
      </c>
    </row>
    <row r="19" spans="2:2" x14ac:dyDescent="0.25">
      <c r="B19" t="s">
        <v>117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6" customWidth="1"/>
    <col min="2" max="16384" width="11.42578125" style="6"/>
  </cols>
  <sheetData>
    <row r="3" spans="1:1" x14ac:dyDescent="0.2">
      <c r="A3" s="7" t="s">
        <v>14</v>
      </c>
    </row>
    <row r="4" spans="1:1" x14ac:dyDescent="0.2">
      <c r="A4" s="7" t="s">
        <v>15</v>
      </c>
    </row>
    <row r="5" spans="1:1" x14ac:dyDescent="0.2">
      <c r="A5" s="7" t="s">
        <v>16</v>
      </c>
    </row>
    <row r="6" spans="1:1" x14ac:dyDescent="0.2">
      <c r="A6" s="7" t="s">
        <v>10</v>
      </c>
    </row>
    <row r="7" spans="1:1" x14ac:dyDescent="0.2">
      <c r="A7" s="7" t="s">
        <v>9</v>
      </c>
    </row>
    <row r="8" spans="1:1" x14ac:dyDescent="0.2">
      <c r="A8" s="7" t="s">
        <v>19</v>
      </c>
    </row>
    <row r="9" spans="1:1" x14ac:dyDescent="0.2">
      <c r="A9" s="7" t="s">
        <v>20</v>
      </c>
    </row>
    <row r="10" spans="1:1" x14ac:dyDescent="0.2">
      <c r="A10" s="7" t="s">
        <v>22</v>
      </c>
    </row>
    <row r="11" spans="1:1" x14ac:dyDescent="0.2">
      <c r="A11" s="7" t="s">
        <v>23</v>
      </c>
    </row>
    <row r="12" spans="1:1" x14ac:dyDescent="0.2">
      <c r="A12" s="7" t="s">
        <v>25</v>
      </c>
    </row>
    <row r="13" spans="1:1" x14ac:dyDescent="0.2">
      <c r="A13" s="7" t="s">
        <v>26</v>
      </c>
    </row>
    <row r="14" spans="1:1" x14ac:dyDescent="0.2">
      <c r="A14" s="7" t="s">
        <v>27</v>
      </c>
    </row>
    <row r="16" spans="1:1" x14ac:dyDescent="0.2">
      <c r="A16" s="7" t="s">
        <v>30</v>
      </c>
    </row>
    <row r="17" spans="1:1" x14ac:dyDescent="0.2">
      <c r="A17" s="7" t="s">
        <v>31</v>
      </c>
    </row>
    <row r="18" spans="1:1" x14ac:dyDescent="0.2">
      <c r="A18" s="7" t="s">
        <v>32</v>
      </c>
    </row>
    <row r="20" spans="1:1" x14ac:dyDescent="0.2">
      <c r="A20" s="7" t="s">
        <v>36</v>
      </c>
    </row>
    <row r="21" spans="1:1" x14ac:dyDescent="0.2">
      <c r="A21" s="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Ing. Julian Guzman</cp:lastModifiedBy>
  <cp:lastPrinted>2021-10-13T03:54:14Z</cp:lastPrinted>
  <dcterms:created xsi:type="dcterms:W3CDTF">2020-03-24T23:12:47Z</dcterms:created>
  <dcterms:modified xsi:type="dcterms:W3CDTF">2022-01-31T19:58:53Z</dcterms:modified>
</cp:coreProperties>
</file>