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Users\lujo6\Downloads\"/>
    </mc:Choice>
  </mc:AlternateContent>
  <bookViews>
    <workbookView xWindow="0" yWindow="0" windowWidth="19200" windowHeight="6350" tabRatio="746" firstSheet="2" activeTab="2"/>
  </bookViews>
  <sheets>
    <sheet name="Intructivo" sheetId="20" state="hidden" r:id="rId1"/>
    <sheet name="Matriz Calor Residual" sheetId="19" state="hidden" r:id="rId2"/>
    <sheet name="Riesgos Corrup" sheetId="1" r:id="rId3"/>
    <sheet name="Matriz Calor Inherente" sheetId="18" state="hidden" r:id="rId4"/>
    <sheet name="Tabla probabilidad" sheetId="12" state="hidden" r:id="rId5"/>
    <sheet name="Tabla Impacto" sheetId="13" state="hidden" r:id="rId6"/>
    <sheet name="Tabla Valoración controles" sheetId="15" state="hidden" r:id="rId7"/>
    <sheet name="Opciones Tratamiento" sheetId="16" state="hidden" r:id="rId8"/>
    <sheet name="Hoja1" sheetId="11" state="hidden" r:id="rId9"/>
  </sheets>
  <externalReferences>
    <externalReference r:id="rId10"/>
  </externalReferences>
  <definedNames>
    <definedName name="_xlnm._FilterDatabase" localSheetId="2" hidden="1">'Riesgos Corrup'!$A$6:$CP$54</definedName>
  </definedNames>
  <calcPr calcId="162913"/>
  <pivotCaches>
    <pivotCache cacheId="1" r:id="rId11"/>
  </pivotCaches>
</workbook>
</file>

<file path=xl/calcChain.xml><?xml version="1.0" encoding="utf-8"?>
<calcChain xmlns="http://schemas.openxmlformats.org/spreadsheetml/2006/main">
  <c r="A10" i="1" l="1"/>
  <c r="A13" i="1" s="1"/>
  <c r="A16" i="1" s="1"/>
  <c r="AC15" i="1" l="1"/>
  <c r="AB15" i="1"/>
  <c r="W15" i="1"/>
  <c r="T15" i="1"/>
  <c r="W14" i="1"/>
  <c r="T14" i="1"/>
  <c r="W13" i="1"/>
  <c r="T13" i="1"/>
  <c r="A19" i="1" l="1"/>
  <c r="A22" i="1" l="1"/>
  <c r="A25" i="1" s="1"/>
  <c r="A28" i="1" s="1"/>
  <c r="A31" i="1" s="1"/>
  <c r="A34" i="1" s="1"/>
  <c r="A37" i="1" s="1"/>
  <c r="A40" i="1" s="1"/>
  <c r="A43" i="1" s="1"/>
  <c r="A46" i="1" s="1"/>
  <c r="A49" i="1" s="1"/>
  <c r="BF104" i="18"/>
  <c r="BD104" i="18"/>
  <c r="AV104" i="18"/>
  <c r="AT104" i="18"/>
  <c r="AL104" i="18"/>
  <c r="AJ104" i="18"/>
  <c r="AB104" i="18"/>
  <c r="Z104" i="18"/>
  <c r="R104" i="18"/>
  <c r="P104" i="18"/>
  <c r="BF84" i="18"/>
  <c r="BD84" i="18"/>
  <c r="AV84" i="18"/>
  <c r="AT84" i="18"/>
  <c r="AL84" i="18"/>
  <c r="AJ84" i="18"/>
  <c r="AB84" i="18"/>
  <c r="Z84" i="18"/>
  <c r="R84" i="18"/>
  <c r="P84" i="18"/>
  <c r="BF64" i="18"/>
  <c r="BD64" i="18"/>
  <c r="AV64" i="18"/>
  <c r="AT64" i="18"/>
  <c r="AL64" i="18"/>
  <c r="AJ64" i="18"/>
  <c r="AB64" i="18"/>
  <c r="Z64" i="18"/>
  <c r="R64" i="18"/>
  <c r="P64" i="18"/>
  <c r="BF44" i="18"/>
  <c r="BD44" i="18"/>
  <c r="AV44" i="18"/>
  <c r="AT44" i="18"/>
  <c r="AL44" i="18"/>
  <c r="AJ44" i="18"/>
  <c r="AB44" i="18"/>
  <c r="Z44" i="18"/>
  <c r="R44" i="18"/>
  <c r="P44" i="18"/>
  <c r="BF24" i="18"/>
  <c r="BD24" i="18"/>
  <c r="AV24" i="18"/>
  <c r="AT24" i="18"/>
  <c r="AL24" i="18"/>
  <c r="AJ24" i="18"/>
  <c r="AB24" i="18"/>
  <c r="Z24" i="18"/>
  <c r="P24" i="18"/>
  <c r="R24" i="18"/>
  <c r="X255" i="19"/>
  <c r="W255" i="19"/>
  <c r="V255" i="19"/>
  <c r="U255" i="19"/>
  <c r="T255" i="19"/>
  <c r="S255" i="19"/>
  <c r="R255" i="19"/>
  <c r="Q255" i="19"/>
  <c r="P255" i="19"/>
  <c r="O255" i="19"/>
  <c r="N255" i="19"/>
  <c r="M255" i="19"/>
  <c r="L255" i="19"/>
  <c r="K255" i="19"/>
  <c r="J255" i="19"/>
  <c r="X254" i="19"/>
  <c r="W254" i="19"/>
  <c r="V254" i="19"/>
  <c r="U254" i="19"/>
  <c r="T254" i="19"/>
  <c r="S254" i="19"/>
  <c r="R254" i="19"/>
  <c r="Q254" i="19"/>
  <c r="P254" i="19"/>
  <c r="O254" i="19"/>
  <c r="N254" i="19"/>
  <c r="M254" i="19"/>
  <c r="L254" i="19"/>
  <c r="K254" i="19"/>
  <c r="J254" i="19"/>
  <c r="X248" i="19"/>
  <c r="W248" i="19"/>
  <c r="U248" i="19"/>
  <c r="T248" i="19"/>
  <c r="R248" i="19"/>
  <c r="Q248" i="19"/>
  <c r="O248" i="19"/>
  <c r="N248" i="19"/>
  <c r="L248" i="19"/>
  <c r="K248" i="19"/>
  <c r="X243" i="19"/>
  <c r="U243" i="19"/>
  <c r="R243" i="19"/>
  <c r="O243" i="19"/>
  <c r="L243" i="19"/>
  <c r="X236" i="19"/>
  <c r="W236" i="19"/>
  <c r="U236" i="19"/>
  <c r="T236" i="19"/>
  <c r="R236" i="19"/>
  <c r="Q236" i="19"/>
  <c r="O236" i="19"/>
  <c r="N236" i="19"/>
  <c r="L236" i="19"/>
  <c r="K236" i="19"/>
  <c r="X235" i="19"/>
  <c r="W235" i="19"/>
  <c r="U235" i="19"/>
  <c r="T235" i="19"/>
  <c r="R235" i="19"/>
  <c r="Q235" i="19"/>
  <c r="O235" i="19"/>
  <c r="N235" i="19"/>
  <c r="L235" i="19"/>
  <c r="K235" i="19"/>
  <c r="X231" i="19"/>
  <c r="W231" i="19"/>
  <c r="U231" i="19"/>
  <c r="T231" i="19"/>
  <c r="R231" i="19"/>
  <c r="Q231" i="19"/>
  <c r="O231" i="19"/>
  <c r="N231" i="19"/>
  <c r="L231" i="19"/>
  <c r="K231" i="19"/>
  <c r="X227" i="19"/>
  <c r="W227" i="19"/>
  <c r="U227" i="19"/>
  <c r="T227" i="19"/>
  <c r="R227" i="19"/>
  <c r="Q227" i="19"/>
  <c r="O227" i="19"/>
  <c r="N227" i="19"/>
  <c r="L227" i="19"/>
  <c r="K227" i="19"/>
  <c r="X226" i="19"/>
  <c r="W226" i="19"/>
  <c r="U226" i="19"/>
  <c r="T226" i="19"/>
  <c r="R226" i="19"/>
  <c r="Q226" i="19"/>
  <c r="O226" i="19"/>
  <c r="N226" i="19"/>
  <c r="L226" i="19"/>
  <c r="K226" i="19"/>
  <c r="X225" i="19"/>
  <c r="W225" i="19"/>
  <c r="U225" i="19"/>
  <c r="T225" i="19"/>
  <c r="R225" i="19"/>
  <c r="Q225" i="19"/>
  <c r="O225" i="19"/>
  <c r="N225" i="19"/>
  <c r="L225" i="19"/>
  <c r="K225" i="19"/>
  <c r="X224" i="19"/>
  <c r="W224" i="19"/>
  <c r="U224" i="19"/>
  <c r="T224" i="19"/>
  <c r="R224" i="19"/>
  <c r="Q224" i="19"/>
  <c r="O224" i="19"/>
  <c r="N224" i="19"/>
  <c r="L224" i="19"/>
  <c r="K224" i="19"/>
  <c r="X216" i="19"/>
  <c r="W216" i="19"/>
  <c r="U216" i="19"/>
  <c r="T216" i="19"/>
  <c r="R216" i="19"/>
  <c r="Q216" i="19"/>
  <c r="O216" i="19"/>
  <c r="N216" i="19"/>
  <c r="L216" i="19"/>
  <c r="K216" i="19"/>
  <c r="X205" i="19"/>
  <c r="W205" i="19"/>
  <c r="V205" i="19"/>
  <c r="U205" i="19"/>
  <c r="T205" i="19"/>
  <c r="S205" i="19"/>
  <c r="R205" i="19"/>
  <c r="Q205" i="19"/>
  <c r="P205" i="19"/>
  <c r="O205" i="19"/>
  <c r="N205" i="19"/>
  <c r="M205" i="19"/>
  <c r="L205" i="19"/>
  <c r="K205" i="19"/>
  <c r="J205" i="19"/>
  <c r="X204" i="19"/>
  <c r="W204" i="19"/>
  <c r="V204" i="19"/>
  <c r="U204" i="19"/>
  <c r="T204" i="19"/>
  <c r="S204" i="19"/>
  <c r="R204" i="19"/>
  <c r="Q204" i="19"/>
  <c r="P204" i="19"/>
  <c r="O204" i="19"/>
  <c r="N204" i="19"/>
  <c r="M204" i="19"/>
  <c r="L204" i="19"/>
  <c r="K204" i="19"/>
  <c r="J204" i="19"/>
  <c r="X198" i="19"/>
  <c r="W198" i="19"/>
  <c r="U198" i="19"/>
  <c r="T198" i="19"/>
  <c r="R198" i="19"/>
  <c r="Q198" i="19"/>
  <c r="O198" i="19"/>
  <c r="N198" i="19"/>
  <c r="L198" i="19"/>
  <c r="K198" i="19"/>
  <c r="X193" i="19"/>
  <c r="U193" i="19"/>
  <c r="R193" i="19"/>
  <c r="O193" i="19"/>
  <c r="L193" i="19"/>
  <c r="X186" i="19"/>
  <c r="W186" i="19"/>
  <c r="U186" i="19"/>
  <c r="T186" i="19"/>
  <c r="R186" i="19"/>
  <c r="Q186" i="19"/>
  <c r="O186" i="19"/>
  <c r="N186" i="19"/>
  <c r="L186" i="19"/>
  <c r="K186" i="19"/>
  <c r="X185" i="19"/>
  <c r="W185" i="19"/>
  <c r="U185" i="19"/>
  <c r="T185" i="19"/>
  <c r="R185" i="19"/>
  <c r="Q185" i="19"/>
  <c r="O185" i="19"/>
  <c r="N185" i="19"/>
  <c r="L185" i="19"/>
  <c r="K185" i="19"/>
  <c r="X181" i="19"/>
  <c r="W181" i="19"/>
  <c r="U181" i="19"/>
  <c r="T181" i="19"/>
  <c r="R181" i="19"/>
  <c r="Q181" i="19"/>
  <c r="O181" i="19"/>
  <c r="N181" i="19"/>
  <c r="L181" i="19"/>
  <c r="K181" i="19"/>
  <c r="X177" i="19"/>
  <c r="W177" i="19"/>
  <c r="U177" i="19"/>
  <c r="T177" i="19"/>
  <c r="R177" i="19"/>
  <c r="Q177" i="19"/>
  <c r="O177" i="19"/>
  <c r="N177" i="19"/>
  <c r="L177" i="19"/>
  <c r="K177" i="19"/>
  <c r="X176" i="19"/>
  <c r="W176" i="19"/>
  <c r="U176" i="19"/>
  <c r="T176" i="19"/>
  <c r="R176" i="19"/>
  <c r="Q176" i="19"/>
  <c r="O176" i="19"/>
  <c r="N176" i="19"/>
  <c r="L176" i="19"/>
  <c r="K176" i="19"/>
  <c r="X175" i="19"/>
  <c r="W175" i="19"/>
  <c r="U175" i="19"/>
  <c r="T175" i="19"/>
  <c r="R175" i="19"/>
  <c r="Q175" i="19"/>
  <c r="O175" i="19"/>
  <c r="N175" i="19"/>
  <c r="L175" i="19"/>
  <c r="K175" i="19"/>
  <c r="X174" i="19"/>
  <c r="W174" i="19"/>
  <c r="U174" i="19"/>
  <c r="T174" i="19"/>
  <c r="R174" i="19"/>
  <c r="Q174" i="19"/>
  <c r="O174" i="19"/>
  <c r="N174" i="19"/>
  <c r="L174" i="19"/>
  <c r="K174" i="19"/>
  <c r="X166" i="19"/>
  <c r="W166" i="19"/>
  <c r="U166" i="19"/>
  <c r="T166" i="19"/>
  <c r="R166" i="19"/>
  <c r="Q166" i="19"/>
  <c r="O166" i="19"/>
  <c r="N166" i="19"/>
  <c r="L166" i="19"/>
  <c r="K166" i="19"/>
  <c r="X155" i="19"/>
  <c r="W155" i="19"/>
  <c r="V155" i="19"/>
  <c r="U155" i="19"/>
  <c r="T155" i="19"/>
  <c r="S155" i="19"/>
  <c r="R155" i="19"/>
  <c r="Q155" i="19"/>
  <c r="P155" i="19"/>
  <c r="O155" i="19"/>
  <c r="N155" i="19"/>
  <c r="M155" i="19"/>
  <c r="L155" i="19"/>
  <c r="K155" i="19"/>
  <c r="J155" i="19"/>
  <c r="X154" i="19"/>
  <c r="W154" i="19"/>
  <c r="V154" i="19"/>
  <c r="U154" i="19"/>
  <c r="T154" i="19"/>
  <c r="S154" i="19"/>
  <c r="R154" i="19"/>
  <c r="Q154" i="19"/>
  <c r="P154" i="19"/>
  <c r="O154" i="19"/>
  <c r="N154" i="19"/>
  <c r="M154" i="19"/>
  <c r="L154" i="19"/>
  <c r="K154" i="19"/>
  <c r="J154" i="19"/>
  <c r="X148" i="19"/>
  <c r="W148" i="19"/>
  <c r="U148" i="19"/>
  <c r="T148" i="19"/>
  <c r="R148" i="19"/>
  <c r="Q148" i="19"/>
  <c r="O148" i="19"/>
  <c r="N148" i="19"/>
  <c r="L148" i="19"/>
  <c r="K148" i="19"/>
  <c r="X143" i="19"/>
  <c r="U143" i="19"/>
  <c r="R143" i="19"/>
  <c r="O143" i="19"/>
  <c r="L143" i="19"/>
  <c r="X136" i="19"/>
  <c r="W136" i="19"/>
  <c r="U136" i="19"/>
  <c r="T136" i="19"/>
  <c r="R136" i="19"/>
  <c r="Q136" i="19"/>
  <c r="O136" i="19"/>
  <c r="N136" i="19"/>
  <c r="L136" i="19"/>
  <c r="K136" i="19"/>
  <c r="X135" i="19"/>
  <c r="W135" i="19"/>
  <c r="U135" i="19"/>
  <c r="T135" i="19"/>
  <c r="R135" i="19"/>
  <c r="Q135" i="19"/>
  <c r="O135" i="19"/>
  <c r="N135" i="19"/>
  <c r="L135" i="19"/>
  <c r="K135" i="19"/>
  <c r="X131" i="19"/>
  <c r="W131" i="19"/>
  <c r="U131" i="19"/>
  <c r="T131" i="19"/>
  <c r="R131" i="19"/>
  <c r="Q131" i="19"/>
  <c r="O131" i="19"/>
  <c r="N131" i="19"/>
  <c r="L131" i="19"/>
  <c r="K131" i="19"/>
  <c r="X127" i="19"/>
  <c r="W127" i="19"/>
  <c r="U127" i="19"/>
  <c r="T127" i="19"/>
  <c r="R127" i="19"/>
  <c r="Q127" i="19"/>
  <c r="O127" i="19"/>
  <c r="N127" i="19"/>
  <c r="L127" i="19"/>
  <c r="K127" i="19"/>
  <c r="X126" i="19"/>
  <c r="W126" i="19"/>
  <c r="U126" i="19"/>
  <c r="T126" i="19"/>
  <c r="R126" i="19"/>
  <c r="Q126" i="19"/>
  <c r="O126" i="19"/>
  <c r="N126" i="19"/>
  <c r="L126" i="19"/>
  <c r="K126" i="19"/>
  <c r="X125" i="19"/>
  <c r="W125" i="19"/>
  <c r="U125" i="19"/>
  <c r="T125" i="19"/>
  <c r="R125" i="19"/>
  <c r="Q125" i="19"/>
  <c r="O125" i="19"/>
  <c r="N125" i="19"/>
  <c r="L125" i="19"/>
  <c r="K125" i="19"/>
  <c r="X124" i="19"/>
  <c r="W124" i="19"/>
  <c r="U124" i="19"/>
  <c r="T124" i="19"/>
  <c r="R124" i="19"/>
  <c r="Q124" i="19"/>
  <c r="O124" i="19"/>
  <c r="N124" i="19"/>
  <c r="L124" i="19"/>
  <c r="K124" i="19"/>
  <c r="X116" i="19"/>
  <c r="W116" i="19"/>
  <c r="U116" i="19"/>
  <c r="T116" i="19"/>
  <c r="R116" i="19"/>
  <c r="Q116" i="19"/>
  <c r="O116" i="19"/>
  <c r="N116" i="19"/>
  <c r="L116" i="19"/>
  <c r="K116" i="19"/>
  <c r="X105" i="19"/>
  <c r="W105" i="19"/>
  <c r="V105" i="19"/>
  <c r="U105" i="19"/>
  <c r="T105" i="19"/>
  <c r="S105" i="19"/>
  <c r="R105" i="19"/>
  <c r="Q105" i="19"/>
  <c r="P105" i="19"/>
  <c r="O105" i="19"/>
  <c r="N105" i="19"/>
  <c r="M105" i="19"/>
  <c r="L105" i="19"/>
  <c r="K105" i="19"/>
  <c r="J105" i="19"/>
  <c r="X104" i="19"/>
  <c r="W104" i="19"/>
  <c r="V104" i="19"/>
  <c r="U104" i="19"/>
  <c r="T104" i="19"/>
  <c r="S104" i="19"/>
  <c r="R104" i="19"/>
  <c r="Q104" i="19"/>
  <c r="P104" i="19"/>
  <c r="O104" i="19"/>
  <c r="N104" i="19"/>
  <c r="M104" i="19"/>
  <c r="L104" i="19"/>
  <c r="K104" i="19"/>
  <c r="J104" i="19"/>
  <c r="X98" i="19"/>
  <c r="W98" i="19"/>
  <c r="U98" i="19"/>
  <c r="T98" i="19"/>
  <c r="R98" i="19"/>
  <c r="Q98" i="19"/>
  <c r="O98" i="19"/>
  <c r="N98" i="19"/>
  <c r="L98" i="19"/>
  <c r="K98" i="19"/>
  <c r="X93" i="19"/>
  <c r="U93" i="19"/>
  <c r="R93" i="19"/>
  <c r="O93" i="19"/>
  <c r="L93" i="19"/>
  <c r="X86" i="19"/>
  <c r="W86" i="19"/>
  <c r="U86" i="19"/>
  <c r="T86" i="19"/>
  <c r="R86" i="19"/>
  <c r="Q86" i="19"/>
  <c r="O86" i="19"/>
  <c r="N86" i="19"/>
  <c r="L86" i="19"/>
  <c r="K86" i="19"/>
  <c r="X85" i="19"/>
  <c r="W85" i="19"/>
  <c r="U85" i="19"/>
  <c r="T85" i="19"/>
  <c r="R85" i="19"/>
  <c r="Q85" i="19"/>
  <c r="O85" i="19"/>
  <c r="N85" i="19"/>
  <c r="L85" i="19"/>
  <c r="K85" i="19"/>
  <c r="X81" i="19"/>
  <c r="W81" i="19"/>
  <c r="U81" i="19"/>
  <c r="T81" i="19"/>
  <c r="R81" i="19"/>
  <c r="Q81" i="19"/>
  <c r="O81" i="19"/>
  <c r="N81" i="19"/>
  <c r="L81" i="19"/>
  <c r="K81" i="19"/>
  <c r="X77" i="19"/>
  <c r="W77" i="19"/>
  <c r="U77" i="19"/>
  <c r="T77" i="19"/>
  <c r="R77" i="19"/>
  <c r="Q77" i="19"/>
  <c r="O77" i="19"/>
  <c r="N77" i="19"/>
  <c r="L77" i="19"/>
  <c r="K77" i="19"/>
  <c r="X76" i="19"/>
  <c r="W76" i="19"/>
  <c r="U76" i="19"/>
  <c r="T76" i="19"/>
  <c r="R76" i="19"/>
  <c r="Q76" i="19"/>
  <c r="O76" i="19"/>
  <c r="N76" i="19"/>
  <c r="L76" i="19"/>
  <c r="K76" i="19"/>
  <c r="X75" i="19"/>
  <c r="W75" i="19"/>
  <c r="U75" i="19"/>
  <c r="T75" i="19"/>
  <c r="R75" i="19"/>
  <c r="Q75" i="19"/>
  <c r="O75" i="19"/>
  <c r="N75" i="19"/>
  <c r="L75" i="19"/>
  <c r="K75" i="19"/>
  <c r="X74" i="19"/>
  <c r="W74" i="19"/>
  <c r="U74" i="19"/>
  <c r="T74" i="19"/>
  <c r="R74" i="19"/>
  <c r="Q74" i="19"/>
  <c r="O74" i="19"/>
  <c r="N74" i="19"/>
  <c r="L74" i="19"/>
  <c r="K74" i="19"/>
  <c r="X66" i="19"/>
  <c r="W66" i="19"/>
  <c r="U66" i="19"/>
  <c r="T66" i="19"/>
  <c r="R66" i="19"/>
  <c r="Q66" i="19"/>
  <c r="O66" i="19"/>
  <c r="N66" i="19"/>
  <c r="L66" i="19"/>
  <c r="K66" i="19"/>
  <c r="U55" i="19"/>
  <c r="T55" i="19"/>
  <c r="S55" i="19"/>
  <c r="U54" i="19"/>
  <c r="T54" i="19"/>
  <c r="S54" i="19"/>
  <c r="U48" i="19"/>
  <c r="T48" i="19"/>
  <c r="U43" i="19"/>
  <c r="U36" i="19"/>
  <c r="T36" i="19"/>
  <c r="U35" i="19"/>
  <c r="T35" i="19"/>
  <c r="U31" i="19"/>
  <c r="T31" i="19"/>
  <c r="U27" i="19"/>
  <c r="T27" i="19"/>
  <c r="U26" i="19"/>
  <c r="T26" i="19"/>
  <c r="U25" i="19"/>
  <c r="T25" i="19"/>
  <c r="U24" i="19"/>
  <c r="T24" i="19"/>
  <c r="U16" i="19"/>
  <c r="T16" i="19"/>
  <c r="X55" i="19"/>
  <c r="W55" i="19"/>
  <c r="V55" i="19"/>
  <c r="X54" i="19"/>
  <c r="W54" i="19"/>
  <c r="V54" i="19"/>
  <c r="X48" i="19"/>
  <c r="W48" i="19"/>
  <c r="X43" i="19"/>
  <c r="X36" i="19"/>
  <c r="W36" i="19"/>
  <c r="X35" i="19"/>
  <c r="W35" i="19"/>
  <c r="X31" i="19"/>
  <c r="W31" i="19"/>
  <c r="X27" i="19"/>
  <c r="W27" i="19"/>
  <c r="X26" i="19"/>
  <c r="W26" i="19"/>
  <c r="X25" i="19"/>
  <c r="W25" i="19"/>
  <c r="X24" i="19"/>
  <c r="W24" i="19"/>
  <c r="X16" i="19"/>
  <c r="W16" i="19"/>
  <c r="R55" i="19"/>
  <c r="Q55" i="19"/>
  <c r="P55" i="19"/>
  <c r="R54" i="19"/>
  <c r="Q54" i="19"/>
  <c r="P54" i="19"/>
  <c r="R48" i="19"/>
  <c r="Q48" i="19"/>
  <c r="R43" i="19"/>
  <c r="R36" i="19"/>
  <c r="Q36" i="19"/>
  <c r="R35" i="19"/>
  <c r="Q35" i="19"/>
  <c r="R31" i="19"/>
  <c r="Q31" i="19"/>
  <c r="R27" i="19"/>
  <c r="Q27" i="19"/>
  <c r="R26" i="19"/>
  <c r="Q26" i="19"/>
  <c r="R25" i="19"/>
  <c r="Q25" i="19"/>
  <c r="R24" i="19"/>
  <c r="Q24" i="19"/>
  <c r="R16" i="19"/>
  <c r="Q16" i="19"/>
  <c r="O55" i="19"/>
  <c r="N55" i="19"/>
  <c r="M55" i="19"/>
  <c r="O54" i="19"/>
  <c r="N54" i="19"/>
  <c r="M54" i="19"/>
  <c r="O48" i="19"/>
  <c r="N48" i="19"/>
  <c r="O43" i="19"/>
  <c r="O36" i="19"/>
  <c r="N36" i="19"/>
  <c r="O35" i="19"/>
  <c r="N35" i="19"/>
  <c r="O31" i="19"/>
  <c r="N31" i="19"/>
  <c r="O27" i="19"/>
  <c r="N27" i="19"/>
  <c r="O26" i="19"/>
  <c r="N26" i="19"/>
  <c r="O25" i="19"/>
  <c r="N25" i="19"/>
  <c r="O24" i="19"/>
  <c r="N24" i="19"/>
  <c r="O16" i="19"/>
  <c r="N16" i="19"/>
  <c r="W7" i="1"/>
  <c r="L55" i="19"/>
  <c r="K55" i="19"/>
  <c r="L54" i="19"/>
  <c r="L26" i="19"/>
  <c r="K26" i="19"/>
  <c r="L48" i="19"/>
  <c r="L43" i="19"/>
  <c r="L36" i="19"/>
  <c r="L35" i="19"/>
  <c r="L31" i="19"/>
  <c r="L27" i="19"/>
  <c r="L25" i="19"/>
  <c r="L24" i="19"/>
  <c r="L16" i="19"/>
  <c r="K48" i="19"/>
  <c r="K36" i="19"/>
  <c r="K35" i="19"/>
  <c r="K31" i="19"/>
  <c r="K27" i="19"/>
  <c r="K25" i="19"/>
  <c r="K24" i="19"/>
  <c r="K16" i="19"/>
  <c r="K54" i="19"/>
  <c r="J55" i="19"/>
  <c r="J54" i="19"/>
  <c r="K28" i="1" l="1"/>
  <c r="W28" i="1"/>
  <c r="T28" i="1"/>
  <c r="L28" i="1" l="1"/>
  <c r="AA28" i="1" s="1"/>
  <c r="K49" i="1"/>
  <c r="T50" i="1"/>
  <c r="AA50" i="1" s="1"/>
  <c r="W50" i="1"/>
  <c r="T51" i="1"/>
  <c r="AA51" i="1" s="1"/>
  <c r="W51" i="1"/>
  <c r="K52" i="1"/>
  <c r="T52" i="1"/>
  <c r="AA52" i="1" s="1"/>
  <c r="W52" i="1"/>
  <c r="T53" i="1"/>
  <c r="AA53" i="1" s="1"/>
  <c r="W53" i="1"/>
  <c r="T54" i="1"/>
  <c r="AA54" i="1" s="1"/>
  <c r="W54" i="1"/>
  <c r="J38" i="18" l="1"/>
  <c r="T18" i="18"/>
  <c r="T58" i="18"/>
  <c r="AN38" i="18"/>
  <c r="AN98" i="18"/>
  <c r="T78" i="18"/>
  <c r="AD98" i="18"/>
  <c r="J78" i="18"/>
  <c r="AX98" i="18"/>
  <c r="AD78" i="18"/>
  <c r="T98" i="18"/>
  <c r="AN18" i="18"/>
  <c r="J98" i="18"/>
  <c r="AD58" i="18"/>
  <c r="T38" i="18"/>
  <c r="AX38" i="18"/>
  <c r="AX18" i="18"/>
  <c r="J18" i="18"/>
  <c r="AX58" i="18"/>
  <c r="J58" i="18"/>
  <c r="AD18" i="18"/>
  <c r="AX78" i="18"/>
  <c r="AN58" i="18"/>
  <c r="AD38" i="18"/>
  <c r="AN78" i="18"/>
  <c r="AC28" i="1"/>
  <c r="AB28" i="1"/>
  <c r="L49" i="1"/>
  <c r="L52" i="1"/>
  <c r="AB53" i="1"/>
  <c r="AC53" i="1"/>
  <c r="AB51" i="1"/>
  <c r="AC51" i="1"/>
  <c r="AB54" i="1"/>
  <c r="AC54" i="1"/>
  <c r="AB52" i="1"/>
  <c r="AC52" i="1"/>
  <c r="AB50" i="1"/>
  <c r="AC50" i="1"/>
  <c r="AE54" i="1"/>
  <c r="AD54" i="1" s="1"/>
  <c r="AE53" i="1"/>
  <c r="AD53" i="1" s="1"/>
  <c r="AE52" i="1"/>
  <c r="AD52" i="1" s="1"/>
  <c r="AE51" i="1"/>
  <c r="AD51" i="1" s="1"/>
  <c r="AE50" i="1"/>
  <c r="AD50" i="1" s="1"/>
  <c r="O249" i="19" l="1"/>
  <c r="X249" i="19"/>
  <c r="U249" i="19"/>
  <c r="R249" i="19"/>
  <c r="L249" i="19"/>
  <c r="U199" i="19"/>
  <c r="R149" i="19"/>
  <c r="R199" i="19"/>
  <c r="O149" i="19"/>
  <c r="O199" i="19"/>
  <c r="L199" i="19"/>
  <c r="X149" i="19"/>
  <c r="U149" i="19"/>
  <c r="O99" i="19"/>
  <c r="X199" i="19"/>
  <c r="L99" i="19"/>
  <c r="L149" i="19"/>
  <c r="R99" i="19"/>
  <c r="X49" i="19"/>
  <c r="R49" i="19"/>
  <c r="X99" i="19"/>
  <c r="U49" i="19"/>
  <c r="L49" i="19"/>
  <c r="U99" i="19"/>
  <c r="O49" i="19"/>
  <c r="R250" i="19"/>
  <c r="U250" i="19"/>
  <c r="O250" i="19"/>
  <c r="L250" i="19"/>
  <c r="X200" i="19"/>
  <c r="U200" i="19"/>
  <c r="R200" i="19"/>
  <c r="O150" i="19"/>
  <c r="O200" i="19"/>
  <c r="R100" i="19"/>
  <c r="L200" i="19"/>
  <c r="O100" i="19"/>
  <c r="X150" i="19"/>
  <c r="L100" i="19"/>
  <c r="U150" i="19"/>
  <c r="X250" i="19"/>
  <c r="R150" i="19"/>
  <c r="X100" i="19"/>
  <c r="L150" i="19"/>
  <c r="R50" i="19"/>
  <c r="U100" i="19"/>
  <c r="X50" i="19"/>
  <c r="L50" i="19"/>
  <c r="O50" i="19"/>
  <c r="U50" i="19"/>
  <c r="T253" i="19"/>
  <c r="Q203" i="19"/>
  <c r="W253" i="19"/>
  <c r="N203" i="19"/>
  <c r="K203" i="19"/>
  <c r="N253" i="19"/>
  <c r="K253" i="19"/>
  <c r="T203" i="19"/>
  <c r="W153" i="19"/>
  <c r="Q253" i="19"/>
  <c r="Q153" i="19"/>
  <c r="N153" i="19"/>
  <c r="T103" i="19"/>
  <c r="K153" i="19"/>
  <c r="W203" i="19"/>
  <c r="W53" i="19"/>
  <c r="W103" i="19"/>
  <c r="T153" i="19"/>
  <c r="Q103" i="19"/>
  <c r="N103" i="19"/>
  <c r="K103" i="19"/>
  <c r="Q53" i="19"/>
  <c r="N53" i="19"/>
  <c r="T53" i="19"/>
  <c r="K53" i="19"/>
  <c r="Q251" i="19"/>
  <c r="K251" i="19"/>
  <c r="W251" i="19"/>
  <c r="T251" i="19"/>
  <c r="W201" i="19"/>
  <c r="T151" i="19"/>
  <c r="T201" i="19"/>
  <c r="Q151" i="19"/>
  <c r="Q201" i="19"/>
  <c r="N251" i="19"/>
  <c r="N201" i="19"/>
  <c r="K201" i="19"/>
  <c r="N151" i="19"/>
  <c r="Q101" i="19"/>
  <c r="K151" i="19"/>
  <c r="N101" i="19"/>
  <c r="K101" i="19"/>
  <c r="T51" i="19"/>
  <c r="W101" i="19"/>
  <c r="K51" i="19"/>
  <c r="Q51" i="19"/>
  <c r="T101" i="19"/>
  <c r="N51" i="19"/>
  <c r="W151" i="19"/>
  <c r="W51" i="19"/>
  <c r="T252" i="19"/>
  <c r="Q252" i="19"/>
  <c r="N252" i="19"/>
  <c r="K252" i="19"/>
  <c r="W252" i="19"/>
  <c r="W202" i="19"/>
  <c r="Q152" i="19"/>
  <c r="T202" i="19"/>
  <c r="Q202" i="19"/>
  <c r="N202" i="19"/>
  <c r="K152" i="19"/>
  <c r="K202" i="19"/>
  <c r="T102" i="19"/>
  <c r="Q102" i="19"/>
  <c r="W152" i="19"/>
  <c r="T152" i="19"/>
  <c r="N102" i="19"/>
  <c r="N152" i="19"/>
  <c r="W102" i="19"/>
  <c r="T52" i="19"/>
  <c r="K102" i="19"/>
  <c r="N52" i="19"/>
  <c r="K52" i="19"/>
  <c r="W52" i="19"/>
  <c r="Q52" i="19"/>
  <c r="R251" i="19"/>
  <c r="L251" i="19"/>
  <c r="X251" i="19"/>
  <c r="U251" i="19"/>
  <c r="X201" i="19"/>
  <c r="U151" i="19"/>
  <c r="U201" i="19"/>
  <c r="R201" i="19"/>
  <c r="O151" i="19"/>
  <c r="O251" i="19"/>
  <c r="O201" i="19"/>
  <c r="L201" i="19"/>
  <c r="R151" i="19"/>
  <c r="R101" i="19"/>
  <c r="L151" i="19"/>
  <c r="R51" i="19"/>
  <c r="O51" i="19"/>
  <c r="X101" i="19"/>
  <c r="U51" i="19"/>
  <c r="U101" i="19"/>
  <c r="O101" i="19"/>
  <c r="L101" i="19"/>
  <c r="X51" i="19"/>
  <c r="L51" i="19"/>
  <c r="X151" i="19"/>
  <c r="S253" i="19"/>
  <c r="V253" i="19"/>
  <c r="P253" i="19"/>
  <c r="M253" i="19"/>
  <c r="J253" i="19"/>
  <c r="V203" i="19"/>
  <c r="P203" i="19"/>
  <c r="M203" i="19"/>
  <c r="V153" i="19"/>
  <c r="J203" i="19"/>
  <c r="S153" i="19"/>
  <c r="M153" i="19"/>
  <c r="S103" i="19"/>
  <c r="J153" i="19"/>
  <c r="P103" i="19"/>
  <c r="S203" i="19"/>
  <c r="S53" i="19"/>
  <c r="M53" i="19"/>
  <c r="J53" i="19"/>
  <c r="V53" i="19"/>
  <c r="V103" i="19"/>
  <c r="P153" i="19"/>
  <c r="J103" i="19"/>
  <c r="P53" i="19"/>
  <c r="M103" i="19"/>
  <c r="R252" i="19"/>
  <c r="O252" i="19"/>
  <c r="L252" i="19"/>
  <c r="X252" i="19"/>
  <c r="U152" i="19"/>
  <c r="X202" i="19"/>
  <c r="R152" i="19"/>
  <c r="U252" i="19"/>
  <c r="U202" i="19"/>
  <c r="R202" i="19"/>
  <c r="R102" i="19"/>
  <c r="X152" i="19"/>
  <c r="O102" i="19"/>
  <c r="L152" i="19"/>
  <c r="X102" i="19"/>
  <c r="U102" i="19"/>
  <c r="O52" i="19"/>
  <c r="L102" i="19"/>
  <c r="O202" i="19"/>
  <c r="L202" i="19"/>
  <c r="O152" i="19"/>
  <c r="R52" i="19"/>
  <c r="L52" i="19"/>
  <c r="U52" i="19"/>
  <c r="X52" i="19"/>
  <c r="Q249" i="19"/>
  <c r="W249" i="19"/>
  <c r="N249" i="19"/>
  <c r="K249" i="19"/>
  <c r="W199" i="19"/>
  <c r="T199" i="19"/>
  <c r="Q199" i="19"/>
  <c r="N199" i="19"/>
  <c r="T249" i="19"/>
  <c r="W149" i="19"/>
  <c r="Q99" i="19"/>
  <c r="T149" i="19"/>
  <c r="N99" i="19"/>
  <c r="Q149" i="19"/>
  <c r="K199" i="19"/>
  <c r="N149" i="19"/>
  <c r="K99" i="19"/>
  <c r="K49" i="19"/>
  <c r="K149" i="19"/>
  <c r="T49" i="19"/>
  <c r="Q49" i="19"/>
  <c r="W49" i="19"/>
  <c r="W99" i="19"/>
  <c r="T99" i="19"/>
  <c r="N49" i="19"/>
  <c r="U253" i="19"/>
  <c r="X253" i="19"/>
  <c r="R253" i="19"/>
  <c r="O253" i="19"/>
  <c r="L253" i="19"/>
  <c r="O203" i="19"/>
  <c r="L203" i="19"/>
  <c r="R153" i="19"/>
  <c r="X203" i="19"/>
  <c r="U203" i="19"/>
  <c r="L153" i="19"/>
  <c r="O153" i="19"/>
  <c r="U103" i="19"/>
  <c r="R103" i="19"/>
  <c r="O103" i="19"/>
  <c r="X153" i="19"/>
  <c r="O53" i="19"/>
  <c r="X103" i="19"/>
  <c r="L53" i="19"/>
  <c r="R203" i="19"/>
  <c r="U153" i="19"/>
  <c r="L103" i="19"/>
  <c r="U53" i="19"/>
  <c r="X53" i="19"/>
  <c r="R53" i="19"/>
  <c r="Q250" i="19"/>
  <c r="W250" i="19"/>
  <c r="T250" i="19"/>
  <c r="N250" i="19"/>
  <c r="W200" i="19"/>
  <c r="T150" i="19"/>
  <c r="T200" i="19"/>
  <c r="Q200" i="19"/>
  <c r="N150" i="19"/>
  <c r="N200" i="19"/>
  <c r="K250" i="19"/>
  <c r="K200" i="19"/>
  <c r="Q100" i="19"/>
  <c r="W150" i="19"/>
  <c r="Q150" i="19"/>
  <c r="W100" i="19"/>
  <c r="K150" i="19"/>
  <c r="T100" i="19"/>
  <c r="N100" i="19"/>
  <c r="K100" i="19"/>
  <c r="K50" i="19"/>
  <c r="W50" i="19"/>
  <c r="Q50" i="19"/>
  <c r="T50" i="19"/>
  <c r="N50" i="19"/>
  <c r="AF50" i="1"/>
  <c r="AF54" i="1"/>
  <c r="AF52" i="1"/>
  <c r="AF51" i="1"/>
  <c r="AF53" i="1"/>
  <c r="P236" i="19" l="1"/>
  <c r="M236" i="19"/>
  <c r="J236" i="19"/>
  <c r="V236" i="19"/>
  <c r="J186" i="19"/>
  <c r="S236" i="19"/>
  <c r="V136" i="19"/>
  <c r="V186" i="19"/>
  <c r="S186" i="19"/>
  <c r="P136" i="19"/>
  <c r="P186" i="19"/>
  <c r="M186" i="19"/>
  <c r="J136" i="19"/>
  <c r="S86" i="19"/>
  <c r="S136" i="19"/>
  <c r="P86" i="19"/>
  <c r="M136" i="19"/>
  <c r="S36" i="19"/>
  <c r="M86" i="19"/>
  <c r="M36" i="19"/>
  <c r="J86" i="19"/>
  <c r="V36" i="19"/>
  <c r="V86" i="19"/>
  <c r="P36" i="19"/>
  <c r="J36" i="19"/>
  <c r="F221" i="13"/>
  <c r="F220" i="13"/>
  <c r="F219" i="13"/>
  <c r="F218" i="13"/>
  <c r="F217" i="13"/>
  <c r="F216" i="13"/>
  <c r="F215" i="13"/>
  <c r="F214" i="13"/>
  <c r="F213" i="13"/>
  <c r="F212" i="13"/>
  <c r="F211" i="13"/>
  <c r="F210" i="13"/>
  <c r="T12" i="1" l="1"/>
  <c r="AE12" i="1" s="1"/>
  <c r="AD12" i="1" s="1"/>
  <c r="T11" i="1"/>
  <c r="AE11" i="1" s="1"/>
  <c r="AD11" i="1" s="1"/>
  <c r="W46" i="1"/>
  <c r="T46" i="1"/>
  <c r="K46" i="1"/>
  <c r="K43" i="1"/>
  <c r="L46" i="1" l="1"/>
  <c r="AA46" i="1" s="1"/>
  <c r="L43" i="1"/>
  <c r="W42" i="1"/>
  <c r="T42" i="1"/>
  <c r="W41" i="1"/>
  <c r="T41" i="1"/>
  <c r="W40" i="1"/>
  <c r="T40" i="1"/>
  <c r="K40" i="1"/>
  <c r="K37" i="1"/>
  <c r="K34" i="1"/>
  <c r="K31" i="1"/>
  <c r="K25" i="1"/>
  <c r="K22" i="1"/>
  <c r="K19" i="1"/>
  <c r="K16" i="1"/>
  <c r="K13" i="1"/>
  <c r="K10" i="1"/>
  <c r="T39" i="1"/>
  <c r="T38" i="1"/>
  <c r="W36" i="1"/>
  <c r="T36" i="1"/>
  <c r="W35" i="1"/>
  <c r="T35" i="1"/>
  <c r="W31" i="1"/>
  <c r="T31" i="1"/>
  <c r="T27" i="1"/>
  <c r="AE27" i="1" s="1"/>
  <c r="AD27" i="1" s="1"/>
  <c r="T26" i="1"/>
  <c r="T24" i="1"/>
  <c r="AE24" i="1" s="1"/>
  <c r="AD24" i="1" s="1"/>
  <c r="T23" i="1"/>
  <c r="T21" i="1"/>
  <c r="AE21" i="1" s="1"/>
  <c r="AD21" i="1" s="1"/>
  <c r="T20" i="1"/>
  <c r="W19" i="1"/>
  <c r="T19" i="1"/>
  <c r="T18" i="1"/>
  <c r="AE18" i="1" s="1"/>
  <c r="AD18" i="1" s="1"/>
  <c r="T17" i="1"/>
  <c r="W16" i="1"/>
  <c r="T16" i="1"/>
  <c r="AE20" i="1" l="1"/>
  <c r="AD20" i="1" s="1"/>
  <c r="AE26" i="1"/>
  <c r="AD26" i="1" s="1"/>
  <c r="AE38" i="1"/>
  <c r="AD38" i="1" s="1"/>
  <c r="AD41" i="1"/>
  <c r="AE17" i="1"/>
  <c r="AD17" i="1" s="1"/>
  <c r="AE23" i="1"/>
  <c r="AD23" i="1" s="1"/>
  <c r="AE39" i="1"/>
  <c r="AD39" i="1" s="1"/>
  <c r="AD42" i="1"/>
  <c r="AB46" i="1"/>
  <c r="AC46" i="1"/>
  <c r="L40" i="1"/>
  <c r="AA40" i="1" s="1"/>
  <c r="AA41" i="1" s="1"/>
  <c r="AA42" i="1" s="1"/>
  <c r="L37" i="1"/>
  <c r="L34" i="1"/>
  <c r="L31" i="1"/>
  <c r="AA31" i="1" s="1"/>
  <c r="L25" i="1"/>
  <c r="L22" i="1"/>
  <c r="L19" i="1"/>
  <c r="AA19" i="1" s="1"/>
  <c r="AA20" i="1" s="1"/>
  <c r="AA21" i="1" s="1"/>
  <c r="L16" i="1"/>
  <c r="AA16" i="1" s="1"/>
  <c r="AA17" i="1" s="1"/>
  <c r="AA18" i="1" s="1"/>
  <c r="L13" i="1"/>
  <c r="L10" i="1"/>
  <c r="T10" i="1"/>
  <c r="W10" i="1"/>
  <c r="T22" i="1"/>
  <c r="W22" i="1"/>
  <c r="T25" i="1"/>
  <c r="W25" i="1"/>
  <c r="T34" i="1"/>
  <c r="W34" i="1"/>
  <c r="T37" i="1"/>
  <c r="W37" i="1"/>
  <c r="AA14" i="1" l="1"/>
  <c r="AA13" i="1"/>
  <c r="N246" i="19"/>
  <c r="K246" i="19"/>
  <c r="W246" i="19"/>
  <c r="T246" i="19"/>
  <c r="T196" i="19"/>
  <c r="Q196" i="19"/>
  <c r="N196" i="19"/>
  <c r="K196" i="19"/>
  <c r="W196" i="19"/>
  <c r="N96" i="19"/>
  <c r="K96" i="19"/>
  <c r="W146" i="19"/>
  <c r="T146" i="19"/>
  <c r="Q146" i="19"/>
  <c r="Q246" i="19"/>
  <c r="Q96" i="19"/>
  <c r="Q46" i="19"/>
  <c r="K46" i="19"/>
  <c r="N146" i="19"/>
  <c r="N46" i="19"/>
  <c r="K146" i="19"/>
  <c r="W96" i="19"/>
  <c r="T96" i="19"/>
  <c r="T46" i="19"/>
  <c r="W46" i="19"/>
  <c r="O246" i="19"/>
  <c r="L246" i="19"/>
  <c r="X246" i="19"/>
  <c r="U246" i="19"/>
  <c r="R246" i="19"/>
  <c r="R196" i="19"/>
  <c r="O146" i="19"/>
  <c r="O196" i="19"/>
  <c r="L146" i="19"/>
  <c r="L196" i="19"/>
  <c r="U146" i="19"/>
  <c r="L96" i="19"/>
  <c r="X146" i="19"/>
  <c r="X196" i="19"/>
  <c r="U196" i="19"/>
  <c r="X96" i="19"/>
  <c r="O96" i="19"/>
  <c r="U46" i="19"/>
  <c r="R146" i="19"/>
  <c r="O46" i="19"/>
  <c r="U96" i="19"/>
  <c r="R96" i="19"/>
  <c r="X46" i="19"/>
  <c r="R46" i="19"/>
  <c r="L46" i="19"/>
  <c r="L245" i="19"/>
  <c r="X245" i="19"/>
  <c r="U245" i="19"/>
  <c r="R245" i="19"/>
  <c r="O245" i="19"/>
  <c r="R195" i="19"/>
  <c r="O145" i="19"/>
  <c r="O195" i="19"/>
  <c r="L195" i="19"/>
  <c r="X195" i="19"/>
  <c r="U145" i="19"/>
  <c r="L95" i="19"/>
  <c r="R145" i="19"/>
  <c r="X95" i="19"/>
  <c r="L145" i="19"/>
  <c r="U195" i="19"/>
  <c r="R45" i="19"/>
  <c r="U95" i="19"/>
  <c r="U45" i="19"/>
  <c r="R95" i="19"/>
  <c r="X145" i="19"/>
  <c r="O95" i="19"/>
  <c r="X45" i="19"/>
  <c r="O45" i="19"/>
  <c r="L45" i="19"/>
  <c r="N247" i="19"/>
  <c r="Q247" i="19"/>
  <c r="K247" i="19"/>
  <c r="W247" i="19"/>
  <c r="T197" i="19"/>
  <c r="Q147" i="19"/>
  <c r="Q197" i="19"/>
  <c r="N197" i="19"/>
  <c r="K147" i="19"/>
  <c r="K197" i="19"/>
  <c r="T247" i="19"/>
  <c r="N147" i="19"/>
  <c r="N97" i="19"/>
  <c r="W197" i="19"/>
  <c r="W97" i="19"/>
  <c r="W147" i="19"/>
  <c r="T147" i="19"/>
  <c r="T97" i="19"/>
  <c r="N47" i="19"/>
  <c r="Q97" i="19"/>
  <c r="K97" i="19"/>
  <c r="K47" i="19"/>
  <c r="T47" i="19"/>
  <c r="W47" i="19"/>
  <c r="Q47" i="19"/>
  <c r="O247" i="19"/>
  <c r="R247" i="19"/>
  <c r="X247" i="19"/>
  <c r="U247" i="19"/>
  <c r="U197" i="19"/>
  <c r="R197" i="19"/>
  <c r="O197" i="19"/>
  <c r="L197" i="19"/>
  <c r="L247" i="19"/>
  <c r="X197" i="19"/>
  <c r="O147" i="19"/>
  <c r="O97" i="19"/>
  <c r="L147" i="19"/>
  <c r="L97" i="19"/>
  <c r="X147" i="19"/>
  <c r="U147" i="19"/>
  <c r="X97" i="19"/>
  <c r="U47" i="19"/>
  <c r="U97" i="19"/>
  <c r="O47" i="19"/>
  <c r="R147" i="19"/>
  <c r="R97" i="19"/>
  <c r="X47" i="19"/>
  <c r="L47" i="19"/>
  <c r="R47" i="19"/>
  <c r="K245" i="19"/>
  <c r="W245" i="19"/>
  <c r="T245" i="19"/>
  <c r="Q245" i="19"/>
  <c r="N245" i="19"/>
  <c r="Q195" i="19"/>
  <c r="N145" i="19"/>
  <c r="N195" i="19"/>
  <c r="K145" i="19"/>
  <c r="K195" i="19"/>
  <c r="T145" i="19"/>
  <c r="K95" i="19"/>
  <c r="Q145" i="19"/>
  <c r="W95" i="19"/>
  <c r="W195" i="19"/>
  <c r="T195" i="19"/>
  <c r="Q45" i="19"/>
  <c r="T95" i="19"/>
  <c r="Q95" i="19"/>
  <c r="W145" i="19"/>
  <c r="K45" i="19"/>
  <c r="N45" i="19"/>
  <c r="N95" i="19"/>
  <c r="T45" i="19"/>
  <c r="W45" i="19"/>
  <c r="AA34" i="1"/>
  <c r="AA35" i="1" s="1"/>
  <c r="AA36" i="1" s="1"/>
  <c r="AB36" i="1" s="1"/>
  <c r="AB41" i="1"/>
  <c r="AC41" i="1"/>
  <c r="AB40" i="1"/>
  <c r="AC40" i="1"/>
  <c r="AB42" i="1"/>
  <c r="AC42" i="1"/>
  <c r="AB31" i="1"/>
  <c r="AC31" i="1"/>
  <c r="AB21" i="1"/>
  <c r="AC21" i="1"/>
  <c r="AB20" i="1"/>
  <c r="AC20" i="1"/>
  <c r="AB19" i="1"/>
  <c r="AC19" i="1"/>
  <c r="AB18" i="1"/>
  <c r="AC18" i="1"/>
  <c r="AB17" i="1"/>
  <c r="AC17" i="1"/>
  <c r="AB16" i="1"/>
  <c r="AC16" i="1"/>
  <c r="T8" i="1"/>
  <c r="W8" i="1"/>
  <c r="T9" i="1"/>
  <c r="T7" i="1"/>
  <c r="AC13" i="1" l="1"/>
  <c r="AB13" i="1"/>
  <c r="AC14" i="1"/>
  <c r="AB14" i="1"/>
  <c r="K213" i="19"/>
  <c r="T213" i="19"/>
  <c r="N213" i="19"/>
  <c r="Q163" i="19"/>
  <c r="W213" i="19"/>
  <c r="Q213" i="19"/>
  <c r="K163" i="19"/>
  <c r="N113" i="19"/>
  <c r="W163" i="19"/>
  <c r="K63" i="19"/>
  <c r="K113" i="19"/>
  <c r="T163" i="19"/>
  <c r="W63" i="19"/>
  <c r="N163" i="19"/>
  <c r="Q63" i="19"/>
  <c r="Q13" i="19"/>
  <c r="W113" i="19"/>
  <c r="N63" i="19"/>
  <c r="T113" i="19"/>
  <c r="Q113" i="19"/>
  <c r="K13" i="19"/>
  <c r="T63" i="19"/>
  <c r="T13" i="19"/>
  <c r="N13" i="19"/>
  <c r="W13" i="19"/>
  <c r="N234" i="19"/>
  <c r="K234" i="19"/>
  <c r="T234" i="19"/>
  <c r="W184" i="19"/>
  <c r="T134" i="19"/>
  <c r="T184" i="19"/>
  <c r="W234" i="19"/>
  <c r="Q234" i="19"/>
  <c r="Q184" i="19"/>
  <c r="N134" i="19"/>
  <c r="N184" i="19"/>
  <c r="K184" i="19"/>
  <c r="W134" i="19"/>
  <c r="Q84" i="19"/>
  <c r="Q134" i="19"/>
  <c r="K134" i="19"/>
  <c r="W84" i="19"/>
  <c r="T84" i="19"/>
  <c r="N84" i="19"/>
  <c r="T34" i="19"/>
  <c r="K84" i="19"/>
  <c r="Q34" i="19"/>
  <c r="W34" i="19"/>
  <c r="N34" i="19"/>
  <c r="K34" i="19"/>
  <c r="K220" i="19"/>
  <c r="W220" i="19"/>
  <c r="W170" i="19"/>
  <c r="T220" i="19"/>
  <c r="Q220" i="19"/>
  <c r="T170" i="19"/>
  <c r="N220" i="19"/>
  <c r="Q170" i="19"/>
  <c r="T70" i="19"/>
  <c r="T120" i="19"/>
  <c r="N170" i="19"/>
  <c r="Q70" i="19"/>
  <c r="K170" i="19"/>
  <c r="N70" i="19"/>
  <c r="W120" i="19"/>
  <c r="K70" i="19"/>
  <c r="Q120" i="19"/>
  <c r="T20" i="19"/>
  <c r="N120" i="19"/>
  <c r="K120" i="19"/>
  <c r="N20" i="19"/>
  <c r="Q20" i="19"/>
  <c r="K20" i="19"/>
  <c r="W20" i="19"/>
  <c r="W70" i="19"/>
  <c r="R220" i="19"/>
  <c r="O220" i="19"/>
  <c r="L220" i="19"/>
  <c r="U220" i="19"/>
  <c r="X170" i="19"/>
  <c r="X220" i="19"/>
  <c r="R170" i="19"/>
  <c r="U170" i="19"/>
  <c r="U120" i="19"/>
  <c r="O170" i="19"/>
  <c r="R70" i="19"/>
  <c r="R120" i="19"/>
  <c r="L170" i="19"/>
  <c r="O70" i="19"/>
  <c r="O120" i="19"/>
  <c r="X120" i="19"/>
  <c r="L70" i="19"/>
  <c r="O20" i="19"/>
  <c r="L120" i="19"/>
  <c r="L20" i="19"/>
  <c r="X70" i="19"/>
  <c r="R20" i="19"/>
  <c r="X20" i="19"/>
  <c r="U20" i="19"/>
  <c r="U70" i="19"/>
  <c r="Q214" i="19"/>
  <c r="N214" i="19"/>
  <c r="K214" i="19"/>
  <c r="Q164" i="19"/>
  <c r="N164" i="19"/>
  <c r="T214" i="19"/>
  <c r="W164" i="19"/>
  <c r="K164" i="19"/>
  <c r="N64" i="19"/>
  <c r="N114" i="19"/>
  <c r="K64" i="19"/>
  <c r="T164" i="19"/>
  <c r="Q14" i="19"/>
  <c r="Q114" i="19"/>
  <c r="K114" i="19"/>
  <c r="W64" i="19"/>
  <c r="W214" i="19"/>
  <c r="T64" i="19"/>
  <c r="N14" i="19"/>
  <c r="T14" i="19"/>
  <c r="K14" i="19"/>
  <c r="W114" i="19"/>
  <c r="W14" i="19"/>
  <c r="Q64" i="19"/>
  <c r="T114" i="19"/>
  <c r="T217" i="19"/>
  <c r="N217" i="19"/>
  <c r="K217" i="19"/>
  <c r="T167" i="19"/>
  <c r="Q167" i="19"/>
  <c r="Q217" i="19"/>
  <c r="Q67" i="19"/>
  <c r="K167" i="19"/>
  <c r="Q117" i="19"/>
  <c r="N67" i="19"/>
  <c r="K67" i="19"/>
  <c r="W167" i="19"/>
  <c r="N117" i="19"/>
  <c r="K117" i="19"/>
  <c r="W67" i="19"/>
  <c r="N167" i="19"/>
  <c r="W217" i="19"/>
  <c r="T117" i="19"/>
  <c r="K17" i="19"/>
  <c r="T67" i="19"/>
  <c r="Q17" i="19"/>
  <c r="N17" i="19"/>
  <c r="T17" i="19"/>
  <c r="W117" i="19"/>
  <c r="W17" i="19"/>
  <c r="W228" i="19"/>
  <c r="T228" i="19"/>
  <c r="N228" i="19"/>
  <c r="Q178" i="19"/>
  <c r="N128" i="19"/>
  <c r="Q228" i="19"/>
  <c r="N178" i="19"/>
  <c r="K228" i="19"/>
  <c r="K178" i="19"/>
  <c r="K78" i="19"/>
  <c r="W78" i="19"/>
  <c r="W178" i="19"/>
  <c r="T128" i="19"/>
  <c r="T178" i="19"/>
  <c r="W128" i="19"/>
  <c r="W28" i="19"/>
  <c r="T78" i="19"/>
  <c r="Q128" i="19"/>
  <c r="Q78" i="19"/>
  <c r="K128" i="19"/>
  <c r="Q28" i="19"/>
  <c r="T28" i="19"/>
  <c r="K28" i="19"/>
  <c r="N28" i="19"/>
  <c r="N78" i="19"/>
  <c r="O217" i="19"/>
  <c r="L217" i="19"/>
  <c r="X217" i="19"/>
  <c r="R217" i="19"/>
  <c r="U167" i="19"/>
  <c r="O167" i="19"/>
  <c r="L167" i="19"/>
  <c r="R117" i="19"/>
  <c r="O67" i="19"/>
  <c r="O117" i="19"/>
  <c r="L67" i="19"/>
  <c r="L117" i="19"/>
  <c r="X167" i="19"/>
  <c r="X17" i="19"/>
  <c r="X67" i="19"/>
  <c r="R167" i="19"/>
  <c r="R17" i="19"/>
  <c r="X117" i="19"/>
  <c r="U67" i="19"/>
  <c r="L17" i="19"/>
  <c r="R67" i="19"/>
  <c r="U217" i="19"/>
  <c r="O17" i="19"/>
  <c r="U117" i="19"/>
  <c r="U17" i="19"/>
  <c r="X242" i="19"/>
  <c r="U242" i="19"/>
  <c r="R242" i="19"/>
  <c r="O242" i="19"/>
  <c r="L242" i="19"/>
  <c r="O192" i="19"/>
  <c r="L142" i="19"/>
  <c r="L192" i="19"/>
  <c r="X142" i="19"/>
  <c r="X192" i="19"/>
  <c r="U192" i="19"/>
  <c r="U142" i="19"/>
  <c r="X92" i="19"/>
  <c r="R142" i="19"/>
  <c r="R192" i="19"/>
  <c r="U92" i="19"/>
  <c r="O142" i="19"/>
  <c r="R92" i="19"/>
  <c r="X42" i="19"/>
  <c r="O92" i="19"/>
  <c r="L92" i="19"/>
  <c r="U42" i="19"/>
  <c r="L42" i="19"/>
  <c r="R42" i="19"/>
  <c r="O42" i="19"/>
  <c r="L214" i="19"/>
  <c r="U214" i="19"/>
  <c r="O214" i="19"/>
  <c r="R164" i="19"/>
  <c r="L164" i="19"/>
  <c r="X214" i="19"/>
  <c r="O114" i="19"/>
  <c r="L64" i="19"/>
  <c r="L114" i="19"/>
  <c r="X64" i="19"/>
  <c r="X164" i="19"/>
  <c r="U164" i="19"/>
  <c r="R114" i="19"/>
  <c r="U14" i="19"/>
  <c r="O164" i="19"/>
  <c r="U64" i="19"/>
  <c r="O14" i="19"/>
  <c r="R214" i="19"/>
  <c r="X114" i="19"/>
  <c r="O64" i="19"/>
  <c r="X14" i="19"/>
  <c r="R14" i="19"/>
  <c r="L14" i="19"/>
  <c r="R64" i="19"/>
  <c r="U114" i="19"/>
  <c r="W242" i="19"/>
  <c r="Q242" i="19"/>
  <c r="N242" i="19"/>
  <c r="K242" i="19"/>
  <c r="N192" i="19"/>
  <c r="K142" i="19"/>
  <c r="K192" i="19"/>
  <c r="W192" i="19"/>
  <c r="T242" i="19"/>
  <c r="W142" i="19"/>
  <c r="T142" i="19"/>
  <c r="T192" i="19"/>
  <c r="W92" i="19"/>
  <c r="Q142" i="19"/>
  <c r="Q192" i="19"/>
  <c r="T92" i="19"/>
  <c r="N142" i="19"/>
  <c r="T42" i="19"/>
  <c r="N42" i="19"/>
  <c r="Q92" i="19"/>
  <c r="W42" i="19"/>
  <c r="N92" i="19"/>
  <c r="K92" i="19"/>
  <c r="Q42" i="19"/>
  <c r="K42" i="19"/>
  <c r="T218" i="19"/>
  <c r="W218" i="19"/>
  <c r="Q218" i="19"/>
  <c r="Q168" i="19"/>
  <c r="N218" i="19"/>
  <c r="K218" i="19"/>
  <c r="K168" i="19"/>
  <c r="W168" i="19"/>
  <c r="Q68" i="19"/>
  <c r="T168" i="19"/>
  <c r="Q118" i="19"/>
  <c r="N168" i="19"/>
  <c r="N118" i="19"/>
  <c r="T68" i="19"/>
  <c r="N68" i="19"/>
  <c r="W118" i="19"/>
  <c r="K68" i="19"/>
  <c r="T118" i="19"/>
  <c r="K118" i="19"/>
  <c r="K18" i="19"/>
  <c r="N18" i="19"/>
  <c r="W68" i="19"/>
  <c r="Q18" i="19"/>
  <c r="T18" i="19"/>
  <c r="W18" i="19"/>
  <c r="R237" i="19"/>
  <c r="L237" i="19"/>
  <c r="X237" i="19"/>
  <c r="X187" i="19"/>
  <c r="U187" i="19"/>
  <c r="R187" i="19"/>
  <c r="U237" i="19"/>
  <c r="L137" i="19"/>
  <c r="U87" i="19"/>
  <c r="R87" i="19"/>
  <c r="O237" i="19"/>
  <c r="O187" i="19"/>
  <c r="O87" i="19"/>
  <c r="L187" i="19"/>
  <c r="U137" i="19"/>
  <c r="R137" i="19"/>
  <c r="O37" i="19"/>
  <c r="X87" i="19"/>
  <c r="X137" i="19"/>
  <c r="L37" i="19"/>
  <c r="L87" i="19"/>
  <c r="O137" i="19"/>
  <c r="R37" i="19"/>
  <c r="U37" i="19"/>
  <c r="X37" i="19"/>
  <c r="T240" i="19"/>
  <c r="Q240" i="19"/>
  <c r="N240" i="19"/>
  <c r="K240" i="19"/>
  <c r="N190" i="19"/>
  <c r="W240" i="19"/>
  <c r="K190" i="19"/>
  <c r="W190" i="19"/>
  <c r="T140" i="19"/>
  <c r="T190" i="19"/>
  <c r="Q190" i="19"/>
  <c r="K140" i="19"/>
  <c r="W90" i="19"/>
  <c r="W140" i="19"/>
  <c r="N140" i="19"/>
  <c r="Q40" i="19"/>
  <c r="T90" i="19"/>
  <c r="T40" i="19"/>
  <c r="Q90" i="19"/>
  <c r="N90" i="19"/>
  <c r="Q140" i="19"/>
  <c r="N40" i="19"/>
  <c r="K40" i="19"/>
  <c r="W40" i="19"/>
  <c r="K90" i="19"/>
  <c r="W243" i="19"/>
  <c r="T243" i="19"/>
  <c r="Q243" i="19"/>
  <c r="N243" i="19"/>
  <c r="Q193" i="19"/>
  <c r="N193" i="19"/>
  <c r="K193" i="19"/>
  <c r="W143" i="19"/>
  <c r="W193" i="19"/>
  <c r="K243" i="19"/>
  <c r="T193" i="19"/>
  <c r="K93" i="19"/>
  <c r="T143" i="19"/>
  <c r="N143" i="19"/>
  <c r="N93" i="19"/>
  <c r="Q143" i="19"/>
  <c r="W43" i="19"/>
  <c r="K143" i="19"/>
  <c r="W93" i="19"/>
  <c r="T93" i="19"/>
  <c r="Q43" i="19"/>
  <c r="N43" i="19"/>
  <c r="K43" i="19"/>
  <c r="Q93" i="19"/>
  <c r="T43" i="19"/>
  <c r="O233" i="19"/>
  <c r="L233" i="19"/>
  <c r="X233" i="19"/>
  <c r="U233" i="19"/>
  <c r="R233" i="19"/>
  <c r="U183" i="19"/>
  <c r="R133" i="19"/>
  <c r="O133" i="19"/>
  <c r="O183" i="19"/>
  <c r="X183" i="19"/>
  <c r="L133" i="19"/>
  <c r="O83" i="19"/>
  <c r="R183" i="19"/>
  <c r="L183" i="19"/>
  <c r="L83" i="19"/>
  <c r="U83" i="19"/>
  <c r="X33" i="19"/>
  <c r="X133" i="19"/>
  <c r="R83" i="19"/>
  <c r="U133" i="19"/>
  <c r="R33" i="19"/>
  <c r="O33" i="19"/>
  <c r="U33" i="19"/>
  <c r="X83" i="19"/>
  <c r="L33" i="19"/>
  <c r="O234" i="19"/>
  <c r="X234" i="19"/>
  <c r="U234" i="19"/>
  <c r="X184" i="19"/>
  <c r="U184" i="19"/>
  <c r="R234" i="19"/>
  <c r="R184" i="19"/>
  <c r="L234" i="19"/>
  <c r="O184" i="19"/>
  <c r="X134" i="19"/>
  <c r="L184" i="19"/>
  <c r="R84" i="19"/>
  <c r="U134" i="19"/>
  <c r="R134" i="19"/>
  <c r="O84" i="19"/>
  <c r="O134" i="19"/>
  <c r="L84" i="19"/>
  <c r="L134" i="19"/>
  <c r="R34" i="19"/>
  <c r="X84" i="19"/>
  <c r="U84" i="19"/>
  <c r="U34" i="19"/>
  <c r="X34" i="19"/>
  <c r="L34" i="19"/>
  <c r="O34" i="19"/>
  <c r="U240" i="19"/>
  <c r="O240" i="19"/>
  <c r="L240" i="19"/>
  <c r="X240" i="19"/>
  <c r="L190" i="19"/>
  <c r="R240" i="19"/>
  <c r="X190" i="19"/>
  <c r="U190" i="19"/>
  <c r="L140" i="19"/>
  <c r="X90" i="19"/>
  <c r="U90" i="19"/>
  <c r="X140" i="19"/>
  <c r="R90" i="19"/>
  <c r="U140" i="19"/>
  <c r="R190" i="19"/>
  <c r="R140" i="19"/>
  <c r="O190" i="19"/>
  <c r="L40" i="19"/>
  <c r="U40" i="19"/>
  <c r="O90" i="19"/>
  <c r="O140" i="19"/>
  <c r="X40" i="19"/>
  <c r="R40" i="19"/>
  <c r="L90" i="19"/>
  <c r="O40" i="19"/>
  <c r="W212" i="19"/>
  <c r="T212" i="19"/>
  <c r="N212" i="19"/>
  <c r="Q212" i="19"/>
  <c r="K212" i="19"/>
  <c r="K162" i="19"/>
  <c r="Q162" i="19"/>
  <c r="N162" i="19"/>
  <c r="K62" i="19"/>
  <c r="K112" i="19"/>
  <c r="W62" i="19"/>
  <c r="W112" i="19"/>
  <c r="W162" i="19"/>
  <c r="T112" i="19"/>
  <c r="W12" i="19"/>
  <c r="Q112" i="19"/>
  <c r="N112" i="19"/>
  <c r="Q12" i="19"/>
  <c r="T162" i="19"/>
  <c r="N12" i="19"/>
  <c r="K12" i="19"/>
  <c r="T12" i="19"/>
  <c r="T62" i="19"/>
  <c r="Q62" i="19"/>
  <c r="N62" i="19"/>
  <c r="O228" i="19"/>
  <c r="U228" i="19"/>
  <c r="R228" i="19"/>
  <c r="O178" i="19"/>
  <c r="L228" i="19"/>
  <c r="L178" i="19"/>
  <c r="X128" i="19"/>
  <c r="U178" i="19"/>
  <c r="L78" i="19"/>
  <c r="X178" i="19"/>
  <c r="U128" i="19"/>
  <c r="R178" i="19"/>
  <c r="X228" i="19"/>
  <c r="X78" i="19"/>
  <c r="U78" i="19"/>
  <c r="R128" i="19"/>
  <c r="R78" i="19"/>
  <c r="O128" i="19"/>
  <c r="L128" i="19"/>
  <c r="R28" i="19"/>
  <c r="O78" i="19"/>
  <c r="X28" i="19"/>
  <c r="L28" i="19"/>
  <c r="U28" i="19"/>
  <c r="O28" i="19"/>
  <c r="W241" i="19"/>
  <c r="T241" i="19"/>
  <c r="Q241" i="19"/>
  <c r="N241" i="19"/>
  <c r="K241" i="19"/>
  <c r="N191" i="19"/>
  <c r="K141" i="19"/>
  <c r="K191" i="19"/>
  <c r="W141" i="19"/>
  <c r="W191" i="19"/>
  <c r="T191" i="19"/>
  <c r="Q141" i="19"/>
  <c r="N141" i="19"/>
  <c r="W91" i="19"/>
  <c r="T91" i="19"/>
  <c r="Q191" i="19"/>
  <c r="N91" i="19"/>
  <c r="T41" i="19"/>
  <c r="K91" i="19"/>
  <c r="N41" i="19"/>
  <c r="T141" i="19"/>
  <c r="W41" i="19"/>
  <c r="Q91" i="19"/>
  <c r="Q41" i="19"/>
  <c r="K41" i="19"/>
  <c r="O212" i="19"/>
  <c r="L212" i="19"/>
  <c r="O162" i="19"/>
  <c r="L162" i="19"/>
  <c r="U162" i="19"/>
  <c r="X212" i="19"/>
  <c r="R162" i="19"/>
  <c r="U212" i="19"/>
  <c r="L62" i="19"/>
  <c r="R212" i="19"/>
  <c r="L112" i="19"/>
  <c r="X112" i="19"/>
  <c r="X162" i="19"/>
  <c r="U112" i="19"/>
  <c r="R112" i="19"/>
  <c r="O112" i="19"/>
  <c r="R12" i="19"/>
  <c r="X62" i="19"/>
  <c r="O12" i="19"/>
  <c r="U12" i="19"/>
  <c r="U62" i="19"/>
  <c r="L12" i="19"/>
  <c r="R62" i="19"/>
  <c r="X12" i="19"/>
  <c r="O62" i="19"/>
  <c r="W215" i="19"/>
  <c r="Q215" i="19"/>
  <c r="T215" i="19"/>
  <c r="N165" i="19"/>
  <c r="N215" i="19"/>
  <c r="K215" i="19"/>
  <c r="W165" i="19"/>
  <c r="N65" i="19"/>
  <c r="T165" i="19"/>
  <c r="N115" i="19"/>
  <c r="Q165" i="19"/>
  <c r="K115" i="19"/>
  <c r="K165" i="19"/>
  <c r="Q65" i="19"/>
  <c r="W115" i="19"/>
  <c r="K65" i="19"/>
  <c r="N15" i="19"/>
  <c r="T115" i="19"/>
  <c r="Q115" i="19"/>
  <c r="T15" i="19"/>
  <c r="W15" i="19"/>
  <c r="K15" i="19"/>
  <c r="W65" i="19"/>
  <c r="T65" i="19"/>
  <c r="Q15" i="19"/>
  <c r="U218" i="19"/>
  <c r="X218" i="19"/>
  <c r="U168" i="19"/>
  <c r="R218" i="19"/>
  <c r="R168" i="19"/>
  <c r="O218" i="19"/>
  <c r="L218" i="19"/>
  <c r="X168" i="19"/>
  <c r="R68" i="19"/>
  <c r="R118" i="19"/>
  <c r="O68" i="19"/>
  <c r="O168" i="19"/>
  <c r="L68" i="19"/>
  <c r="L168" i="19"/>
  <c r="X118" i="19"/>
  <c r="R18" i="19"/>
  <c r="U118" i="19"/>
  <c r="O118" i="19"/>
  <c r="L118" i="19"/>
  <c r="U68" i="19"/>
  <c r="L18" i="19"/>
  <c r="O18" i="19"/>
  <c r="U18" i="19"/>
  <c r="X18" i="19"/>
  <c r="X68" i="19"/>
  <c r="N233" i="19"/>
  <c r="W233" i="19"/>
  <c r="T233" i="19"/>
  <c r="W183" i="19"/>
  <c r="T183" i="19"/>
  <c r="Q183" i="19"/>
  <c r="N183" i="19"/>
  <c r="Q233" i="19"/>
  <c r="Q133" i="19"/>
  <c r="Q83" i="19"/>
  <c r="N133" i="19"/>
  <c r="K133" i="19"/>
  <c r="N83" i="19"/>
  <c r="K183" i="19"/>
  <c r="K83" i="19"/>
  <c r="K233" i="19"/>
  <c r="W133" i="19"/>
  <c r="T83" i="19"/>
  <c r="T133" i="19"/>
  <c r="K33" i="19"/>
  <c r="N33" i="19"/>
  <c r="T33" i="19"/>
  <c r="Q33" i="19"/>
  <c r="W83" i="19"/>
  <c r="W33" i="19"/>
  <c r="L244" i="19"/>
  <c r="X244" i="19"/>
  <c r="U244" i="19"/>
  <c r="R244" i="19"/>
  <c r="O244" i="19"/>
  <c r="R194" i="19"/>
  <c r="O194" i="19"/>
  <c r="L194" i="19"/>
  <c r="X144" i="19"/>
  <c r="X194" i="19"/>
  <c r="U194" i="19"/>
  <c r="O144" i="19"/>
  <c r="L144" i="19"/>
  <c r="L94" i="19"/>
  <c r="R94" i="19"/>
  <c r="O94" i="19"/>
  <c r="R44" i="19"/>
  <c r="X44" i="19"/>
  <c r="U144" i="19"/>
  <c r="R144" i="19"/>
  <c r="O44" i="19"/>
  <c r="X94" i="19"/>
  <c r="U94" i="19"/>
  <c r="U44" i="19"/>
  <c r="L44" i="19"/>
  <c r="X213" i="19"/>
  <c r="U213" i="19"/>
  <c r="O213" i="19"/>
  <c r="R213" i="19"/>
  <c r="L163" i="19"/>
  <c r="L213" i="19"/>
  <c r="X163" i="19"/>
  <c r="L63" i="19"/>
  <c r="L113" i="19"/>
  <c r="U163" i="19"/>
  <c r="X63" i="19"/>
  <c r="R163" i="19"/>
  <c r="X113" i="19"/>
  <c r="O163" i="19"/>
  <c r="R13" i="19"/>
  <c r="U113" i="19"/>
  <c r="U13" i="19"/>
  <c r="R113" i="19"/>
  <c r="O113" i="19"/>
  <c r="U63" i="19"/>
  <c r="R63" i="19"/>
  <c r="O13" i="19"/>
  <c r="O63" i="19"/>
  <c r="X13" i="19"/>
  <c r="L13" i="19"/>
  <c r="U239" i="19"/>
  <c r="R239" i="19"/>
  <c r="O239" i="19"/>
  <c r="L239" i="19"/>
  <c r="X239" i="19"/>
  <c r="L189" i="19"/>
  <c r="X139" i="19"/>
  <c r="U139" i="19"/>
  <c r="U189" i="19"/>
  <c r="R189" i="19"/>
  <c r="U89" i="19"/>
  <c r="R139" i="19"/>
  <c r="R89" i="19"/>
  <c r="O139" i="19"/>
  <c r="X89" i="19"/>
  <c r="L139" i="19"/>
  <c r="O89" i="19"/>
  <c r="L89" i="19"/>
  <c r="X189" i="19"/>
  <c r="O39" i="19"/>
  <c r="L39" i="19"/>
  <c r="U39" i="19"/>
  <c r="R39" i="19"/>
  <c r="X39" i="19"/>
  <c r="O189" i="19"/>
  <c r="T239" i="19"/>
  <c r="N239" i="19"/>
  <c r="K239" i="19"/>
  <c r="K189" i="19"/>
  <c r="W239" i="19"/>
  <c r="Q239" i="19"/>
  <c r="W189" i="19"/>
  <c r="T189" i="19"/>
  <c r="N189" i="19"/>
  <c r="W89" i="19"/>
  <c r="W139" i="19"/>
  <c r="T139" i="19"/>
  <c r="T89" i="19"/>
  <c r="Q139" i="19"/>
  <c r="Q89" i="19"/>
  <c r="K139" i="19"/>
  <c r="N139" i="19"/>
  <c r="N89" i="19"/>
  <c r="Q39" i="19"/>
  <c r="K89" i="19"/>
  <c r="K39" i="19"/>
  <c r="N39" i="19"/>
  <c r="T39" i="19"/>
  <c r="W39" i="19"/>
  <c r="Q189" i="19"/>
  <c r="Q237" i="19"/>
  <c r="N237" i="19"/>
  <c r="K237" i="19"/>
  <c r="W237" i="19"/>
  <c r="K187" i="19"/>
  <c r="W137" i="19"/>
  <c r="W187" i="19"/>
  <c r="T187" i="19"/>
  <c r="Q137" i="19"/>
  <c r="Q187" i="19"/>
  <c r="T237" i="19"/>
  <c r="N187" i="19"/>
  <c r="K137" i="19"/>
  <c r="T87" i="19"/>
  <c r="W87" i="19"/>
  <c r="Q87" i="19"/>
  <c r="N87" i="19"/>
  <c r="W37" i="19"/>
  <c r="T137" i="19"/>
  <c r="K87" i="19"/>
  <c r="N137" i="19"/>
  <c r="K37" i="19"/>
  <c r="N37" i="19"/>
  <c r="T37" i="19"/>
  <c r="Q37" i="19"/>
  <c r="R215" i="19"/>
  <c r="X215" i="19"/>
  <c r="R165" i="19"/>
  <c r="U215" i="19"/>
  <c r="O165" i="19"/>
  <c r="O215" i="19"/>
  <c r="L215" i="19"/>
  <c r="X165" i="19"/>
  <c r="O65" i="19"/>
  <c r="U165" i="19"/>
  <c r="O115" i="19"/>
  <c r="L65" i="19"/>
  <c r="L165" i="19"/>
  <c r="U15" i="19"/>
  <c r="X115" i="19"/>
  <c r="O15" i="19"/>
  <c r="U115" i="19"/>
  <c r="X15" i="19"/>
  <c r="R115" i="19"/>
  <c r="L115" i="19"/>
  <c r="X65" i="19"/>
  <c r="U65" i="19"/>
  <c r="L15" i="19"/>
  <c r="R65" i="19"/>
  <c r="R15" i="19"/>
  <c r="T244" i="19"/>
  <c r="Q244" i="19"/>
  <c r="N244" i="19"/>
  <c r="Q194" i="19"/>
  <c r="N144" i="19"/>
  <c r="W244" i="19"/>
  <c r="N194" i="19"/>
  <c r="K244" i="19"/>
  <c r="K194" i="19"/>
  <c r="W194" i="19"/>
  <c r="K144" i="19"/>
  <c r="K94" i="19"/>
  <c r="W94" i="19"/>
  <c r="T194" i="19"/>
  <c r="T144" i="19"/>
  <c r="W44" i="19"/>
  <c r="Q94" i="19"/>
  <c r="N94" i="19"/>
  <c r="Q44" i="19"/>
  <c r="W144" i="19"/>
  <c r="K44" i="19"/>
  <c r="Q144" i="19"/>
  <c r="N44" i="19"/>
  <c r="T94" i="19"/>
  <c r="T44" i="19"/>
  <c r="U241" i="19"/>
  <c r="R241" i="19"/>
  <c r="O241" i="19"/>
  <c r="L241" i="19"/>
  <c r="O191" i="19"/>
  <c r="L191" i="19"/>
  <c r="X191" i="19"/>
  <c r="U141" i="19"/>
  <c r="U191" i="19"/>
  <c r="R191" i="19"/>
  <c r="O141" i="19"/>
  <c r="X91" i="19"/>
  <c r="X241" i="19"/>
  <c r="L141" i="19"/>
  <c r="O91" i="19"/>
  <c r="U41" i="19"/>
  <c r="L41" i="19"/>
  <c r="L91" i="19"/>
  <c r="X141" i="19"/>
  <c r="U91" i="19"/>
  <c r="X41" i="19"/>
  <c r="R41" i="19"/>
  <c r="O41" i="19"/>
  <c r="R91" i="19"/>
  <c r="R141" i="19"/>
  <c r="AC35" i="1"/>
  <c r="AB35" i="1"/>
  <c r="AC36" i="1"/>
  <c r="AF20" i="1"/>
  <c r="AF42" i="1"/>
  <c r="AF17" i="1"/>
  <c r="AF21" i="1"/>
  <c r="AF18" i="1"/>
  <c r="AF41" i="1"/>
  <c r="AA22" i="1"/>
  <c r="AA23" i="1" s="1"/>
  <c r="AA25" i="1"/>
  <c r="AA26" i="1" s="1"/>
  <c r="AA37" i="1"/>
  <c r="AA38" i="1" s="1"/>
  <c r="AA27" i="1" l="1"/>
  <c r="AB26" i="1"/>
  <c r="AC26" i="1"/>
  <c r="AA24" i="1"/>
  <c r="AC23" i="1"/>
  <c r="AB23" i="1"/>
  <c r="AA39" i="1"/>
  <c r="AB38" i="1"/>
  <c r="AC38" i="1"/>
  <c r="AC37" i="1"/>
  <c r="AB37" i="1"/>
  <c r="AC25" i="1"/>
  <c r="AB25" i="1"/>
  <c r="AC34" i="1"/>
  <c r="AB34" i="1"/>
  <c r="AC22" i="1"/>
  <c r="AB22" i="1"/>
  <c r="AA10" i="1"/>
  <c r="AA11" i="1" s="1"/>
  <c r="K7" i="1"/>
  <c r="N223" i="19" l="1"/>
  <c r="K223" i="19"/>
  <c r="K173" i="19"/>
  <c r="W173" i="19"/>
  <c r="W223" i="19"/>
  <c r="T223" i="19"/>
  <c r="Q223" i="19"/>
  <c r="K123" i="19"/>
  <c r="W73" i="19"/>
  <c r="T173" i="19"/>
  <c r="T73" i="19"/>
  <c r="Q173" i="19"/>
  <c r="W123" i="19"/>
  <c r="Q73" i="19"/>
  <c r="N173" i="19"/>
  <c r="N73" i="19"/>
  <c r="K73" i="19"/>
  <c r="Q23" i="19"/>
  <c r="T123" i="19"/>
  <c r="Q123" i="19"/>
  <c r="N123" i="19"/>
  <c r="W23" i="19"/>
  <c r="N23" i="19"/>
  <c r="K23" i="19"/>
  <c r="T23" i="19"/>
  <c r="T222" i="19"/>
  <c r="Q222" i="19"/>
  <c r="N222" i="19"/>
  <c r="W222" i="19"/>
  <c r="W122" i="19"/>
  <c r="T122" i="19"/>
  <c r="T172" i="19"/>
  <c r="K222" i="19"/>
  <c r="N172" i="19"/>
  <c r="T72" i="19"/>
  <c r="K172" i="19"/>
  <c r="Q72" i="19"/>
  <c r="Q122" i="19"/>
  <c r="W172" i="19"/>
  <c r="N122" i="19"/>
  <c r="W22" i="19"/>
  <c r="K122" i="19"/>
  <c r="W72" i="19"/>
  <c r="N72" i="19"/>
  <c r="T22" i="19"/>
  <c r="K72" i="19"/>
  <c r="K22" i="19"/>
  <c r="Q172" i="19"/>
  <c r="Q22" i="19"/>
  <c r="N22" i="19"/>
  <c r="K229" i="19"/>
  <c r="T229" i="19"/>
  <c r="N229" i="19"/>
  <c r="Q179" i="19"/>
  <c r="N129" i="19"/>
  <c r="K129" i="19"/>
  <c r="W229" i="19"/>
  <c r="K179" i="19"/>
  <c r="Q229" i="19"/>
  <c r="W179" i="19"/>
  <c r="Q129" i="19"/>
  <c r="T179" i="19"/>
  <c r="K79" i="19"/>
  <c r="N179" i="19"/>
  <c r="W79" i="19"/>
  <c r="Q29" i="19"/>
  <c r="T79" i="19"/>
  <c r="W29" i="19"/>
  <c r="N79" i="19"/>
  <c r="W129" i="19"/>
  <c r="T29" i="19"/>
  <c r="T129" i="19"/>
  <c r="K29" i="19"/>
  <c r="Q79" i="19"/>
  <c r="N29" i="19"/>
  <c r="N232" i="19"/>
  <c r="K232" i="19"/>
  <c r="W232" i="19"/>
  <c r="T232" i="19"/>
  <c r="Q232" i="19"/>
  <c r="T182" i="19"/>
  <c r="Q132" i="19"/>
  <c r="N132" i="19"/>
  <c r="N182" i="19"/>
  <c r="N82" i="19"/>
  <c r="K82" i="19"/>
  <c r="W132" i="19"/>
  <c r="W182" i="19"/>
  <c r="Q182" i="19"/>
  <c r="K182" i="19"/>
  <c r="T132" i="19"/>
  <c r="N32" i="19"/>
  <c r="W82" i="19"/>
  <c r="T82" i="19"/>
  <c r="K32" i="19"/>
  <c r="T32" i="19"/>
  <c r="K132" i="19"/>
  <c r="W32" i="19"/>
  <c r="Q32" i="19"/>
  <c r="Q82" i="19"/>
  <c r="T238" i="19"/>
  <c r="Q238" i="19"/>
  <c r="N238" i="19"/>
  <c r="K238" i="19"/>
  <c r="W238" i="19"/>
  <c r="K188" i="19"/>
  <c r="W138" i="19"/>
  <c r="T138" i="19"/>
  <c r="T188" i="19"/>
  <c r="Q188" i="19"/>
  <c r="W188" i="19"/>
  <c r="Q138" i="19"/>
  <c r="N188" i="19"/>
  <c r="T88" i="19"/>
  <c r="N138" i="19"/>
  <c r="Q88" i="19"/>
  <c r="K138" i="19"/>
  <c r="K88" i="19"/>
  <c r="W38" i="19"/>
  <c r="W88" i="19"/>
  <c r="N88" i="19"/>
  <c r="N38" i="19"/>
  <c r="T38" i="19"/>
  <c r="Q38" i="19"/>
  <c r="K38" i="19"/>
  <c r="Q219" i="19"/>
  <c r="N219" i="19"/>
  <c r="K219" i="19"/>
  <c r="T219" i="19"/>
  <c r="W169" i="19"/>
  <c r="Q169" i="19"/>
  <c r="T119" i="19"/>
  <c r="Q69" i="19"/>
  <c r="Q119" i="19"/>
  <c r="N69" i="19"/>
  <c r="N119" i="19"/>
  <c r="T169" i="19"/>
  <c r="W219" i="19"/>
  <c r="K119" i="19"/>
  <c r="N169" i="19"/>
  <c r="W69" i="19"/>
  <c r="K169" i="19"/>
  <c r="T19" i="19"/>
  <c r="T69" i="19"/>
  <c r="W119" i="19"/>
  <c r="K69" i="19"/>
  <c r="N19" i="19"/>
  <c r="Q19" i="19"/>
  <c r="W19" i="19"/>
  <c r="K19" i="19"/>
  <c r="AF38" i="1"/>
  <c r="AC39" i="1"/>
  <c r="AB39" i="1"/>
  <c r="AF23" i="1"/>
  <c r="AF26" i="1"/>
  <c r="AA12" i="1"/>
  <c r="AB11" i="1"/>
  <c r="AC11" i="1"/>
  <c r="AB27" i="1"/>
  <c r="AC27" i="1"/>
  <c r="AB24" i="1"/>
  <c r="AC24" i="1"/>
  <c r="AC10" i="1"/>
  <c r="AB10" i="1"/>
  <c r="L7" i="1"/>
  <c r="B221" i="13" a="1"/>
  <c r="X222" i="19" l="1"/>
  <c r="X122" i="19"/>
  <c r="U222" i="19"/>
  <c r="R222" i="19"/>
  <c r="O222" i="19"/>
  <c r="U172" i="19"/>
  <c r="L222" i="19"/>
  <c r="O172" i="19"/>
  <c r="U72" i="19"/>
  <c r="L172" i="19"/>
  <c r="U122" i="19"/>
  <c r="R122" i="19"/>
  <c r="X172" i="19"/>
  <c r="O122" i="19"/>
  <c r="L122" i="19"/>
  <c r="R72" i="19"/>
  <c r="O72" i="19"/>
  <c r="U22" i="19"/>
  <c r="X22" i="19"/>
  <c r="L22" i="19"/>
  <c r="L72" i="19"/>
  <c r="R22" i="19"/>
  <c r="X72" i="19"/>
  <c r="R172" i="19"/>
  <c r="O22" i="19"/>
  <c r="X232" i="19"/>
  <c r="R232" i="19"/>
  <c r="L232" i="19"/>
  <c r="U182" i="19"/>
  <c r="R132" i="19"/>
  <c r="R182" i="19"/>
  <c r="O182" i="19"/>
  <c r="L132" i="19"/>
  <c r="L182" i="19"/>
  <c r="U232" i="19"/>
  <c r="O82" i="19"/>
  <c r="X132" i="19"/>
  <c r="X182" i="19"/>
  <c r="X32" i="19"/>
  <c r="O232" i="19"/>
  <c r="X82" i="19"/>
  <c r="U132" i="19"/>
  <c r="O132" i="19"/>
  <c r="U82" i="19"/>
  <c r="O32" i="19"/>
  <c r="U32" i="19"/>
  <c r="R32" i="19"/>
  <c r="L32" i="19"/>
  <c r="R82" i="19"/>
  <c r="L82" i="19"/>
  <c r="W221" i="19"/>
  <c r="N221" i="19"/>
  <c r="K221" i="19"/>
  <c r="T171" i="19"/>
  <c r="N171" i="19"/>
  <c r="T71" i="19"/>
  <c r="T121" i="19"/>
  <c r="W171" i="19"/>
  <c r="Q121" i="19"/>
  <c r="T221" i="19"/>
  <c r="Q171" i="19"/>
  <c r="Q221" i="19"/>
  <c r="K171" i="19"/>
  <c r="W71" i="19"/>
  <c r="Q71" i="19"/>
  <c r="N71" i="19"/>
  <c r="W21" i="19"/>
  <c r="W121" i="19"/>
  <c r="N121" i="19"/>
  <c r="Q21" i="19"/>
  <c r="N21" i="19"/>
  <c r="T21" i="19"/>
  <c r="K21" i="19"/>
  <c r="K71" i="19"/>
  <c r="K121" i="19"/>
  <c r="U223" i="19"/>
  <c r="R223" i="19"/>
  <c r="O223" i="19"/>
  <c r="X223" i="19"/>
  <c r="L223" i="19"/>
  <c r="X123" i="19"/>
  <c r="U123" i="19"/>
  <c r="U173" i="19"/>
  <c r="X173" i="19"/>
  <c r="U73" i="19"/>
  <c r="R173" i="19"/>
  <c r="R73" i="19"/>
  <c r="O173" i="19"/>
  <c r="L173" i="19"/>
  <c r="O73" i="19"/>
  <c r="L23" i="19"/>
  <c r="L73" i="19"/>
  <c r="R123" i="19"/>
  <c r="O123" i="19"/>
  <c r="X23" i="19"/>
  <c r="L123" i="19"/>
  <c r="X73" i="19"/>
  <c r="O23" i="19"/>
  <c r="R23" i="19"/>
  <c r="U23" i="19"/>
  <c r="X229" i="19"/>
  <c r="U229" i="19"/>
  <c r="O229" i="19"/>
  <c r="R179" i="19"/>
  <c r="O129" i="19"/>
  <c r="O179" i="19"/>
  <c r="L179" i="19"/>
  <c r="R229" i="19"/>
  <c r="L229" i="19"/>
  <c r="U179" i="19"/>
  <c r="L79" i="19"/>
  <c r="L129" i="19"/>
  <c r="X79" i="19"/>
  <c r="U129" i="19"/>
  <c r="R129" i="19"/>
  <c r="X179" i="19"/>
  <c r="R29" i="19"/>
  <c r="U29" i="19"/>
  <c r="U79" i="19"/>
  <c r="X129" i="19"/>
  <c r="R79" i="19"/>
  <c r="O29" i="19"/>
  <c r="X29" i="19"/>
  <c r="L29" i="19"/>
  <c r="O79" i="19"/>
  <c r="R238" i="19"/>
  <c r="O238" i="19"/>
  <c r="L238" i="19"/>
  <c r="X238" i="19"/>
  <c r="L188" i="19"/>
  <c r="X138" i="19"/>
  <c r="X188" i="19"/>
  <c r="U188" i="19"/>
  <c r="U238" i="19"/>
  <c r="R138" i="19"/>
  <c r="R188" i="19"/>
  <c r="O188" i="19"/>
  <c r="U88" i="19"/>
  <c r="O138" i="19"/>
  <c r="L138" i="19"/>
  <c r="U138" i="19"/>
  <c r="L38" i="19"/>
  <c r="X88" i="19"/>
  <c r="R88" i="19"/>
  <c r="O38" i="19"/>
  <c r="X38" i="19"/>
  <c r="U38" i="19"/>
  <c r="R38" i="19"/>
  <c r="O88" i="19"/>
  <c r="L88" i="19"/>
  <c r="U219" i="19"/>
  <c r="O219" i="19"/>
  <c r="L219" i="19"/>
  <c r="R169" i="19"/>
  <c r="X219" i="19"/>
  <c r="L169" i="19"/>
  <c r="R69" i="19"/>
  <c r="R119" i="19"/>
  <c r="O119" i="19"/>
  <c r="X169" i="19"/>
  <c r="U169" i="19"/>
  <c r="R219" i="19"/>
  <c r="O169" i="19"/>
  <c r="R19" i="19"/>
  <c r="X69" i="19"/>
  <c r="U69" i="19"/>
  <c r="O19" i="19"/>
  <c r="X119" i="19"/>
  <c r="L69" i="19"/>
  <c r="L19" i="19"/>
  <c r="U19" i="19"/>
  <c r="X19" i="19"/>
  <c r="U119" i="19"/>
  <c r="O69" i="19"/>
  <c r="L119" i="19"/>
  <c r="AA8" i="1"/>
  <c r="AA9" i="1" s="1"/>
  <c r="AA7" i="1"/>
  <c r="W209" i="19"/>
  <c r="T209" i="19"/>
  <c r="Q209" i="19"/>
  <c r="K209" i="19"/>
  <c r="W159" i="19"/>
  <c r="N209" i="19"/>
  <c r="K159" i="19"/>
  <c r="W109" i="19"/>
  <c r="T109" i="19"/>
  <c r="T159" i="19"/>
  <c r="Q159" i="19"/>
  <c r="N159" i="19"/>
  <c r="N109" i="19"/>
  <c r="T9" i="19"/>
  <c r="K109" i="19"/>
  <c r="N9" i="19"/>
  <c r="W59" i="19"/>
  <c r="T59" i="19"/>
  <c r="Q9" i="19"/>
  <c r="Q59" i="19"/>
  <c r="N59" i="19"/>
  <c r="K9" i="19"/>
  <c r="K59" i="19"/>
  <c r="Q109" i="19"/>
  <c r="W9" i="19"/>
  <c r="AF11" i="1"/>
  <c r="AF39" i="1"/>
  <c r="AF24" i="1"/>
  <c r="AB12" i="1"/>
  <c r="AC12" i="1"/>
  <c r="AF27" i="1"/>
  <c r="B221" i="13"/>
  <c r="L209" i="19" l="1"/>
  <c r="L159" i="19"/>
  <c r="X209" i="19"/>
  <c r="X159" i="19"/>
  <c r="U209" i="19"/>
  <c r="R209" i="19"/>
  <c r="R159" i="19"/>
  <c r="X109" i="19"/>
  <c r="O209" i="19"/>
  <c r="U109" i="19"/>
  <c r="O159" i="19"/>
  <c r="O109" i="19"/>
  <c r="U59" i="19"/>
  <c r="U9" i="19"/>
  <c r="L109" i="19"/>
  <c r="R59" i="19"/>
  <c r="O59" i="19"/>
  <c r="X59" i="19"/>
  <c r="O9" i="19"/>
  <c r="X9" i="19"/>
  <c r="U159" i="19"/>
  <c r="L59" i="19"/>
  <c r="R9" i="19"/>
  <c r="R109" i="19"/>
  <c r="L9" i="19"/>
  <c r="L221" i="19"/>
  <c r="X221" i="19"/>
  <c r="X171" i="19"/>
  <c r="U171" i="19"/>
  <c r="U221" i="19"/>
  <c r="R221" i="19"/>
  <c r="U71" i="19"/>
  <c r="U121" i="19"/>
  <c r="R71" i="19"/>
  <c r="R171" i="19"/>
  <c r="O71" i="19"/>
  <c r="O221" i="19"/>
  <c r="O171" i="19"/>
  <c r="L171" i="19"/>
  <c r="X71" i="19"/>
  <c r="O21" i="19"/>
  <c r="L21" i="19"/>
  <c r="X121" i="19"/>
  <c r="L71" i="19"/>
  <c r="R121" i="19"/>
  <c r="O121" i="19"/>
  <c r="U21" i="19"/>
  <c r="X21" i="19"/>
  <c r="L121" i="19"/>
  <c r="R21" i="19"/>
  <c r="K210" i="19"/>
  <c r="Q210" i="19"/>
  <c r="N160" i="19"/>
  <c r="N210" i="19"/>
  <c r="W210" i="19"/>
  <c r="T160" i="19"/>
  <c r="K110" i="19"/>
  <c r="Q160" i="19"/>
  <c r="T210" i="19"/>
  <c r="K160" i="19"/>
  <c r="T10" i="19"/>
  <c r="W110" i="19"/>
  <c r="T110" i="19"/>
  <c r="T60" i="19"/>
  <c r="N10" i="19"/>
  <c r="Q110" i="19"/>
  <c r="Q60" i="19"/>
  <c r="W10" i="19"/>
  <c r="N110" i="19"/>
  <c r="W160" i="19"/>
  <c r="K10" i="19"/>
  <c r="Q10" i="19"/>
  <c r="N60" i="19"/>
  <c r="W60" i="19"/>
  <c r="K60" i="19"/>
  <c r="AF12" i="1"/>
  <c r="AB9" i="1"/>
  <c r="AC9" i="1"/>
  <c r="AC8" i="1"/>
  <c r="AB8" i="1"/>
  <c r="H210" i="13"/>
  <c r="X210" i="19" l="1"/>
  <c r="U210" i="19"/>
  <c r="R210" i="19"/>
  <c r="L210" i="19"/>
  <c r="O210" i="19"/>
  <c r="X160" i="19"/>
  <c r="U160" i="19"/>
  <c r="R160" i="19"/>
  <c r="X110" i="19"/>
  <c r="O160" i="19"/>
  <c r="L160" i="19"/>
  <c r="U110" i="19"/>
  <c r="R110" i="19"/>
  <c r="X10" i="19"/>
  <c r="O110" i="19"/>
  <c r="L110" i="19"/>
  <c r="L10" i="19"/>
  <c r="R10" i="19"/>
  <c r="O10" i="19"/>
  <c r="X60" i="19"/>
  <c r="U60" i="19"/>
  <c r="R60" i="19"/>
  <c r="U10" i="19"/>
  <c r="O60" i="19"/>
  <c r="L60" i="19"/>
  <c r="AB7" i="1" l="1"/>
  <c r="K208" i="19" l="1"/>
  <c r="W208" i="19"/>
  <c r="T208" i="19"/>
  <c r="K158" i="19"/>
  <c r="Q208" i="19"/>
  <c r="N208" i="19"/>
  <c r="W158" i="19"/>
  <c r="Q158" i="19"/>
  <c r="T158" i="19"/>
  <c r="W108" i="19"/>
  <c r="T108" i="19"/>
  <c r="N158" i="19"/>
  <c r="T58" i="19"/>
  <c r="Q8" i="19"/>
  <c r="Q58" i="19"/>
  <c r="N58" i="19"/>
  <c r="T8" i="19"/>
  <c r="Q108" i="19"/>
  <c r="N108" i="19"/>
  <c r="W8" i="19"/>
  <c r="K58" i="19"/>
  <c r="W58" i="19"/>
  <c r="N8" i="19"/>
  <c r="K108" i="19"/>
  <c r="K207" i="19"/>
  <c r="K157" i="19"/>
  <c r="W157" i="19"/>
  <c r="W207" i="19"/>
  <c r="T207" i="19"/>
  <c r="Q207" i="19"/>
  <c r="N157" i="19"/>
  <c r="W107" i="19"/>
  <c r="N207" i="19"/>
  <c r="T157" i="19"/>
  <c r="T107" i="19"/>
  <c r="Q107" i="19"/>
  <c r="Q57" i="19"/>
  <c r="N107" i="19"/>
  <c r="Q157" i="19"/>
  <c r="N57" i="19"/>
  <c r="Q7" i="19"/>
  <c r="K107" i="19"/>
  <c r="W7" i="19"/>
  <c r="T7" i="19"/>
  <c r="W57" i="19"/>
  <c r="N7" i="19"/>
  <c r="T57" i="19"/>
  <c r="K57" i="19"/>
  <c r="K7" i="19"/>
  <c r="K8" i="19"/>
  <c r="AC7" i="1"/>
  <c r="U207" i="19" l="1"/>
  <c r="R207" i="19"/>
  <c r="O207" i="19"/>
  <c r="X207" i="19"/>
  <c r="L207" i="19"/>
  <c r="U157" i="19"/>
  <c r="O157" i="19"/>
  <c r="X107" i="19"/>
  <c r="L157" i="19"/>
  <c r="U107" i="19"/>
  <c r="R107" i="19"/>
  <c r="X157" i="19"/>
  <c r="O107" i="19"/>
  <c r="R157" i="19"/>
  <c r="L107" i="19"/>
  <c r="X7" i="19"/>
  <c r="L57" i="19"/>
  <c r="U7" i="19"/>
  <c r="X57" i="19"/>
  <c r="R7" i="19"/>
  <c r="U57" i="19"/>
  <c r="O7" i="19"/>
  <c r="R57" i="19"/>
  <c r="O57" i="19"/>
  <c r="U208" i="19"/>
  <c r="L158" i="19"/>
  <c r="R208" i="19"/>
  <c r="O208" i="19"/>
  <c r="X158" i="19"/>
  <c r="L208" i="19"/>
  <c r="U158" i="19"/>
  <c r="X108" i="19"/>
  <c r="R158" i="19"/>
  <c r="O158" i="19"/>
  <c r="X208" i="19"/>
  <c r="R58" i="19"/>
  <c r="U108" i="19"/>
  <c r="O58" i="19"/>
  <c r="U8" i="19"/>
  <c r="R108" i="19"/>
  <c r="O108" i="19"/>
  <c r="L58" i="19"/>
  <c r="O8" i="19"/>
  <c r="U58" i="19"/>
  <c r="X8" i="19"/>
  <c r="X58" i="19"/>
  <c r="R8" i="19"/>
  <c r="L108" i="19"/>
  <c r="L8" i="19"/>
  <c r="L7" i="19"/>
  <c r="AE9" i="1" l="1"/>
  <c r="AD9" i="1" s="1"/>
  <c r="AE8" i="1"/>
  <c r="AD8" i="1" s="1"/>
  <c r="X156" i="19" l="1"/>
  <c r="X106" i="19"/>
  <c r="R156" i="19"/>
  <c r="L156" i="19"/>
  <c r="R56" i="19"/>
  <c r="U106" i="19"/>
  <c r="O56" i="19"/>
  <c r="U206" i="19"/>
  <c r="R106" i="19"/>
  <c r="X56" i="19"/>
  <c r="L56" i="19"/>
  <c r="U6" i="19"/>
  <c r="L106" i="19"/>
  <c r="X206" i="19"/>
  <c r="U56" i="19"/>
  <c r="U156" i="19"/>
  <c r="R6" i="19"/>
  <c r="R206" i="19"/>
  <c r="X6" i="19"/>
  <c r="O156" i="19"/>
  <c r="O206" i="19"/>
  <c r="O6" i="19"/>
  <c r="L206" i="19"/>
  <c r="O106" i="19"/>
  <c r="W206" i="19"/>
  <c r="K56" i="19"/>
  <c r="T156" i="19"/>
  <c r="Q6" i="19"/>
  <c r="K206" i="19"/>
  <c r="N6" i="19"/>
  <c r="W156" i="19"/>
  <c r="N106" i="19"/>
  <c r="Q156" i="19"/>
  <c r="K106" i="19"/>
  <c r="N156" i="19"/>
  <c r="W106" i="19"/>
  <c r="T6" i="19"/>
  <c r="W6" i="19"/>
  <c r="T106" i="19"/>
  <c r="Q106" i="19"/>
  <c r="K156" i="19"/>
  <c r="W56" i="19"/>
  <c r="T206" i="19"/>
  <c r="T56" i="19"/>
  <c r="Q206" i="19"/>
  <c r="Q56" i="19"/>
  <c r="N206" i="19"/>
  <c r="N56" i="19"/>
  <c r="K6" i="19"/>
  <c r="L6" i="19"/>
  <c r="AF9" i="1"/>
  <c r="AF8" i="1"/>
  <c r="B223" i="13"/>
  <c r="B222" i="13"/>
  <c r="N10" i="1" l="1"/>
  <c r="O10" i="1" s="1"/>
  <c r="N28" i="1"/>
  <c r="O28" i="1" s="1"/>
  <c r="N37" i="1"/>
  <c r="O37" i="1" s="1"/>
  <c r="N43" i="1"/>
  <c r="O43" i="1" s="1"/>
  <c r="N34" i="1"/>
  <c r="O34" i="1" s="1"/>
  <c r="N49" i="1"/>
  <c r="O49" i="1" s="1"/>
  <c r="N31" i="1"/>
  <c r="O31" i="1" s="1"/>
  <c r="N46" i="1"/>
  <c r="O46" i="1" s="1"/>
  <c r="N25" i="1"/>
  <c r="O25" i="1" s="1"/>
  <c r="N19" i="1"/>
  <c r="O19" i="1" s="1"/>
  <c r="N13" i="1"/>
  <c r="O13" i="1" s="1"/>
  <c r="N52" i="1"/>
  <c r="O52" i="1" s="1"/>
  <c r="N22" i="1"/>
  <c r="O22" i="1" s="1"/>
  <c r="N40" i="1"/>
  <c r="O40" i="1" s="1"/>
  <c r="N16" i="1"/>
  <c r="O16" i="1" s="1"/>
  <c r="N7" i="1"/>
  <c r="O7" i="1" s="1"/>
  <c r="N94" i="18" l="1"/>
  <c r="AR34" i="18"/>
  <c r="N54" i="18"/>
  <c r="N14" i="18"/>
  <c r="AH74" i="18"/>
  <c r="AR54" i="18"/>
  <c r="BB94" i="18"/>
  <c r="X34" i="18"/>
  <c r="AR94" i="18"/>
  <c r="AH14" i="18"/>
  <c r="X14" i="18"/>
  <c r="AH34" i="18"/>
  <c r="X94" i="18"/>
  <c r="AH54" i="18"/>
  <c r="X74" i="18"/>
  <c r="BB74" i="18"/>
  <c r="BB34" i="18"/>
  <c r="AR74" i="18"/>
  <c r="N74" i="18"/>
  <c r="N34" i="18"/>
  <c r="BB14" i="18"/>
  <c r="X54" i="18"/>
  <c r="AH94" i="18"/>
  <c r="AR14" i="18"/>
  <c r="BB54" i="18"/>
  <c r="V98" i="18"/>
  <c r="L58" i="18"/>
  <c r="AF38" i="18"/>
  <c r="AP78" i="18"/>
  <c r="AP38" i="18"/>
  <c r="AP18" i="18"/>
  <c r="AF18" i="18"/>
  <c r="AF58" i="18"/>
  <c r="L98" i="18"/>
  <c r="V78" i="18"/>
  <c r="AZ98" i="18"/>
  <c r="L38" i="18"/>
  <c r="V38" i="18"/>
  <c r="L78" i="18"/>
  <c r="AF78" i="18"/>
  <c r="V18" i="18"/>
  <c r="AP98" i="18"/>
  <c r="AZ38" i="18"/>
  <c r="AZ58" i="18"/>
  <c r="L18" i="18"/>
  <c r="AP58" i="18"/>
  <c r="AZ18" i="18"/>
  <c r="AZ78" i="18"/>
  <c r="V58" i="18"/>
  <c r="AF98" i="18"/>
  <c r="J86" i="18"/>
  <c r="AX86" i="18"/>
  <c r="J6" i="18"/>
  <c r="AN26" i="18"/>
  <c r="AX26" i="18"/>
  <c r="Q7" i="1"/>
  <c r="T46" i="18"/>
  <c r="AD6" i="18"/>
  <c r="AD66" i="18"/>
  <c r="AN86" i="18"/>
  <c r="AX6" i="18"/>
  <c r="J46" i="18"/>
  <c r="AN66" i="18"/>
  <c r="AD46" i="18"/>
  <c r="AD86" i="18"/>
  <c r="T6" i="18"/>
  <c r="AN6" i="18"/>
  <c r="T86" i="18"/>
  <c r="J66" i="18"/>
  <c r="P7" i="1"/>
  <c r="AE7" i="1" s="1"/>
  <c r="AD7" i="1" s="1"/>
  <c r="AD26" i="18"/>
  <c r="J26" i="18"/>
  <c r="AX66" i="18"/>
  <c r="T26" i="18"/>
  <c r="AN46" i="18"/>
  <c r="T66" i="18"/>
  <c r="AX46" i="18"/>
  <c r="P10" i="18"/>
  <c r="AT70" i="18"/>
  <c r="AT50" i="18"/>
  <c r="Z10" i="18"/>
  <c r="AT10" i="18"/>
  <c r="P50" i="18"/>
  <c r="AJ50" i="18"/>
  <c r="BD30" i="18"/>
  <c r="Z30" i="18"/>
  <c r="P90" i="18"/>
  <c r="BD50" i="18"/>
  <c r="Z50" i="18"/>
  <c r="AJ70" i="18"/>
  <c r="BD70" i="18"/>
  <c r="AT30" i="18"/>
  <c r="P22" i="1"/>
  <c r="AE22" i="1" s="1"/>
  <c r="AD22" i="1" s="1"/>
  <c r="AT90" i="18"/>
  <c r="Z70" i="18"/>
  <c r="Q22" i="1"/>
  <c r="BD90" i="18"/>
  <c r="BD10" i="18"/>
  <c r="AJ90" i="18"/>
  <c r="AJ30" i="18"/>
  <c r="AJ10" i="18"/>
  <c r="Z90" i="18"/>
  <c r="P70" i="18"/>
  <c r="P30" i="18"/>
  <c r="AL20" i="18"/>
  <c r="AV60" i="18"/>
  <c r="R60" i="18"/>
  <c r="AV80" i="18"/>
  <c r="BF80" i="18"/>
  <c r="AV40" i="18"/>
  <c r="AL40" i="18"/>
  <c r="BF60" i="18"/>
  <c r="AL100" i="18"/>
  <c r="AB40" i="18"/>
  <c r="BF40" i="18"/>
  <c r="R100" i="18"/>
  <c r="R20" i="18"/>
  <c r="R40" i="18"/>
  <c r="AV100" i="18"/>
  <c r="AB100" i="18"/>
  <c r="AV20" i="18"/>
  <c r="AL60" i="18"/>
  <c r="BF100" i="18"/>
  <c r="AB20" i="18"/>
  <c r="BF20" i="18"/>
  <c r="AL80" i="18"/>
  <c r="AB60" i="18"/>
  <c r="AB80" i="18"/>
  <c r="R80" i="18"/>
  <c r="AZ82" i="18"/>
  <c r="L62" i="18"/>
  <c r="V82" i="18"/>
  <c r="AF82" i="18"/>
  <c r="AF22" i="18"/>
  <c r="AP42" i="18"/>
  <c r="V22" i="18"/>
  <c r="AZ42" i="18"/>
  <c r="AP22" i="18"/>
  <c r="L102" i="18"/>
  <c r="AF62" i="18"/>
  <c r="AP102" i="18"/>
  <c r="V102" i="18"/>
  <c r="AF42" i="18"/>
  <c r="L82" i="18"/>
  <c r="AP82" i="18"/>
  <c r="AZ62" i="18"/>
  <c r="L42" i="18"/>
  <c r="AZ22" i="18"/>
  <c r="AF102" i="18"/>
  <c r="AP62" i="18"/>
  <c r="V42" i="18"/>
  <c r="L22" i="18"/>
  <c r="V62" i="18"/>
  <c r="AZ102" i="18"/>
  <c r="P88" i="18"/>
  <c r="AT88" i="18"/>
  <c r="AT68" i="18"/>
  <c r="P48" i="18"/>
  <c r="Z28" i="18"/>
  <c r="Z88" i="18"/>
  <c r="Q16" i="1"/>
  <c r="AJ68" i="18"/>
  <c r="AJ28" i="18"/>
  <c r="P16" i="1"/>
  <c r="AE16" i="1" s="1"/>
  <c r="AD16" i="1" s="1"/>
  <c r="AJ48" i="18"/>
  <c r="Z48" i="18"/>
  <c r="AJ88" i="18"/>
  <c r="AJ8" i="18"/>
  <c r="AT8" i="18"/>
  <c r="BD8" i="18"/>
  <c r="BD88" i="18"/>
  <c r="BD48" i="18"/>
  <c r="BD28" i="18"/>
  <c r="Z68" i="18"/>
  <c r="Z8" i="18"/>
  <c r="AT28" i="18"/>
  <c r="P68" i="18"/>
  <c r="AT48" i="18"/>
  <c r="P28" i="18"/>
  <c r="P8" i="18"/>
  <c r="BD68" i="18"/>
  <c r="BD36" i="18"/>
  <c r="AT36" i="18"/>
  <c r="P36" i="18"/>
  <c r="P76" i="18"/>
  <c r="P56" i="18"/>
  <c r="BD96" i="18"/>
  <c r="AJ16" i="18"/>
  <c r="P16" i="18"/>
  <c r="BD16" i="18"/>
  <c r="AJ96" i="18"/>
  <c r="AJ56" i="18"/>
  <c r="Z36" i="18"/>
  <c r="Z76" i="18"/>
  <c r="AT56" i="18"/>
  <c r="AJ76" i="18"/>
  <c r="Z16" i="18"/>
  <c r="Z96" i="18"/>
  <c r="AT16" i="18"/>
  <c r="BD56" i="18"/>
  <c r="AT96" i="18"/>
  <c r="BD76" i="18"/>
  <c r="AJ36" i="18"/>
  <c r="AT76" i="18"/>
  <c r="P96" i="18"/>
  <c r="Z56" i="18"/>
  <c r="AP44" i="18"/>
  <c r="V24" i="18"/>
  <c r="V84" i="18"/>
  <c r="AZ24" i="18"/>
  <c r="AF104" i="18"/>
  <c r="L44" i="18"/>
  <c r="V44" i="18"/>
  <c r="AZ84" i="18"/>
  <c r="AP24" i="18"/>
  <c r="AP84" i="18"/>
  <c r="L84" i="18"/>
  <c r="L24" i="18"/>
  <c r="AZ64" i="18"/>
  <c r="AF84" i="18"/>
  <c r="AF64" i="18"/>
  <c r="L64" i="18"/>
  <c r="AP64" i="18"/>
  <c r="AZ104" i="18"/>
  <c r="AZ44" i="18"/>
  <c r="AF24" i="18"/>
  <c r="L104" i="18"/>
  <c r="AP104" i="18"/>
  <c r="V64" i="18"/>
  <c r="V104" i="18"/>
  <c r="AF44" i="18"/>
  <c r="AN74" i="18"/>
  <c r="J14" i="18"/>
  <c r="J34" i="18"/>
  <c r="AD54" i="18"/>
  <c r="AX94" i="18"/>
  <c r="AD94" i="18"/>
  <c r="T14" i="18"/>
  <c r="AX74" i="18"/>
  <c r="T74" i="18"/>
  <c r="AN34" i="18"/>
  <c r="AX14" i="18"/>
  <c r="T34" i="18"/>
  <c r="AN14" i="18"/>
  <c r="J94" i="18"/>
  <c r="AD14" i="18"/>
  <c r="AD74" i="18"/>
  <c r="J54" i="18"/>
  <c r="T94" i="18"/>
  <c r="AN54" i="18"/>
  <c r="T54" i="18"/>
  <c r="AD34" i="18"/>
  <c r="P28" i="1"/>
  <c r="AE28" i="1" s="1"/>
  <c r="AD28" i="1" s="1"/>
  <c r="AX54" i="18"/>
  <c r="AX34" i="18"/>
  <c r="AN94" i="18"/>
  <c r="J74" i="18"/>
  <c r="Q28" i="1"/>
  <c r="AX24" i="18"/>
  <c r="AD104" i="18"/>
  <c r="AX84" i="18"/>
  <c r="T64" i="18"/>
  <c r="J104" i="18"/>
  <c r="AD24" i="18"/>
  <c r="J44" i="18"/>
  <c r="AN44" i="18"/>
  <c r="AD84" i="18"/>
  <c r="AX44" i="18"/>
  <c r="J84" i="18"/>
  <c r="J24" i="18"/>
  <c r="AX64" i="18"/>
  <c r="J64" i="18"/>
  <c r="AN104" i="18"/>
  <c r="AN84" i="18"/>
  <c r="T84" i="18"/>
  <c r="T44" i="18"/>
  <c r="AN64" i="18"/>
  <c r="AD44" i="18"/>
  <c r="AN24" i="18"/>
  <c r="AD64" i="18"/>
  <c r="T24" i="18"/>
  <c r="T104" i="18"/>
  <c r="AX104" i="18"/>
  <c r="BF10" i="18"/>
  <c r="AB30" i="18"/>
  <c r="AV50" i="18"/>
  <c r="AB70" i="18"/>
  <c r="AL30" i="18"/>
  <c r="AV30" i="18"/>
  <c r="R10" i="18"/>
  <c r="BF70" i="18"/>
  <c r="R30" i="18"/>
  <c r="AV90" i="18"/>
  <c r="R70" i="18"/>
  <c r="AL10" i="18"/>
  <c r="AV70" i="18"/>
  <c r="AL70" i="18"/>
  <c r="AV10" i="18"/>
  <c r="BF90" i="18"/>
  <c r="AL90" i="18"/>
  <c r="BF30" i="18"/>
  <c r="AB10" i="18"/>
  <c r="R90" i="18"/>
  <c r="AL50" i="18"/>
  <c r="BF50" i="18"/>
  <c r="AB90" i="18"/>
  <c r="R50" i="18"/>
  <c r="AB50" i="18"/>
  <c r="BB84" i="18"/>
  <c r="BB104" i="18"/>
  <c r="X24" i="18"/>
  <c r="N104" i="18"/>
  <c r="BB44" i="18"/>
  <c r="AH84" i="18"/>
  <c r="AR64" i="18"/>
  <c r="X44" i="18"/>
  <c r="AR44" i="18"/>
  <c r="AH104" i="18"/>
  <c r="X64" i="18"/>
  <c r="AR24" i="18"/>
  <c r="BB24" i="18"/>
  <c r="N64" i="18"/>
  <c r="X104" i="18"/>
  <c r="AH44" i="18"/>
  <c r="N44" i="18"/>
  <c r="AR104" i="18"/>
  <c r="N24" i="18"/>
  <c r="N84" i="18"/>
  <c r="X84" i="18"/>
  <c r="BB64" i="18"/>
  <c r="AR84" i="18"/>
  <c r="Q52" i="1"/>
  <c r="P52" i="1"/>
  <c r="AH64" i="18"/>
  <c r="AH24" i="18"/>
  <c r="AP14" i="18"/>
  <c r="L14" i="18"/>
  <c r="AZ94" i="18"/>
  <c r="AP94" i="18"/>
  <c r="V74" i="18"/>
  <c r="L74" i="18"/>
  <c r="AF34" i="18"/>
  <c r="AZ14" i="18"/>
  <c r="V54" i="18"/>
  <c r="V94" i="18"/>
  <c r="V14" i="18"/>
  <c r="AZ54" i="18"/>
  <c r="L34" i="18"/>
  <c r="AP74" i="18"/>
  <c r="L94" i="18"/>
  <c r="L54" i="18"/>
  <c r="AZ34" i="18"/>
  <c r="AF14" i="18"/>
  <c r="AZ74" i="18"/>
  <c r="AF74" i="18"/>
  <c r="AP34" i="18"/>
  <c r="AF54" i="18"/>
  <c r="AF94" i="18"/>
  <c r="P31" i="1"/>
  <c r="AE31" i="1" s="1"/>
  <c r="AD31" i="1" s="1"/>
  <c r="V34" i="18"/>
  <c r="Q31" i="1"/>
  <c r="AP54" i="18"/>
  <c r="AR26" i="18"/>
  <c r="N46" i="18"/>
  <c r="X6" i="18"/>
  <c r="BB6" i="18"/>
  <c r="AH46" i="18"/>
  <c r="AH86" i="18"/>
  <c r="BB26" i="18"/>
  <c r="X46" i="18"/>
  <c r="BB86" i="18"/>
  <c r="BB66" i="18"/>
  <c r="X86" i="18"/>
  <c r="X66" i="18"/>
  <c r="AH66" i="18"/>
  <c r="AH6" i="18"/>
  <c r="AR66" i="18"/>
  <c r="N86" i="18"/>
  <c r="X26" i="18"/>
  <c r="AR46" i="18"/>
  <c r="BB46" i="18"/>
  <c r="AR86" i="18"/>
  <c r="AR6" i="18"/>
  <c r="N6" i="18"/>
  <c r="AH26" i="18"/>
  <c r="N26" i="18"/>
  <c r="N66" i="18"/>
  <c r="P42" i="18"/>
  <c r="AT62" i="18"/>
  <c r="Z102" i="18"/>
  <c r="AJ82" i="18"/>
  <c r="BD22" i="18"/>
  <c r="P62" i="18"/>
  <c r="AJ102" i="18"/>
  <c r="BD102" i="18"/>
  <c r="AT82" i="18"/>
  <c r="Z42" i="18"/>
  <c r="Z62" i="18"/>
  <c r="Z82" i="18"/>
  <c r="P102" i="18"/>
  <c r="AT22" i="18"/>
  <c r="P22" i="18"/>
  <c r="P82" i="18"/>
  <c r="AT42" i="18"/>
  <c r="BD42" i="18"/>
  <c r="AJ42" i="18"/>
  <c r="AJ62" i="18"/>
  <c r="BD62" i="18"/>
  <c r="AT102" i="18"/>
  <c r="Z22" i="18"/>
  <c r="AJ22" i="18"/>
  <c r="P49" i="1"/>
  <c r="BD82" i="18"/>
  <c r="Q49" i="1"/>
  <c r="X58" i="18"/>
  <c r="N18" i="18"/>
  <c r="BB18" i="18"/>
  <c r="AH38" i="18"/>
  <c r="AR38" i="18"/>
  <c r="N78" i="18"/>
  <c r="N58" i="18"/>
  <c r="AR98" i="18"/>
  <c r="AH58" i="18"/>
  <c r="X78" i="18"/>
  <c r="AH98" i="18"/>
  <c r="BB38" i="18"/>
  <c r="N98" i="18"/>
  <c r="BB98" i="18"/>
  <c r="AH18" i="18"/>
  <c r="X98" i="18"/>
  <c r="AH78" i="18"/>
  <c r="AR18" i="18"/>
  <c r="BB78" i="18"/>
  <c r="X38" i="18"/>
  <c r="AR78" i="18"/>
  <c r="X18" i="18"/>
  <c r="BB58" i="18"/>
  <c r="N38" i="18"/>
  <c r="AR58" i="18"/>
  <c r="T28" i="18"/>
  <c r="AX28" i="18"/>
  <c r="AX48" i="18"/>
  <c r="T68" i="18"/>
  <c r="J48" i="18"/>
  <c r="AN28" i="18"/>
  <c r="AD68" i="18"/>
  <c r="AN88" i="18"/>
  <c r="AD48" i="18"/>
  <c r="AX68" i="18"/>
  <c r="J8" i="18"/>
  <c r="AD88" i="18"/>
  <c r="AX88" i="18"/>
  <c r="AN48" i="18"/>
  <c r="T48" i="18"/>
  <c r="T88" i="18"/>
  <c r="J28" i="18"/>
  <c r="AD28" i="18"/>
  <c r="J68" i="18"/>
  <c r="AD8" i="18"/>
  <c r="J88" i="18"/>
  <c r="AN68" i="18"/>
  <c r="AN8" i="18"/>
  <c r="AX8" i="18"/>
  <c r="T8" i="18"/>
  <c r="P13" i="1"/>
  <c r="Q13" i="1"/>
  <c r="AH40" i="18"/>
  <c r="X40" i="18"/>
  <c r="AR100" i="18"/>
  <c r="N60" i="18"/>
  <c r="AR20" i="18"/>
  <c r="BB60" i="18"/>
  <c r="X80" i="18"/>
  <c r="N80" i="18"/>
  <c r="X20" i="18"/>
  <c r="N20" i="18"/>
  <c r="BB80" i="18"/>
  <c r="AH100" i="18"/>
  <c r="X60" i="18"/>
  <c r="BB100" i="18"/>
  <c r="N40" i="18"/>
  <c r="AH60" i="18"/>
  <c r="N100" i="18"/>
  <c r="BB20" i="18"/>
  <c r="AR40" i="18"/>
  <c r="X100" i="18"/>
  <c r="AR80" i="18"/>
  <c r="AH80" i="18"/>
  <c r="AR60" i="18"/>
  <c r="AH20" i="18"/>
  <c r="BB40" i="18"/>
  <c r="R48" i="18"/>
  <c r="AV28" i="18"/>
  <c r="BF48" i="18"/>
  <c r="AV88" i="18"/>
  <c r="AL28" i="18"/>
  <c r="BF68" i="18"/>
  <c r="AB88" i="18"/>
  <c r="AL48" i="18"/>
  <c r="BF8" i="18"/>
  <c r="AV8" i="18"/>
  <c r="AB68" i="18"/>
  <c r="BF88" i="18"/>
  <c r="R88" i="18"/>
  <c r="AL68" i="18"/>
  <c r="BF28" i="18"/>
  <c r="AV48" i="18"/>
  <c r="AB48" i="18"/>
  <c r="R28" i="18"/>
  <c r="AV68" i="18"/>
  <c r="AB8" i="18"/>
  <c r="AL88" i="18"/>
  <c r="Q19" i="1"/>
  <c r="P19" i="1"/>
  <c r="AE19" i="1" s="1"/>
  <c r="AD19" i="1" s="1"/>
  <c r="R68" i="18"/>
  <c r="AL8" i="18"/>
  <c r="R8" i="18"/>
  <c r="AB28" i="18"/>
  <c r="N68" i="18"/>
  <c r="BB28" i="18"/>
  <c r="N8" i="18"/>
  <c r="BB48" i="18"/>
  <c r="N48" i="18"/>
  <c r="AR88" i="18"/>
  <c r="X8" i="18"/>
  <c r="X88" i="18"/>
  <c r="AH48" i="18"/>
  <c r="AH28" i="18"/>
  <c r="X68" i="18"/>
  <c r="AR48" i="18"/>
  <c r="X28" i="18"/>
  <c r="BB8" i="18"/>
  <c r="X48" i="18"/>
  <c r="N88" i="18"/>
  <c r="AH68" i="18"/>
  <c r="AH88" i="18"/>
  <c r="AR28" i="18"/>
  <c r="AH8" i="18"/>
  <c r="N28" i="18"/>
  <c r="BB68" i="18"/>
  <c r="AR8" i="18"/>
  <c r="AR68" i="18"/>
  <c r="BB88" i="18"/>
  <c r="AV58" i="18"/>
  <c r="AV38" i="18"/>
  <c r="AL98" i="18"/>
  <c r="AB58" i="18"/>
  <c r="AL38" i="18"/>
  <c r="R38" i="18"/>
  <c r="BF98" i="18"/>
  <c r="AB18" i="18"/>
  <c r="AV78" i="18"/>
  <c r="BF58" i="18"/>
  <c r="AL78" i="18"/>
  <c r="BF38" i="18"/>
  <c r="AB98" i="18"/>
  <c r="BF18" i="18"/>
  <c r="AL58" i="18"/>
  <c r="R58" i="18"/>
  <c r="R98" i="18"/>
  <c r="AL18" i="18"/>
  <c r="AV98" i="18"/>
  <c r="AV18" i="18"/>
  <c r="R18" i="18"/>
  <c r="BF78" i="18"/>
  <c r="AB38" i="18"/>
  <c r="AB78" i="18"/>
  <c r="R78" i="18"/>
  <c r="AX32" i="18"/>
  <c r="AD12" i="18"/>
  <c r="AN92" i="18"/>
  <c r="AD52" i="18"/>
  <c r="J32" i="18"/>
  <c r="AD92" i="18"/>
  <c r="AX92" i="18"/>
  <c r="J52" i="18"/>
  <c r="AN72" i="18"/>
  <c r="T72" i="18"/>
  <c r="AX52" i="18"/>
  <c r="T32" i="18"/>
  <c r="AN32" i="18"/>
  <c r="AD32" i="18"/>
  <c r="AX72" i="18"/>
  <c r="AX12" i="18"/>
  <c r="J92" i="18"/>
  <c r="AN12" i="18"/>
  <c r="AN52" i="18"/>
  <c r="J72" i="18"/>
  <c r="AD72" i="18"/>
  <c r="T52" i="18"/>
  <c r="J12" i="18"/>
  <c r="T92" i="18"/>
  <c r="T12" i="18"/>
  <c r="X10" i="18"/>
  <c r="X90" i="18"/>
  <c r="AR10" i="18"/>
  <c r="BB10" i="18"/>
  <c r="BB30" i="18"/>
  <c r="AR70" i="18"/>
  <c r="N90" i="18"/>
  <c r="BB50" i="18"/>
  <c r="AR50" i="18"/>
  <c r="AH50" i="18"/>
  <c r="N50" i="18"/>
  <c r="AR90" i="18"/>
  <c r="BB90" i="18"/>
  <c r="X30" i="18"/>
  <c r="AH10" i="18"/>
  <c r="AH90" i="18"/>
  <c r="AR30" i="18"/>
  <c r="X50" i="18"/>
  <c r="N10" i="18"/>
  <c r="BB70" i="18"/>
  <c r="X70" i="18"/>
  <c r="N30" i="18"/>
  <c r="AH30" i="18"/>
  <c r="AH70" i="18"/>
  <c r="N70" i="18"/>
  <c r="AV96" i="18"/>
  <c r="BF36" i="18"/>
  <c r="AB76" i="18"/>
  <c r="R76" i="18"/>
  <c r="AB16" i="18"/>
  <c r="R56" i="18"/>
  <c r="AV16" i="18"/>
  <c r="BF56" i="18"/>
  <c r="AB56" i="18"/>
  <c r="AV36" i="18"/>
  <c r="R36" i="18"/>
  <c r="AL56" i="18"/>
  <c r="BF96" i="18"/>
  <c r="AL96" i="18"/>
  <c r="BF16" i="18"/>
  <c r="AV56" i="18"/>
  <c r="BF76" i="18"/>
  <c r="R96" i="18"/>
  <c r="AL16" i="18"/>
  <c r="R16" i="18"/>
  <c r="AB96" i="18"/>
  <c r="AL76" i="18"/>
  <c r="AB36" i="18"/>
  <c r="AV76" i="18"/>
  <c r="AL36" i="18"/>
  <c r="AF46" i="18"/>
  <c r="L26" i="18"/>
  <c r="L86" i="18"/>
  <c r="AP26" i="18"/>
  <c r="AP46" i="18"/>
  <c r="AZ66" i="18"/>
  <c r="AF66" i="18"/>
  <c r="AZ46" i="18"/>
  <c r="AF26" i="18"/>
  <c r="AP6" i="18"/>
  <c r="V66" i="18"/>
  <c r="L46" i="18"/>
  <c r="AZ6" i="18"/>
  <c r="V26" i="18"/>
  <c r="AF86" i="18"/>
  <c r="AP66" i="18"/>
  <c r="AZ26" i="18"/>
  <c r="AF6" i="18"/>
  <c r="V6" i="18"/>
  <c r="V86" i="18"/>
  <c r="AZ86" i="18"/>
  <c r="V46" i="18"/>
  <c r="L6" i="18"/>
  <c r="AP86" i="18"/>
  <c r="L66" i="18"/>
  <c r="AX16" i="18"/>
  <c r="AD56" i="18"/>
  <c r="J36" i="18"/>
  <c r="T16" i="18"/>
  <c r="T76" i="18"/>
  <c r="J16" i="18"/>
  <c r="J96" i="18"/>
  <c r="AX96" i="18"/>
  <c r="AN56" i="18"/>
  <c r="AD96" i="18"/>
  <c r="AN76" i="18"/>
  <c r="AX56" i="18"/>
  <c r="AX76" i="18"/>
  <c r="AN36" i="18"/>
  <c r="AD16" i="18"/>
  <c r="J76" i="18"/>
  <c r="J56" i="18"/>
  <c r="AN16" i="18"/>
  <c r="T36" i="18"/>
  <c r="T96" i="18"/>
  <c r="AD76" i="18"/>
  <c r="AD36" i="18"/>
  <c r="T56" i="18"/>
  <c r="AX36" i="18"/>
  <c r="AN96" i="18"/>
  <c r="L68" i="18"/>
  <c r="AZ28" i="18"/>
  <c r="V28" i="18"/>
  <c r="L48" i="18"/>
  <c r="AZ88" i="18"/>
  <c r="V8" i="18"/>
  <c r="AZ8" i="18"/>
  <c r="AZ48" i="18"/>
  <c r="AP28" i="18"/>
  <c r="AF8" i="18"/>
  <c r="AP88" i="18"/>
  <c r="AP68" i="18"/>
  <c r="AZ68" i="18"/>
  <c r="L8" i="18"/>
  <c r="V68" i="18"/>
  <c r="V48" i="18"/>
  <c r="AP48" i="18"/>
  <c r="AF88" i="18"/>
  <c r="AP8" i="18"/>
  <c r="V88" i="18"/>
  <c r="AF28" i="18"/>
  <c r="L88" i="18"/>
  <c r="AF68" i="18"/>
  <c r="AF48" i="18"/>
  <c r="L28" i="18"/>
  <c r="X32" i="18"/>
  <c r="N32" i="18"/>
  <c r="X72" i="18"/>
  <c r="X52" i="18"/>
  <c r="BB52" i="18"/>
  <c r="AH72" i="18"/>
  <c r="AR32" i="18"/>
  <c r="N52" i="18"/>
  <c r="AH92" i="18"/>
  <c r="X92" i="18"/>
  <c r="AH32" i="18"/>
  <c r="Q25" i="1"/>
  <c r="AH52" i="18"/>
  <c r="N12" i="18"/>
  <c r="P25" i="1"/>
  <c r="AE25" i="1" s="1"/>
  <c r="AD25" i="1" s="1"/>
  <c r="N92" i="18"/>
  <c r="AR92" i="18"/>
  <c r="X12" i="18"/>
  <c r="AR52" i="18"/>
  <c r="N72" i="18"/>
  <c r="AR12" i="18"/>
  <c r="BB72" i="18"/>
  <c r="AR72" i="18"/>
  <c r="BB32" i="18"/>
  <c r="BB12" i="18"/>
  <c r="BB92" i="18"/>
  <c r="AH12" i="18"/>
  <c r="AB54" i="18"/>
  <c r="AL94" i="18"/>
  <c r="BF74" i="18"/>
  <c r="AB34" i="18"/>
  <c r="AV94" i="18"/>
  <c r="AV34" i="18"/>
  <c r="AL14" i="18"/>
  <c r="AB14" i="18"/>
  <c r="R74" i="18"/>
  <c r="R94" i="18"/>
  <c r="R14" i="18"/>
  <c r="AB74" i="18"/>
  <c r="AL54" i="18"/>
  <c r="AL74" i="18"/>
  <c r="AB94" i="18"/>
  <c r="R34" i="18"/>
  <c r="BF34" i="18"/>
  <c r="BF54" i="18"/>
  <c r="BF94" i="18"/>
  <c r="R54" i="18"/>
  <c r="AV54" i="18"/>
  <c r="AV74" i="18"/>
  <c r="AV14" i="18"/>
  <c r="BF14" i="18"/>
  <c r="AL34" i="18"/>
  <c r="Q34" i="1"/>
  <c r="P34" i="1"/>
  <c r="BD18" i="18"/>
  <c r="AJ38" i="18"/>
  <c r="BD58" i="18"/>
  <c r="AT78" i="18"/>
  <c r="P58" i="18"/>
  <c r="AT18" i="18"/>
  <c r="AT98" i="18"/>
  <c r="Z38" i="18"/>
  <c r="Z78" i="18"/>
  <c r="AJ18" i="18"/>
  <c r="AJ58" i="18"/>
  <c r="P78" i="18"/>
  <c r="P18" i="18"/>
  <c r="Z58" i="18"/>
  <c r="AT38" i="18"/>
  <c r="P38" i="18"/>
  <c r="AJ98" i="18"/>
  <c r="Z18" i="18"/>
  <c r="BD98" i="18"/>
  <c r="P98" i="18"/>
  <c r="BD78" i="18"/>
  <c r="BD38" i="18"/>
  <c r="AT58" i="18"/>
  <c r="Z98" i="18"/>
  <c r="AJ78" i="18"/>
  <c r="AF40" i="18"/>
  <c r="V100" i="18"/>
  <c r="AF60" i="18"/>
  <c r="AP100" i="18"/>
  <c r="AZ80" i="18"/>
  <c r="V40" i="18"/>
  <c r="AP20" i="18"/>
  <c r="AF80" i="18"/>
  <c r="V80" i="18"/>
  <c r="AP40" i="18"/>
  <c r="AZ60" i="18"/>
  <c r="AZ40" i="18"/>
  <c r="AZ100" i="18"/>
  <c r="V20" i="18"/>
  <c r="L80" i="18"/>
  <c r="L40" i="18"/>
  <c r="L100" i="18"/>
  <c r="AZ20" i="18"/>
  <c r="AP60" i="18"/>
  <c r="AF20" i="18"/>
  <c r="P40" i="1"/>
  <c r="AE40" i="1" s="1"/>
  <c r="AD40" i="1" s="1"/>
  <c r="Q40" i="1"/>
  <c r="AP80" i="18"/>
  <c r="AF100" i="18"/>
  <c r="V60" i="18"/>
  <c r="L20" i="18"/>
  <c r="L60" i="18"/>
  <c r="AT72" i="18"/>
  <c r="AT52" i="18"/>
  <c r="AT32" i="18"/>
  <c r="AJ52" i="18"/>
  <c r="BD52" i="18"/>
  <c r="Z52" i="18"/>
  <c r="BD12" i="18"/>
  <c r="AJ92" i="18"/>
  <c r="AJ12" i="18"/>
  <c r="Z32" i="18"/>
  <c r="BD92" i="18"/>
  <c r="BD72" i="18"/>
  <c r="AT92" i="18"/>
  <c r="P72" i="18"/>
  <c r="AJ32" i="18"/>
  <c r="AJ72" i="18"/>
  <c r="Z72" i="18"/>
  <c r="Z92" i="18"/>
  <c r="P12" i="18"/>
  <c r="AT12" i="18"/>
  <c r="P52" i="18"/>
  <c r="BD32" i="18"/>
  <c r="P92" i="18"/>
  <c r="P32" i="18"/>
  <c r="Z12" i="18"/>
  <c r="AR22" i="18"/>
  <c r="X102" i="18"/>
  <c r="AR82" i="18"/>
  <c r="AH22" i="18"/>
  <c r="X82" i="18"/>
  <c r="X62" i="18"/>
  <c r="AR62" i="18"/>
  <c r="BB22" i="18"/>
  <c r="AH102" i="18"/>
  <c r="BB62" i="18"/>
  <c r="BB102" i="18"/>
  <c r="AH42" i="18"/>
  <c r="AH62" i="18"/>
  <c r="N22" i="18"/>
  <c r="N102" i="18"/>
  <c r="N62" i="18"/>
  <c r="N82" i="18"/>
  <c r="AR42" i="18"/>
  <c r="AR102" i="18"/>
  <c r="AH82" i="18"/>
  <c r="BB82" i="18"/>
  <c r="P46" i="1"/>
  <c r="AE46" i="1" s="1"/>
  <c r="AD46" i="1" s="1"/>
  <c r="X22" i="18"/>
  <c r="X42" i="18"/>
  <c r="Q46" i="1"/>
  <c r="N42" i="18"/>
  <c r="BB42" i="18"/>
  <c r="AR36" i="18"/>
  <c r="BB36" i="18"/>
  <c r="AR16" i="18"/>
  <c r="AH96" i="18"/>
  <c r="AH16" i="18"/>
  <c r="X76" i="18"/>
  <c r="N36" i="18"/>
  <c r="N56" i="18"/>
  <c r="N16" i="18"/>
  <c r="N76" i="18"/>
  <c r="AR56" i="18"/>
  <c r="BB16" i="18"/>
  <c r="AH36" i="18"/>
  <c r="X96" i="18"/>
  <c r="AH56" i="18"/>
  <c r="AH76" i="18"/>
  <c r="AR76" i="18"/>
  <c r="BB96" i="18"/>
  <c r="X36" i="18"/>
  <c r="BB56" i="18"/>
  <c r="X16" i="18"/>
  <c r="N96" i="18"/>
  <c r="BB76" i="18"/>
  <c r="AR96" i="18"/>
  <c r="X56" i="18"/>
  <c r="BD100" i="18"/>
  <c r="AT80" i="18"/>
  <c r="Z40" i="18"/>
  <c r="P100" i="18"/>
  <c r="AJ80" i="18"/>
  <c r="AT100" i="18"/>
  <c r="P80" i="18"/>
  <c r="AT20" i="18"/>
  <c r="AT40" i="18"/>
  <c r="P40" i="18"/>
  <c r="BD60" i="18"/>
  <c r="AT60" i="18"/>
  <c r="BD20" i="18"/>
  <c r="AJ40" i="18"/>
  <c r="BD40" i="18"/>
  <c r="Z20" i="18"/>
  <c r="P20" i="18"/>
  <c r="AJ100" i="18"/>
  <c r="Z100" i="18"/>
  <c r="BD80" i="18"/>
  <c r="AJ60" i="18"/>
  <c r="Z80" i="18"/>
  <c r="P60" i="18"/>
  <c r="Z60" i="18"/>
  <c r="AJ20" i="18"/>
  <c r="R82" i="18"/>
  <c r="AL82" i="18"/>
  <c r="AB102" i="18"/>
  <c r="AL42" i="18"/>
  <c r="BF22" i="18"/>
  <c r="BF62" i="18"/>
  <c r="AL102" i="18"/>
  <c r="AV42" i="18"/>
  <c r="AV22" i="18"/>
  <c r="AB22" i="18"/>
  <c r="AV82" i="18"/>
  <c r="AB42" i="18"/>
  <c r="AL22" i="18"/>
  <c r="BF42" i="18"/>
  <c r="R22" i="18"/>
  <c r="AL62" i="18"/>
  <c r="R62" i="18"/>
  <c r="AB82" i="18"/>
  <c r="R42" i="18"/>
  <c r="AV102" i="18"/>
  <c r="AB62" i="18"/>
  <c r="BF102" i="18"/>
  <c r="BF82" i="18"/>
  <c r="AV62" i="18"/>
  <c r="R102" i="18"/>
  <c r="AN62" i="18"/>
  <c r="J42" i="18"/>
  <c r="AD42" i="18"/>
  <c r="T62" i="18"/>
  <c r="AN102" i="18"/>
  <c r="J62" i="18"/>
  <c r="T42" i="18"/>
  <c r="AN42" i="18"/>
  <c r="T82" i="18"/>
  <c r="AX82" i="18"/>
  <c r="AD102" i="18"/>
  <c r="AD82" i="18"/>
  <c r="J82" i="18"/>
  <c r="AX62" i="18"/>
  <c r="P43" i="1"/>
  <c r="AD62" i="18"/>
  <c r="J102" i="18"/>
  <c r="Q43" i="1"/>
  <c r="AX42" i="18"/>
  <c r="AN22" i="18"/>
  <c r="T102" i="18"/>
  <c r="AX22" i="18"/>
  <c r="AX102" i="18"/>
  <c r="AN82" i="18"/>
  <c r="J22" i="18"/>
  <c r="T22" i="18"/>
  <c r="AD22" i="18"/>
  <c r="AV92" i="18"/>
  <c r="AL72" i="18"/>
  <c r="AB12" i="18"/>
  <c r="BF52" i="18"/>
  <c r="AL92" i="18"/>
  <c r="AB72" i="18"/>
  <c r="AL52" i="18"/>
  <c r="R32" i="18"/>
  <c r="AV12" i="18"/>
  <c r="AV32" i="18"/>
  <c r="AV72" i="18"/>
  <c r="BF92" i="18"/>
  <c r="AB32" i="18"/>
  <c r="R52" i="18"/>
  <c r="BF72" i="18"/>
  <c r="BF12" i="18"/>
  <c r="BF32" i="18"/>
  <c r="AL12" i="18"/>
  <c r="R72" i="18"/>
  <c r="AV52" i="18"/>
  <c r="R92" i="18"/>
  <c r="AB52" i="18"/>
  <c r="AL32" i="18"/>
  <c r="AB92" i="18"/>
  <c r="R12" i="18"/>
  <c r="AX30" i="18"/>
  <c r="AX90" i="18"/>
  <c r="T90" i="18"/>
  <c r="AN30" i="18"/>
  <c r="AD30" i="18"/>
  <c r="AX50" i="18"/>
  <c r="AN10" i="18"/>
  <c r="AD90" i="18"/>
  <c r="AD10" i="18"/>
  <c r="T10" i="18"/>
  <c r="AX70" i="18"/>
  <c r="AN50" i="18"/>
  <c r="T50" i="18"/>
  <c r="T30" i="18"/>
  <c r="J30" i="18"/>
  <c r="J50" i="18"/>
  <c r="AN70" i="18"/>
  <c r="AD70" i="18"/>
  <c r="J70" i="18"/>
  <c r="AX10" i="18"/>
  <c r="J90" i="18"/>
  <c r="T70" i="18"/>
  <c r="AN90" i="18"/>
  <c r="AD50" i="18"/>
  <c r="J10" i="18"/>
  <c r="BF66" i="18"/>
  <c r="R26" i="18"/>
  <c r="BF6" i="18"/>
  <c r="AV66" i="18"/>
  <c r="BF86" i="18"/>
  <c r="AB6" i="18"/>
  <c r="AL66" i="18"/>
  <c r="BF26" i="18"/>
  <c r="AL46" i="18"/>
  <c r="AV6" i="18"/>
  <c r="AL6" i="18"/>
  <c r="BF46" i="18"/>
  <c r="AB26" i="18"/>
  <c r="AV26" i="18"/>
  <c r="R66" i="18"/>
  <c r="AB86" i="18"/>
  <c r="AV86" i="18"/>
  <c r="R86" i="18"/>
  <c r="R46" i="18"/>
  <c r="AV46" i="18"/>
  <c r="R6" i="18"/>
  <c r="AL86" i="18"/>
  <c r="AB66" i="18"/>
  <c r="AL26" i="18"/>
  <c r="AB46" i="18"/>
  <c r="AP10" i="18"/>
  <c r="V70" i="18"/>
  <c r="AP90" i="18"/>
  <c r="AZ50" i="18"/>
  <c r="V90" i="18"/>
  <c r="AP50" i="18"/>
  <c r="AZ70" i="18"/>
  <c r="V10" i="18"/>
  <c r="AP30" i="18"/>
  <c r="AP70" i="18"/>
  <c r="AF70" i="18"/>
  <c r="AZ10" i="18"/>
  <c r="AZ90" i="18"/>
  <c r="L50" i="18"/>
  <c r="AF90" i="18"/>
  <c r="AF50" i="18"/>
  <c r="AF10" i="18"/>
  <c r="AF30" i="18"/>
  <c r="L30" i="18"/>
  <c r="AZ30" i="18"/>
  <c r="L90" i="18"/>
  <c r="L70" i="18"/>
  <c r="L10" i="18"/>
  <c r="V30" i="18"/>
  <c r="V50" i="18"/>
  <c r="AN60" i="18"/>
  <c r="T60" i="18"/>
  <c r="AD20" i="18"/>
  <c r="T100" i="18"/>
  <c r="AX40" i="18"/>
  <c r="AD80" i="18"/>
  <c r="AD40" i="18"/>
  <c r="J60" i="18"/>
  <c r="AX100" i="18"/>
  <c r="AD100" i="18"/>
  <c r="AN20" i="18"/>
  <c r="AN40" i="18"/>
  <c r="AN100" i="18"/>
  <c r="AX20" i="18"/>
  <c r="AD60" i="18"/>
  <c r="AX80" i="18"/>
  <c r="J40" i="18"/>
  <c r="AX60" i="18"/>
  <c r="T80" i="18"/>
  <c r="J20" i="18"/>
  <c r="T40" i="18"/>
  <c r="J100" i="18"/>
  <c r="AN80" i="18"/>
  <c r="J80" i="18"/>
  <c r="T20" i="18"/>
  <c r="Z14" i="18"/>
  <c r="AJ14" i="18"/>
  <c r="AJ94" i="18"/>
  <c r="BD14" i="18"/>
  <c r="Z34" i="18"/>
  <c r="AT34" i="18"/>
  <c r="P54" i="18"/>
  <c r="Z94" i="18"/>
  <c r="Z74" i="18"/>
  <c r="AT74" i="18"/>
  <c r="P94" i="18"/>
  <c r="P14" i="18"/>
  <c r="AT54" i="18"/>
  <c r="P74" i="18"/>
  <c r="AJ34" i="18"/>
  <c r="AJ74" i="18"/>
  <c r="AJ54" i="18"/>
  <c r="BD94" i="18"/>
  <c r="P34" i="18"/>
  <c r="BD74" i="18"/>
  <c r="AT14" i="18"/>
  <c r="BD54" i="18"/>
  <c r="Z54" i="18"/>
  <c r="BD34" i="18"/>
  <c r="AT94" i="18"/>
  <c r="L12" i="18"/>
  <c r="AZ92" i="18"/>
  <c r="AF32" i="18"/>
  <c r="AZ32" i="18"/>
  <c r="AF52" i="18"/>
  <c r="L32" i="18"/>
  <c r="V32" i="18"/>
  <c r="AZ72" i="18"/>
  <c r="L72" i="18"/>
  <c r="AZ52" i="18"/>
  <c r="V72" i="18"/>
  <c r="L92" i="18"/>
  <c r="AP52" i="18"/>
  <c r="AF72" i="18"/>
  <c r="AZ12" i="18"/>
  <c r="AP12" i="18"/>
  <c r="AP32" i="18"/>
  <c r="AP92" i="18"/>
  <c r="V92" i="18"/>
  <c r="AF12" i="18"/>
  <c r="V52" i="18"/>
  <c r="L52" i="18"/>
  <c r="AP72" i="18"/>
  <c r="AF92" i="18"/>
  <c r="V12" i="18"/>
  <c r="AF16" i="18"/>
  <c r="AF36" i="18"/>
  <c r="V16" i="18"/>
  <c r="V96" i="18"/>
  <c r="AZ96" i="18"/>
  <c r="AP96" i="18"/>
  <c r="L16" i="18"/>
  <c r="V76" i="18"/>
  <c r="L96" i="18"/>
  <c r="V56" i="18"/>
  <c r="L56" i="18"/>
  <c r="AP56" i="18"/>
  <c r="AF56" i="18"/>
  <c r="AZ36" i="18"/>
  <c r="AF76" i="18"/>
  <c r="AF96" i="18"/>
  <c r="AZ16" i="18"/>
  <c r="L36" i="18"/>
  <c r="AZ56" i="18"/>
  <c r="AZ76" i="18"/>
  <c r="AP36" i="18"/>
  <c r="AP76" i="18"/>
  <c r="V36" i="18"/>
  <c r="AP16" i="18"/>
  <c r="L76" i="18"/>
  <c r="P37" i="1"/>
  <c r="AE37" i="1" s="1"/>
  <c r="AD37" i="1" s="1"/>
  <c r="Q37" i="1"/>
  <c r="BD46" i="18"/>
  <c r="AJ26" i="18"/>
  <c r="AJ46" i="18"/>
  <c r="Z66" i="18"/>
  <c r="P46" i="18"/>
  <c r="BD6" i="18"/>
  <c r="BD26" i="18"/>
  <c r="AT46" i="18"/>
  <c r="AT26" i="18"/>
  <c r="AJ6" i="18"/>
  <c r="AT66" i="18"/>
  <c r="AJ86" i="18"/>
  <c r="AJ66" i="18"/>
  <c r="AT6" i="18"/>
  <c r="Z86" i="18"/>
  <c r="P6" i="18"/>
  <c r="Z6" i="18"/>
  <c r="Z46" i="18"/>
  <c r="BD86" i="18"/>
  <c r="Z26" i="18"/>
  <c r="BD66" i="18"/>
  <c r="AT86" i="18"/>
  <c r="P26" i="18"/>
  <c r="P10" i="1"/>
  <c r="AE10" i="1" s="1"/>
  <c r="AD10" i="1" s="1"/>
  <c r="P66" i="18"/>
  <c r="Q10" i="1"/>
  <c r="P86" i="18"/>
  <c r="AE13" i="1" l="1"/>
  <c r="AD13" i="1" s="1"/>
  <c r="AF13" i="1" s="1"/>
  <c r="AE15" i="1"/>
  <c r="AD15" i="1" s="1"/>
  <c r="AE14" i="1"/>
  <c r="AD14" i="1" s="1"/>
  <c r="V41" i="19"/>
  <c r="P41" i="19"/>
  <c r="P141" i="19"/>
  <c r="M191" i="19"/>
  <c r="M141" i="19"/>
  <c r="M241" i="19"/>
  <c r="V91" i="19"/>
  <c r="M91" i="19"/>
  <c r="S191" i="19"/>
  <c r="J241" i="19"/>
  <c r="S91" i="19"/>
  <c r="J91" i="19"/>
  <c r="P191" i="19"/>
  <c r="S241" i="19"/>
  <c r="V141" i="19"/>
  <c r="M41" i="19"/>
  <c r="S141" i="19"/>
  <c r="J141" i="19"/>
  <c r="J191" i="19"/>
  <c r="V241" i="19"/>
  <c r="S41" i="19"/>
  <c r="J41" i="19"/>
  <c r="P91" i="19"/>
  <c r="V191" i="19"/>
  <c r="P241" i="19"/>
  <c r="P132" i="19"/>
  <c r="S182" i="19"/>
  <c r="V132" i="19"/>
  <c r="V232" i="19"/>
  <c r="J32" i="19"/>
  <c r="V32" i="19"/>
  <c r="P182" i="19"/>
  <c r="S232" i="19"/>
  <c r="S82" i="19"/>
  <c r="S132" i="19"/>
  <c r="M182" i="19"/>
  <c r="M32" i="19"/>
  <c r="S32" i="19"/>
  <c r="J182" i="19"/>
  <c r="P232" i="19"/>
  <c r="M232" i="19"/>
  <c r="J132" i="19"/>
  <c r="V82" i="19"/>
  <c r="P32" i="19"/>
  <c r="V182" i="19"/>
  <c r="P82" i="19"/>
  <c r="M132" i="19"/>
  <c r="M82" i="19"/>
  <c r="J232" i="19"/>
  <c r="J82" i="19"/>
  <c r="AF37" i="1"/>
  <c r="P72" i="19"/>
  <c r="S122" i="19"/>
  <c r="P122" i="19"/>
  <c r="S222" i="19"/>
  <c r="J72" i="19"/>
  <c r="M72" i="19"/>
  <c r="M122" i="19"/>
  <c r="P222" i="19"/>
  <c r="M222" i="19"/>
  <c r="V172" i="19"/>
  <c r="V72" i="19"/>
  <c r="V22" i="19"/>
  <c r="P22" i="19"/>
  <c r="M22" i="19"/>
  <c r="V222" i="19"/>
  <c r="S172" i="19"/>
  <c r="J122" i="19"/>
  <c r="M172" i="19"/>
  <c r="P172" i="19"/>
  <c r="V122" i="19"/>
  <c r="J172" i="19"/>
  <c r="S72" i="19"/>
  <c r="J22" i="19"/>
  <c r="S22" i="19"/>
  <c r="J222" i="19"/>
  <c r="J110" i="19"/>
  <c r="M10" i="19"/>
  <c r="P10" i="19"/>
  <c r="S210" i="19"/>
  <c r="V10" i="19"/>
  <c r="P110" i="19"/>
  <c r="M110" i="19"/>
  <c r="S10" i="19"/>
  <c r="V210" i="19"/>
  <c r="M210" i="19"/>
  <c r="J210" i="19"/>
  <c r="J160" i="19"/>
  <c r="M60" i="19"/>
  <c r="P60" i="19"/>
  <c r="V110" i="19"/>
  <c r="V160" i="19"/>
  <c r="P210" i="19"/>
  <c r="P160" i="19"/>
  <c r="V60" i="19"/>
  <c r="S110" i="19"/>
  <c r="S160" i="19"/>
  <c r="M160" i="19"/>
  <c r="J60" i="19"/>
  <c r="S60" i="19"/>
  <c r="J10" i="19"/>
  <c r="P74" i="19"/>
  <c r="V74" i="19"/>
  <c r="P174" i="19"/>
  <c r="M224" i="19"/>
  <c r="M124" i="19"/>
  <c r="P24" i="19"/>
  <c r="M24" i="19"/>
  <c r="V224" i="19"/>
  <c r="V124" i="19"/>
  <c r="M174" i="19"/>
  <c r="S124" i="19"/>
  <c r="S224" i="19"/>
  <c r="S74" i="19"/>
  <c r="J24" i="19"/>
  <c r="V174" i="19"/>
  <c r="P224" i="19"/>
  <c r="M74" i="19"/>
  <c r="V24" i="19"/>
  <c r="J174" i="19"/>
  <c r="J224" i="19"/>
  <c r="J74" i="19"/>
  <c r="S24" i="19"/>
  <c r="S174" i="19"/>
  <c r="J124" i="19"/>
  <c r="P124" i="19"/>
  <c r="V13" i="19"/>
  <c r="P213" i="19"/>
  <c r="M63" i="19"/>
  <c r="S113" i="19"/>
  <c r="J13" i="19"/>
  <c r="P113" i="19"/>
  <c r="J63" i="19"/>
  <c r="V213" i="19"/>
  <c r="S163" i="19"/>
  <c r="V63" i="19"/>
  <c r="J163" i="19"/>
  <c r="S213" i="19"/>
  <c r="M113" i="19"/>
  <c r="M163" i="19"/>
  <c r="S63" i="19"/>
  <c r="M13" i="19"/>
  <c r="P63" i="19"/>
  <c r="M213" i="19"/>
  <c r="J213" i="19"/>
  <c r="P163" i="19"/>
  <c r="J113" i="19"/>
  <c r="S13" i="19"/>
  <c r="P13" i="19"/>
  <c r="V163" i="19"/>
  <c r="V113" i="19"/>
  <c r="S138" i="19"/>
  <c r="S238" i="19"/>
  <c r="M88" i="19"/>
  <c r="J138" i="19"/>
  <c r="V138" i="19"/>
  <c r="J88" i="19"/>
  <c r="V88" i="19"/>
  <c r="V188" i="19"/>
  <c r="P188" i="19"/>
  <c r="J238" i="19"/>
  <c r="V238" i="19"/>
  <c r="J188" i="19"/>
  <c r="V38" i="19"/>
  <c r="M38" i="19"/>
  <c r="P138" i="19"/>
  <c r="J38" i="19"/>
  <c r="M188" i="19"/>
  <c r="P238" i="19"/>
  <c r="S88" i="19"/>
  <c r="S38" i="19"/>
  <c r="M138" i="19"/>
  <c r="S188" i="19"/>
  <c r="P88" i="19"/>
  <c r="M238" i="19"/>
  <c r="P38" i="19"/>
  <c r="P170" i="19"/>
  <c r="S170" i="19"/>
  <c r="M220" i="19"/>
  <c r="P70" i="19"/>
  <c r="J120" i="19"/>
  <c r="P20" i="19"/>
  <c r="P220" i="19"/>
  <c r="J220" i="19"/>
  <c r="J170" i="19"/>
  <c r="V20" i="19"/>
  <c r="V170" i="19"/>
  <c r="M70" i="19"/>
  <c r="V120" i="19"/>
  <c r="S120" i="19"/>
  <c r="J20" i="19"/>
  <c r="M170" i="19"/>
  <c r="J70" i="19"/>
  <c r="V70" i="19"/>
  <c r="V220" i="19"/>
  <c r="P120" i="19"/>
  <c r="S220" i="19"/>
  <c r="S70" i="19"/>
  <c r="M20" i="19"/>
  <c r="S20" i="19"/>
  <c r="M120" i="19"/>
  <c r="M249" i="19"/>
  <c r="M149" i="19"/>
  <c r="V49" i="19"/>
  <c r="M199" i="19"/>
  <c r="J249" i="19"/>
  <c r="J199" i="19"/>
  <c r="P249" i="19"/>
  <c r="J49" i="19"/>
  <c r="P99" i="19"/>
  <c r="S99" i="19"/>
  <c r="V199" i="19"/>
  <c r="S249" i="19"/>
  <c r="S149" i="19"/>
  <c r="M49" i="19"/>
  <c r="S49" i="19"/>
  <c r="V249" i="19"/>
  <c r="S199" i="19"/>
  <c r="M99" i="19"/>
  <c r="P49" i="19"/>
  <c r="V149" i="19"/>
  <c r="P149" i="19"/>
  <c r="J149" i="19"/>
  <c r="P199" i="19"/>
  <c r="J99" i="19"/>
  <c r="V99" i="19"/>
  <c r="V75" i="19"/>
  <c r="M175" i="19"/>
  <c r="P75" i="19"/>
  <c r="M75" i="19"/>
  <c r="M25" i="19"/>
  <c r="M125" i="19"/>
  <c r="P125" i="19"/>
  <c r="S75" i="19"/>
  <c r="V225" i="19"/>
  <c r="V175" i="19"/>
  <c r="J25" i="19"/>
  <c r="S175" i="19"/>
  <c r="J125" i="19"/>
  <c r="J175" i="19"/>
  <c r="V25" i="19"/>
  <c r="J75" i="19"/>
  <c r="M225" i="19"/>
  <c r="P225" i="19"/>
  <c r="S25" i="19"/>
  <c r="P25" i="19"/>
  <c r="S225" i="19"/>
  <c r="J225" i="19"/>
  <c r="P175" i="19"/>
  <c r="V125" i="19"/>
  <c r="S125" i="19"/>
  <c r="V18" i="19"/>
  <c r="M68" i="19"/>
  <c r="J18" i="19"/>
  <c r="V118" i="19"/>
  <c r="S18" i="19"/>
  <c r="M168" i="19"/>
  <c r="V68" i="19"/>
  <c r="J168" i="19"/>
  <c r="V218" i="19"/>
  <c r="S68" i="19"/>
  <c r="P168" i="19"/>
  <c r="M218" i="19"/>
  <c r="J118" i="19"/>
  <c r="P118" i="19"/>
  <c r="P218" i="19"/>
  <c r="J68" i="19"/>
  <c r="J218" i="19"/>
  <c r="P68" i="19"/>
  <c r="P18" i="19"/>
  <c r="S218" i="19"/>
  <c r="V168" i="19"/>
  <c r="M18" i="19"/>
  <c r="S118" i="19"/>
  <c r="S168" i="19"/>
  <c r="M118" i="19"/>
  <c r="V208" i="19"/>
  <c r="P8" i="19"/>
  <c r="J8" i="19"/>
  <c r="P108" i="19"/>
  <c r="P208" i="19"/>
  <c r="J208" i="19"/>
  <c r="M58" i="19"/>
  <c r="M208" i="19"/>
  <c r="V8" i="19"/>
  <c r="M8" i="19"/>
  <c r="P158" i="19"/>
  <c r="S58" i="19"/>
  <c r="S8" i="19"/>
  <c r="S208" i="19"/>
  <c r="V158" i="19"/>
  <c r="M108" i="19"/>
  <c r="S108" i="19"/>
  <c r="V58" i="19"/>
  <c r="M158" i="19"/>
  <c r="P58" i="19"/>
  <c r="J58" i="19"/>
  <c r="S158" i="19"/>
  <c r="J108" i="19"/>
  <c r="J158" i="19"/>
  <c r="V108" i="19"/>
  <c r="J229" i="19"/>
  <c r="S129" i="19"/>
  <c r="J129" i="19"/>
  <c r="V179" i="19"/>
  <c r="V79" i="19"/>
  <c r="M29" i="19"/>
  <c r="P229" i="19"/>
  <c r="J79" i="19"/>
  <c r="S79" i="19"/>
  <c r="P129" i="19"/>
  <c r="V29" i="19"/>
  <c r="M129" i="19"/>
  <c r="J179" i="19"/>
  <c r="V129" i="19"/>
  <c r="S179" i="19"/>
  <c r="M229" i="19"/>
  <c r="P179" i="19"/>
  <c r="M179" i="19"/>
  <c r="P29" i="19"/>
  <c r="V229" i="19"/>
  <c r="S229" i="19"/>
  <c r="P79" i="19"/>
  <c r="M79" i="19"/>
  <c r="S29" i="19"/>
  <c r="J29" i="19"/>
  <c r="P183" i="19"/>
  <c r="P83" i="19"/>
  <c r="M33" i="19"/>
  <c r="J133" i="19"/>
  <c r="M133" i="19"/>
  <c r="S83" i="19"/>
  <c r="S33" i="19"/>
  <c r="V133" i="19"/>
  <c r="M183" i="19"/>
  <c r="V83" i="19"/>
  <c r="V233" i="19"/>
  <c r="M233" i="19"/>
  <c r="P33" i="19"/>
  <c r="J233" i="19"/>
  <c r="S133" i="19"/>
  <c r="P233" i="19"/>
  <c r="V33" i="19"/>
  <c r="J83" i="19"/>
  <c r="J183" i="19"/>
  <c r="S183" i="19"/>
  <c r="V183" i="19"/>
  <c r="J33" i="19"/>
  <c r="P133" i="19"/>
  <c r="S233" i="19"/>
  <c r="M83" i="19"/>
  <c r="V62" i="19"/>
  <c r="S12" i="19"/>
  <c r="J112" i="19"/>
  <c r="S112" i="19"/>
  <c r="V12" i="19"/>
  <c r="P112" i="19"/>
  <c r="P162" i="19"/>
  <c r="V162" i="19"/>
  <c r="J12" i="19"/>
  <c r="S162" i="19"/>
  <c r="J162" i="19"/>
  <c r="J212" i="19"/>
  <c r="S62" i="19"/>
  <c r="P12" i="19"/>
  <c r="V212" i="19"/>
  <c r="S212" i="19"/>
  <c r="M112" i="19"/>
  <c r="M12" i="19"/>
  <c r="P62" i="19"/>
  <c r="M212" i="19"/>
  <c r="J62" i="19"/>
  <c r="V112" i="19"/>
  <c r="M162" i="19"/>
  <c r="P212" i="19"/>
  <c r="M62" i="19"/>
  <c r="P115" i="19"/>
  <c r="V65" i="19"/>
  <c r="J165" i="19"/>
  <c r="S215" i="19"/>
  <c r="S15" i="19"/>
  <c r="M15" i="19"/>
  <c r="M215" i="19"/>
  <c r="M165" i="19"/>
  <c r="V115" i="19"/>
  <c r="S65" i="19"/>
  <c r="J215" i="19"/>
  <c r="V165" i="19"/>
  <c r="S115" i="19"/>
  <c r="J15" i="19"/>
  <c r="M115" i="19"/>
  <c r="V215" i="19"/>
  <c r="M65" i="19"/>
  <c r="P65" i="19"/>
  <c r="V15" i="19"/>
  <c r="P165" i="19"/>
  <c r="P215" i="19"/>
  <c r="J65" i="19"/>
  <c r="P15" i="19"/>
  <c r="J115" i="19"/>
  <c r="S165" i="19"/>
  <c r="AF19" i="1"/>
  <c r="S184" i="19"/>
  <c r="P134" i="19"/>
  <c r="J234" i="19"/>
  <c r="J84" i="19"/>
  <c r="P34" i="19"/>
  <c r="P184" i="19"/>
  <c r="V234" i="19"/>
  <c r="V34" i="19"/>
  <c r="V134" i="19"/>
  <c r="V84" i="19"/>
  <c r="J184" i="19"/>
  <c r="P234" i="19"/>
  <c r="S134" i="19"/>
  <c r="M234" i="19"/>
  <c r="S234" i="19"/>
  <c r="P84" i="19"/>
  <c r="S84" i="19"/>
  <c r="M84" i="19"/>
  <c r="S34" i="19"/>
  <c r="J34" i="19"/>
  <c r="M184" i="19"/>
  <c r="M134" i="19"/>
  <c r="V184" i="19"/>
  <c r="J134" i="19"/>
  <c r="M34" i="19"/>
  <c r="V116" i="19"/>
  <c r="M116" i="19"/>
  <c r="J216" i="19"/>
  <c r="M66" i="19"/>
  <c r="V16" i="19"/>
  <c r="P16" i="19"/>
  <c r="S166" i="19"/>
  <c r="V166" i="19"/>
  <c r="J16" i="19"/>
  <c r="S16" i="19"/>
  <c r="S116" i="19"/>
  <c r="J66" i="19"/>
  <c r="S66" i="19"/>
  <c r="V66" i="19"/>
  <c r="J166" i="19"/>
  <c r="S216" i="19"/>
  <c r="P166" i="19"/>
  <c r="J116" i="19"/>
  <c r="V216" i="19"/>
  <c r="M166" i="19"/>
  <c r="M16" i="19"/>
  <c r="P66" i="19"/>
  <c r="P116" i="19"/>
  <c r="P216" i="19"/>
  <c r="M216" i="19"/>
  <c r="P44" i="19"/>
  <c r="V244" i="19"/>
  <c r="P144" i="19"/>
  <c r="S194" i="19"/>
  <c r="J194" i="19"/>
  <c r="P244" i="19"/>
  <c r="V94" i="19"/>
  <c r="S244" i="19"/>
  <c r="V144" i="19"/>
  <c r="M94" i="19"/>
  <c r="J94" i="19"/>
  <c r="J44" i="19"/>
  <c r="P94" i="19"/>
  <c r="M194" i="19"/>
  <c r="V194" i="19"/>
  <c r="S94" i="19"/>
  <c r="J244" i="19"/>
  <c r="V44" i="19"/>
  <c r="P194" i="19"/>
  <c r="S144" i="19"/>
  <c r="M144" i="19"/>
  <c r="S44" i="19"/>
  <c r="M244" i="19"/>
  <c r="M44" i="19"/>
  <c r="J144" i="19"/>
  <c r="V21" i="19"/>
  <c r="J221" i="19"/>
  <c r="M71" i="19"/>
  <c r="M171" i="19"/>
  <c r="M121" i="19"/>
  <c r="V121" i="19"/>
  <c r="P121" i="19"/>
  <c r="S171" i="19"/>
  <c r="V171" i="19"/>
  <c r="J171" i="19"/>
  <c r="S21" i="19"/>
  <c r="P221" i="19"/>
  <c r="J21" i="19"/>
  <c r="P71" i="19"/>
  <c r="V221" i="19"/>
  <c r="S71" i="19"/>
  <c r="V71" i="19"/>
  <c r="S121" i="19"/>
  <c r="M221" i="19"/>
  <c r="P21" i="19"/>
  <c r="J121" i="19"/>
  <c r="P171" i="19"/>
  <c r="J71" i="19"/>
  <c r="S221" i="19"/>
  <c r="M21" i="19"/>
  <c r="J151" i="19"/>
  <c r="V101" i="19"/>
  <c r="M201" i="19"/>
  <c r="M51" i="19"/>
  <c r="S251" i="19"/>
  <c r="S151" i="19"/>
  <c r="J51" i="19"/>
  <c r="J251" i="19"/>
  <c r="J201" i="19"/>
  <c r="V251" i="19"/>
  <c r="M151" i="19"/>
  <c r="V201" i="19"/>
  <c r="M101" i="19"/>
  <c r="P201" i="19"/>
  <c r="S51" i="19"/>
  <c r="V151" i="19"/>
  <c r="P51" i="19"/>
  <c r="P151" i="19"/>
  <c r="J101" i="19"/>
  <c r="S201" i="19"/>
  <c r="P101" i="19"/>
  <c r="P251" i="19"/>
  <c r="S101" i="19"/>
  <c r="M251" i="19"/>
  <c r="V51" i="19"/>
  <c r="J196" i="19"/>
  <c r="M96" i="19"/>
  <c r="J96" i="19"/>
  <c r="V196" i="19"/>
  <c r="P146" i="19"/>
  <c r="V96" i="19"/>
  <c r="P46" i="19"/>
  <c r="V146" i="19"/>
  <c r="J46" i="19"/>
  <c r="M246" i="19"/>
  <c r="P196" i="19"/>
  <c r="S146" i="19"/>
  <c r="P246" i="19"/>
  <c r="M146" i="19"/>
  <c r="S246" i="19"/>
  <c r="S46" i="19"/>
  <c r="J246" i="19"/>
  <c r="M196" i="19"/>
  <c r="P96" i="19"/>
  <c r="M46" i="19"/>
  <c r="V46" i="19"/>
  <c r="S196" i="19"/>
  <c r="J146" i="19"/>
  <c r="S96" i="19"/>
  <c r="V246" i="19"/>
  <c r="M242" i="19"/>
  <c r="S192" i="19"/>
  <c r="M142" i="19"/>
  <c r="J92" i="19"/>
  <c r="P192" i="19"/>
  <c r="S92" i="19"/>
  <c r="M92" i="19"/>
  <c r="S142" i="19"/>
  <c r="M192" i="19"/>
  <c r="J242" i="19"/>
  <c r="S42" i="19"/>
  <c r="V242" i="19"/>
  <c r="J192" i="19"/>
  <c r="P142" i="19"/>
  <c r="V42" i="19"/>
  <c r="J142" i="19"/>
  <c r="V142" i="19"/>
  <c r="V92" i="19"/>
  <c r="J42" i="19"/>
  <c r="S242" i="19"/>
  <c r="P242" i="19"/>
  <c r="V192" i="19"/>
  <c r="M42" i="19"/>
  <c r="AF40" i="1"/>
  <c r="P92" i="19"/>
  <c r="P42" i="19"/>
  <c r="V139" i="19"/>
  <c r="M89" i="19"/>
  <c r="P139" i="19"/>
  <c r="M189" i="19"/>
  <c r="M139" i="19"/>
  <c r="P39" i="19"/>
  <c r="S189" i="19"/>
  <c r="J189" i="19"/>
  <c r="S89" i="19"/>
  <c r="J89" i="19"/>
  <c r="S239" i="19"/>
  <c r="V239" i="19"/>
  <c r="V39" i="19"/>
  <c r="M39" i="19"/>
  <c r="P239" i="19"/>
  <c r="V189" i="19"/>
  <c r="P89" i="19"/>
  <c r="S39" i="19"/>
  <c r="M239" i="19"/>
  <c r="S139" i="19"/>
  <c r="J139" i="19"/>
  <c r="J39" i="19"/>
  <c r="P189" i="19"/>
  <c r="J239" i="19"/>
  <c r="V89" i="19"/>
  <c r="AE36" i="1"/>
  <c r="AD36" i="1" s="1"/>
  <c r="AE34" i="1"/>
  <c r="J131" i="19"/>
  <c r="J31" i="19"/>
  <c r="S181" i="19"/>
  <c r="V131" i="19"/>
  <c r="P81" i="19"/>
  <c r="S131" i="19"/>
  <c r="P131" i="19"/>
  <c r="J181" i="19"/>
  <c r="M31" i="19"/>
  <c r="V31" i="19"/>
  <c r="S31" i="19"/>
  <c r="S231" i="19"/>
  <c r="J231" i="19"/>
  <c r="M181" i="19"/>
  <c r="S81" i="19"/>
  <c r="P181" i="19"/>
  <c r="V181" i="19"/>
  <c r="J81" i="19"/>
  <c r="M231" i="19"/>
  <c r="V231" i="19"/>
  <c r="P231" i="19"/>
  <c r="M131" i="19"/>
  <c r="M81" i="19"/>
  <c r="P31" i="19"/>
  <c r="V81" i="19"/>
  <c r="J207" i="19"/>
  <c r="V7" i="19"/>
  <c r="J7" i="19"/>
  <c r="P107" i="19"/>
  <c r="S157" i="19"/>
  <c r="V157" i="19"/>
  <c r="P57" i="19"/>
  <c r="V207" i="19"/>
  <c r="M107" i="19"/>
  <c r="P157" i="19"/>
  <c r="M57" i="19"/>
  <c r="V107" i="19"/>
  <c r="S7" i="19"/>
  <c r="V57" i="19"/>
  <c r="J57" i="19"/>
  <c r="M207" i="19"/>
  <c r="S57" i="19"/>
  <c r="J157" i="19"/>
  <c r="P7" i="19"/>
  <c r="J107" i="19"/>
  <c r="S107" i="19"/>
  <c r="S207" i="19"/>
  <c r="M7" i="19"/>
  <c r="M157" i="19"/>
  <c r="P207" i="19"/>
  <c r="M40" i="19"/>
  <c r="V190" i="19"/>
  <c r="S140" i="19"/>
  <c r="S190" i="19"/>
  <c r="J240" i="19"/>
  <c r="V90" i="19"/>
  <c r="M190" i="19"/>
  <c r="S90" i="19"/>
  <c r="M140" i="19"/>
  <c r="J40" i="19"/>
  <c r="P140" i="19"/>
  <c r="P40" i="19"/>
  <c r="M90" i="19"/>
  <c r="S240" i="19"/>
  <c r="J190" i="19"/>
  <c r="P90" i="19"/>
  <c r="V40" i="19"/>
  <c r="S40" i="19"/>
  <c r="J90" i="19"/>
  <c r="P190" i="19"/>
  <c r="V140" i="19"/>
  <c r="V240" i="19"/>
  <c r="M240" i="19"/>
  <c r="P240" i="19"/>
  <c r="J140" i="19"/>
  <c r="V97" i="19"/>
  <c r="S97" i="19"/>
  <c r="S197" i="19"/>
  <c r="P97" i="19"/>
  <c r="P197" i="19"/>
  <c r="P147" i="19"/>
  <c r="M97" i="19"/>
  <c r="J97" i="19"/>
  <c r="M247" i="19"/>
  <c r="M147" i="19"/>
  <c r="S47" i="19"/>
  <c r="V47" i="19"/>
  <c r="J197" i="19"/>
  <c r="M197" i="19"/>
  <c r="J247" i="19"/>
  <c r="P47" i="19"/>
  <c r="S147" i="19"/>
  <c r="V147" i="19"/>
  <c r="M47" i="19"/>
  <c r="J147" i="19"/>
  <c r="S247" i="19"/>
  <c r="J47" i="19"/>
  <c r="V197" i="19"/>
  <c r="P247" i="19"/>
  <c r="V247" i="19"/>
  <c r="S167" i="19"/>
  <c r="M67" i="19"/>
  <c r="S217" i="19"/>
  <c r="J167" i="19"/>
  <c r="M167" i="19"/>
  <c r="J17" i="19"/>
  <c r="M17" i="19"/>
  <c r="P17" i="19"/>
  <c r="J67" i="19"/>
  <c r="P67" i="19"/>
  <c r="P217" i="19"/>
  <c r="V117" i="19"/>
  <c r="V67" i="19"/>
  <c r="P117" i="19"/>
  <c r="V217" i="19"/>
  <c r="M117" i="19"/>
  <c r="M217" i="19"/>
  <c r="V167" i="19"/>
  <c r="S67" i="19"/>
  <c r="S117" i="19"/>
  <c r="J217" i="19"/>
  <c r="J117" i="19"/>
  <c r="S17" i="19"/>
  <c r="V17" i="19"/>
  <c r="P167" i="19"/>
  <c r="V93" i="19"/>
  <c r="M143" i="19"/>
  <c r="M193" i="19"/>
  <c r="S143" i="19"/>
  <c r="P43" i="19"/>
  <c r="J43" i="19"/>
  <c r="S243" i="19"/>
  <c r="J193" i="19"/>
  <c r="P193" i="19"/>
  <c r="V43" i="19"/>
  <c r="P143" i="19"/>
  <c r="J243" i="19"/>
  <c r="M43" i="19"/>
  <c r="P93" i="19"/>
  <c r="V243" i="19"/>
  <c r="V193" i="19"/>
  <c r="M93" i="19"/>
  <c r="S43" i="19"/>
  <c r="P243" i="19"/>
  <c r="S193" i="19"/>
  <c r="J143" i="19"/>
  <c r="J93" i="19"/>
  <c r="M243" i="19"/>
  <c r="V143" i="19"/>
  <c r="S93" i="19"/>
  <c r="J161" i="19"/>
  <c r="J145" i="19"/>
  <c r="V45" i="19"/>
  <c r="J245" i="19"/>
  <c r="P195" i="19"/>
  <c r="V95" i="19"/>
  <c r="M45" i="19"/>
  <c r="V245" i="19"/>
  <c r="P145" i="19"/>
  <c r="S95" i="19"/>
  <c r="M195" i="19"/>
  <c r="S245" i="19"/>
  <c r="S45" i="19"/>
  <c r="P95" i="19"/>
  <c r="J195" i="19"/>
  <c r="J95" i="19"/>
  <c r="P45" i="19"/>
  <c r="M145" i="19"/>
  <c r="V195" i="19"/>
  <c r="P245" i="19"/>
  <c r="V145" i="19"/>
  <c r="J45" i="19"/>
  <c r="M95" i="19"/>
  <c r="S195" i="19"/>
  <c r="S145" i="19"/>
  <c r="M245" i="19"/>
  <c r="J37" i="19"/>
  <c r="M187" i="19"/>
  <c r="S187" i="19"/>
  <c r="S237" i="19"/>
  <c r="J87" i="19"/>
  <c r="S37" i="19"/>
  <c r="P187" i="19"/>
  <c r="P237" i="19"/>
  <c r="P37" i="19"/>
  <c r="M37" i="19"/>
  <c r="J237" i="19"/>
  <c r="V237" i="19"/>
  <c r="J187" i="19"/>
  <c r="M137" i="19"/>
  <c r="V87" i="19"/>
  <c r="M87" i="19"/>
  <c r="J137" i="19"/>
  <c r="V137" i="19"/>
  <c r="S87" i="19"/>
  <c r="V37" i="19"/>
  <c r="V187" i="19"/>
  <c r="S137" i="19"/>
  <c r="M237" i="19"/>
  <c r="P137" i="19"/>
  <c r="P87" i="19"/>
  <c r="V14" i="19"/>
  <c r="V164" i="19"/>
  <c r="J14" i="19"/>
  <c r="J114" i="19"/>
  <c r="AF16" i="1"/>
  <c r="J214" i="19"/>
  <c r="J64" i="19"/>
  <c r="V64" i="19"/>
  <c r="S114" i="19"/>
  <c r="M164" i="19"/>
  <c r="S164" i="19"/>
  <c r="S64" i="19"/>
  <c r="P114" i="19"/>
  <c r="S14" i="19"/>
  <c r="J164" i="19"/>
  <c r="P164" i="19"/>
  <c r="S214" i="19"/>
  <c r="V114" i="19"/>
  <c r="M214" i="19"/>
  <c r="M64" i="19"/>
  <c r="V214" i="19"/>
  <c r="P64" i="19"/>
  <c r="P14" i="19"/>
  <c r="M114" i="19"/>
  <c r="P214" i="19"/>
  <c r="M14" i="19"/>
  <c r="V223" i="19"/>
  <c r="M173" i="19"/>
  <c r="AF25" i="1"/>
  <c r="P123" i="19"/>
  <c r="V23" i="19"/>
  <c r="V73" i="19"/>
  <c r="M73" i="19"/>
  <c r="J173" i="19"/>
  <c r="S223" i="19"/>
  <c r="P73" i="19"/>
  <c r="V123" i="19"/>
  <c r="P173" i="19"/>
  <c r="J223" i="19"/>
  <c r="J23" i="19"/>
  <c r="V173" i="19"/>
  <c r="M123" i="19"/>
  <c r="J73" i="19"/>
  <c r="S73" i="19"/>
  <c r="S123" i="19"/>
  <c r="S173" i="19"/>
  <c r="P23" i="19"/>
  <c r="M23" i="19"/>
  <c r="J123" i="19"/>
  <c r="P223" i="19"/>
  <c r="S23" i="19"/>
  <c r="M223" i="19"/>
  <c r="V177" i="19"/>
  <c r="V27" i="19"/>
  <c r="M227" i="19"/>
  <c r="P227" i="19"/>
  <c r="M77" i="19"/>
  <c r="J27" i="19"/>
  <c r="J77" i="19"/>
  <c r="S127" i="19"/>
  <c r="V127" i="19"/>
  <c r="P177" i="19"/>
  <c r="J227" i="19"/>
  <c r="P127" i="19"/>
  <c r="S177" i="19"/>
  <c r="P77" i="19"/>
  <c r="M127" i="19"/>
  <c r="M27" i="19"/>
  <c r="S27" i="19"/>
  <c r="J127" i="19"/>
  <c r="P27" i="19"/>
  <c r="V77" i="19"/>
  <c r="V227" i="19"/>
  <c r="S227" i="19"/>
  <c r="S77" i="19"/>
  <c r="AF31" i="1"/>
  <c r="M177" i="19"/>
  <c r="J177" i="19"/>
  <c r="P109" i="19"/>
  <c r="V159" i="19"/>
  <c r="M109" i="19"/>
  <c r="J9" i="19"/>
  <c r="S59" i="19"/>
  <c r="V209" i="19"/>
  <c r="P9" i="19"/>
  <c r="J209" i="19"/>
  <c r="P159" i="19"/>
  <c r="M59" i="19"/>
  <c r="P209" i="19"/>
  <c r="V9" i="19"/>
  <c r="P59" i="19"/>
  <c r="J159" i="19"/>
  <c r="S209" i="19"/>
  <c r="S159" i="19"/>
  <c r="M9" i="19"/>
  <c r="J109" i="19"/>
  <c r="V59" i="19"/>
  <c r="M209" i="19"/>
  <c r="S9" i="19"/>
  <c r="AF10" i="1"/>
  <c r="S109" i="19"/>
  <c r="J59" i="19"/>
  <c r="M159" i="19"/>
  <c r="V109" i="19"/>
  <c r="P150" i="19"/>
  <c r="M200" i="19"/>
  <c r="M50" i="19"/>
  <c r="J250" i="19"/>
  <c r="S50" i="19"/>
  <c r="M150" i="19"/>
  <c r="V50" i="19"/>
  <c r="J50" i="19"/>
  <c r="S200" i="19"/>
  <c r="V150" i="19"/>
  <c r="P200" i="19"/>
  <c r="P250" i="19"/>
  <c r="M250" i="19"/>
  <c r="V100" i="19"/>
  <c r="V250" i="19"/>
  <c r="S250" i="19"/>
  <c r="V200" i="19"/>
  <c r="J150" i="19"/>
  <c r="P50" i="19"/>
  <c r="S100" i="19"/>
  <c r="P100" i="19"/>
  <c r="S150" i="19"/>
  <c r="J200" i="19"/>
  <c r="J100" i="19"/>
  <c r="M100" i="19"/>
  <c r="S185" i="19"/>
  <c r="V135" i="19"/>
  <c r="S135" i="19"/>
  <c r="V185" i="19"/>
  <c r="V85" i="19"/>
  <c r="M135" i="19"/>
  <c r="M235" i="19"/>
  <c r="P85" i="19"/>
  <c r="J85" i="19"/>
  <c r="M85" i="19"/>
  <c r="J185" i="19"/>
  <c r="J35" i="19"/>
  <c r="M35" i="19"/>
  <c r="V235" i="19"/>
  <c r="P235" i="19"/>
  <c r="P185" i="19"/>
  <c r="P135" i="19"/>
  <c r="V35" i="19"/>
  <c r="J135" i="19"/>
  <c r="S235" i="19"/>
  <c r="J235" i="19"/>
  <c r="S85" i="19"/>
  <c r="M185" i="19"/>
  <c r="P35" i="19"/>
  <c r="S35" i="19"/>
  <c r="P52" i="19"/>
  <c r="M202" i="19"/>
  <c r="S202" i="19"/>
  <c r="J102" i="19"/>
  <c r="M252" i="19"/>
  <c r="J52" i="19"/>
  <c r="M102" i="19"/>
  <c r="P252" i="19"/>
  <c r="V152" i="19"/>
  <c r="S252" i="19"/>
  <c r="J202" i="19"/>
  <c r="J152" i="19"/>
  <c r="S152" i="19"/>
  <c r="V202" i="19"/>
  <c r="J252" i="19"/>
  <c r="V252" i="19"/>
  <c r="M152" i="19"/>
  <c r="V52" i="19"/>
  <c r="V102" i="19"/>
  <c r="P152" i="19"/>
  <c r="P202" i="19"/>
  <c r="S102" i="19"/>
  <c r="P102" i="19"/>
  <c r="M52" i="19"/>
  <c r="S52" i="19"/>
  <c r="P56" i="19"/>
  <c r="V56" i="19"/>
  <c r="M106" i="19"/>
  <c r="S56" i="19"/>
  <c r="J56" i="19"/>
  <c r="V6" i="19"/>
  <c r="J156" i="19"/>
  <c r="M56" i="19"/>
  <c r="S106" i="19"/>
  <c r="J6" i="19"/>
  <c r="J106" i="19"/>
  <c r="J206" i="19"/>
  <c r="V106" i="19"/>
  <c r="P156" i="19"/>
  <c r="P6" i="19"/>
  <c r="V156" i="19"/>
  <c r="AF7" i="1"/>
  <c r="P206" i="19"/>
  <c r="S6" i="19"/>
  <c r="M156" i="19"/>
  <c r="S206" i="19"/>
  <c r="S156" i="19"/>
  <c r="M206" i="19"/>
  <c r="V206" i="19"/>
  <c r="P106" i="19"/>
  <c r="M6" i="19"/>
  <c r="P148" i="19"/>
  <c r="S198" i="19"/>
  <c r="AF46" i="1"/>
  <c r="M98" i="19"/>
  <c r="J248" i="19"/>
  <c r="P198" i="19"/>
  <c r="M148" i="19"/>
  <c r="V148" i="19"/>
  <c r="P48" i="19"/>
  <c r="J98" i="19"/>
  <c r="M198" i="19"/>
  <c r="P248" i="19"/>
  <c r="J48" i="19"/>
  <c r="J148" i="19"/>
  <c r="V198" i="19"/>
  <c r="S98" i="19"/>
  <c r="V248" i="19"/>
  <c r="M48" i="19"/>
  <c r="S148" i="19"/>
  <c r="S248" i="19"/>
  <c r="S48" i="19"/>
  <c r="V98" i="19"/>
  <c r="P98" i="19"/>
  <c r="M248" i="19"/>
  <c r="J198" i="19"/>
  <c r="V48" i="19"/>
  <c r="P76" i="19"/>
  <c r="S176" i="19"/>
  <c r="AF28" i="1"/>
  <c r="V226" i="19"/>
  <c r="S76" i="19"/>
  <c r="M126" i="19"/>
  <c r="J26" i="19"/>
  <c r="P176" i="19"/>
  <c r="V176" i="19"/>
  <c r="J176" i="19"/>
  <c r="M76" i="19"/>
  <c r="S126" i="19"/>
  <c r="P26" i="19"/>
  <c r="P126" i="19"/>
  <c r="S26" i="19"/>
  <c r="S226" i="19"/>
  <c r="V126" i="19"/>
  <c r="V26" i="19"/>
  <c r="P226" i="19"/>
  <c r="M226" i="19"/>
  <c r="J126" i="19"/>
  <c r="J76" i="19"/>
  <c r="V76" i="19"/>
  <c r="M26" i="19"/>
  <c r="J226" i="19"/>
  <c r="M176" i="19"/>
  <c r="J219" i="19"/>
  <c r="V19" i="19"/>
  <c r="S19" i="19"/>
  <c r="S69" i="19"/>
  <c r="V169" i="19"/>
  <c r="P119" i="19"/>
  <c r="V219" i="19"/>
  <c r="P69" i="19"/>
  <c r="P219" i="19"/>
  <c r="S119" i="19"/>
  <c r="M19" i="19"/>
  <c r="P169" i="19"/>
  <c r="V69" i="19"/>
  <c r="S219" i="19"/>
  <c r="M69" i="19"/>
  <c r="J119" i="19"/>
  <c r="AF22" i="1"/>
  <c r="P19" i="19"/>
  <c r="M169" i="19"/>
  <c r="V119" i="19"/>
  <c r="M219" i="19"/>
  <c r="S169" i="19"/>
  <c r="J69" i="19"/>
  <c r="J19" i="19"/>
  <c r="J169" i="19"/>
  <c r="M119" i="19"/>
  <c r="J78" i="19"/>
  <c r="J228" i="19"/>
  <c r="J178" i="19"/>
  <c r="S228" i="19"/>
  <c r="M28" i="19"/>
  <c r="S78" i="19"/>
  <c r="V128" i="19"/>
  <c r="M228" i="19"/>
  <c r="V78" i="19"/>
  <c r="P78" i="19"/>
  <c r="M128" i="19"/>
  <c r="S178" i="19"/>
  <c r="S28" i="19"/>
  <c r="P28" i="19"/>
  <c r="P228" i="19"/>
  <c r="M178" i="19"/>
  <c r="J128" i="19"/>
  <c r="P128" i="19"/>
  <c r="S128" i="19"/>
  <c r="M78" i="19"/>
  <c r="P178" i="19"/>
  <c r="V228" i="19"/>
  <c r="V28" i="19"/>
  <c r="J28" i="19"/>
  <c r="V178" i="19"/>
  <c r="V161" i="19" l="1"/>
  <c r="S111" i="19"/>
  <c r="P211" i="19"/>
  <c r="P161" i="19"/>
  <c r="P111" i="19"/>
  <c r="V61" i="19"/>
  <c r="V111" i="19"/>
  <c r="J111" i="19"/>
  <c r="J11" i="19"/>
  <c r="M211" i="19"/>
  <c r="V211" i="19"/>
  <c r="P11" i="19"/>
  <c r="J61" i="19"/>
  <c r="V11" i="19"/>
  <c r="M11" i="19"/>
  <c r="M111" i="19"/>
  <c r="S211" i="19"/>
  <c r="S61" i="19"/>
  <c r="J211" i="19"/>
  <c r="S11" i="19"/>
  <c r="M161" i="19"/>
  <c r="S161" i="19"/>
  <c r="P61" i="19"/>
  <c r="M61" i="19"/>
  <c r="AF14" i="1"/>
  <c r="K161" i="19"/>
  <c r="Q61" i="19"/>
  <c r="T211" i="19"/>
  <c r="T111" i="19"/>
  <c r="Q211" i="19"/>
  <c r="N61" i="19"/>
  <c r="K211" i="19"/>
  <c r="Q11" i="19"/>
  <c r="T161" i="19"/>
  <c r="K11" i="19"/>
  <c r="K111" i="19"/>
  <c r="Q111" i="19"/>
  <c r="W161" i="19"/>
  <c r="K61" i="19"/>
  <c r="W111" i="19"/>
  <c r="N11" i="19"/>
  <c r="Q161" i="19"/>
  <c r="T11" i="19"/>
  <c r="N211" i="19"/>
  <c r="N111" i="19"/>
  <c r="W61" i="19"/>
  <c r="N161" i="19"/>
  <c r="T61" i="19"/>
  <c r="W211" i="19"/>
  <c r="W11" i="19"/>
  <c r="AF15" i="1"/>
  <c r="U161" i="19"/>
  <c r="L61" i="19"/>
  <c r="U61" i="19"/>
  <c r="O11" i="19"/>
  <c r="X61" i="19"/>
  <c r="U11" i="19"/>
  <c r="X11" i="19"/>
  <c r="O111" i="19"/>
  <c r="R211" i="19"/>
  <c r="R61" i="19"/>
  <c r="L11" i="19"/>
  <c r="L211" i="19"/>
  <c r="X111" i="19"/>
  <c r="O161" i="19"/>
  <c r="U111" i="19"/>
  <c r="X211" i="19"/>
  <c r="R161" i="19"/>
  <c r="U211" i="19"/>
  <c r="L161" i="19"/>
  <c r="O211" i="19"/>
  <c r="O61" i="19"/>
  <c r="L111" i="19"/>
  <c r="R11" i="19"/>
  <c r="X161" i="19"/>
  <c r="R111" i="19"/>
  <c r="AD34" i="1"/>
  <c r="AE35" i="1"/>
  <c r="AD35" i="1" s="1"/>
  <c r="U230" i="19"/>
  <c r="L180" i="19"/>
  <c r="U30" i="19"/>
  <c r="R30" i="19"/>
  <c r="R230" i="19"/>
  <c r="X130" i="19"/>
  <c r="R130" i="19"/>
  <c r="R180" i="19"/>
  <c r="L30" i="19"/>
  <c r="O80" i="19"/>
  <c r="U130" i="19"/>
  <c r="L80" i="19"/>
  <c r="R80" i="19"/>
  <c r="O130" i="19"/>
  <c r="L130" i="19"/>
  <c r="L230" i="19"/>
  <c r="O230" i="19"/>
  <c r="O180" i="19"/>
  <c r="X80" i="19"/>
  <c r="AF36" i="1"/>
  <c r="X230" i="19"/>
  <c r="X180" i="19"/>
  <c r="U180" i="19"/>
  <c r="X30" i="19"/>
  <c r="O30" i="19"/>
  <c r="U80" i="19"/>
  <c r="Q230" i="19" l="1"/>
  <c r="K230" i="19"/>
  <c r="W230" i="19"/>
  <c r="Q80" i="19"/>
  <c r="K180" i="19"/>
  <c r="K130" i="19"/>
  <c r="Q30" i="19"/>
  <c r="Q130" i="19"/>
  <c r="N180" i="19"/>
  <c r="T180" i="19"/>
  <c r="W80" i="19"/>
  <c r="N30" i="19"/>
  <c r="W180" i="19"/>
  <c r="T230" i="19"/>
  <c r="K30" i="19"/>
  <c r="Q180" i="19"/>
  <c r="W130" i="19"/>
  <c r="N230" i="19"/>
  <c r="T80" i="19"/>
  <c r="T30" i="19"/>
  <c r="N130" i="19"/>
  <c r="N80" i="19"/>
  <c r="W30" i="19"/>
  <c r="T130" i="19"/>
  <c r="AF35" i="1"/>
  <c r="K80" i="19"/>
  <c r="M30" i="19"/>
  <c r="V230" i="19"/>
  <c r="S230" i="19"/>
  <c r="J30" i="19"/>
  <c r="S180" i="19"/>
  <c r="V30" i="19"/>
  <c r="S80" i="19"/>
  <c r="S30" i="19"/>
  <c r="J130" i="19"/>
  <c r="P130" i="19"/>
  <c r="V130" i="19"/>
  <c r="S130" i="19"/>
  <c r="J230" i="19"/>
  <c r="P80" i="19"/>
  <c r="P230" i="19"/>
  <c r="M130" i="19"/>
  <c r="AF34" i="1"/>
  <c r="V80" i="19"/>
  <c r="M180" i="19"/>
  <c r="V180" i="19"/>
  <c r="M230" i="19"/>
  <c r="M80" i="19"/>
  <c r="J180" i="19"/>
  <c r="P30" i="19"/>
  <c r="J80" i="19"/>
  <c r="P180"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<sst xmlns="http://schemas.openxmlformats.org/spreadsheetml/2006/main" count="671" uniqueCount="358">
  <si>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</si>
  <si>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</si>
  <si>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</si>
  <si>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</si>
  <si>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</si>
  <si>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</si>
  <si>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</si>
  <si>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</si>
  <si>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</si>
  <si>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</si>
  <si>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</si>
  <si>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</si>
  <si>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</si>
  <si>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</si>
  <si>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</si>
  <si>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</si>
  <si>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</si>
  <si>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</si>
  <si>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</si>
  <si>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</si>
  <si>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</si>
  <si>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</si>
  <si>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</si>
  <si>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</si>
  <si>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</si>
  <si>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</si>
  <si>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</si>
  <si>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</si>
  <si>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</si>
  <si>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</si>
  <si>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</si>
  <si>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</si>
  <si>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</si>
  <si>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</si>
  <si>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</si>
  <si>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</si>
  <si>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</si>
  <si>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</si>
  <si>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</si>
  <si>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</si>
  <si>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</si>
  <si>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</si>
  <si>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</si>
  <si>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</si>
  <si>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</si>
  <si>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</si>
  <si>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</si>
  <si>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</si>
  <si>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</si>
  <si>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</si>
  <si>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</si>
  <si>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</si>
  <si>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</si>
  <si>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</si>
  <si>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</si>
  <si>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</si>
  <si>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</si>
  <si>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</si>
  <si>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</si>
  <si>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</si>
  <si>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</si>
  <si>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</si>
  <si>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</si>
  <si>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</si>
  <si>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</si>
  <si>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</si>
  <si>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</si>
  <si>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</si>
  <si>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</si>
  <si>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</si>
  <si>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</si>
  <si>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</si>
  <si>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</si>
  <si>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</si>
  <si>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</si>
  <si>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</si>
  <si>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</si>
  <si>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</si>
  <si>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</si>
  <si>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</si>
  <si>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</si>
  <si>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</si>
  <si>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</si>
  <si>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</si>
  <si>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</si>
  <si>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</si>
  <si>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</si>
  <si>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</si>
  <si>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</si>
  <si>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</si>
  <si>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</si>
  <si>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</si>
  <si>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</si>
  <si>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</si>
  <si>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</si>
  <si>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</si>
  <si>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</si>
  <si>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</si>
  <si>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</si>
  <si>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</si>
  <si>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</si>
  <si>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</si>
  <si>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</si>
  <si>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</si>
  <si>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</si>
  <si>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</si>
  <si>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</si>
  <si>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</si>
  <si>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</si>
  <si>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</si>
  <si>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</si>
  <si>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</si>
  <si>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</si>
  <si>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</si>
  <si>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</si>
  <si>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</si>
  <si>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</si>
  <si>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</si>
  <si>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</si>
  <si>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</si>
  <si>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</si>
  <si>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</si>
  <si>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</si>
  <si>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</si>
  <si>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</si>
  <si>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</si>
  <si>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</si>
  <si>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</si>
  <si>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</si>
  <si>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</si>
  <si>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</si>
  <si>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</si>
  <si>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</si>
  <si>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</si>
  <si>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</si>
  <si>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</si>
  <si>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</si>
  <si>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</si>
  <si>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</si>
  <si>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</si>
  <si>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</si>
  <si>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</si>
  <si>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</si>
  <si>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</si>
  <si>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</si>
  <si>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</si>
  <si>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</si>
  <si>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</si>
  <si>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</si>
  <si>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</si>
  <si>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</si>
  <si>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</si>
  <si>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</si>
  <si>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</si>
  <si>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</si>
  <si>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</si>
  <si>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</si>
  <si>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</si>
  <si>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</si>
  <si>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</si>
  <si>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</si>
  <si>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</si>
  <si>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</si>
  <si>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</si>
  <si>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</si>
  <si>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</si>
  <si>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</si>
  <si>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</si>
  <si>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</si>
  <si>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</si>
  <si>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</si>
  <si>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</si>
  <si>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</si>
  <si>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</si>
  <si>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</si>
  <si>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</si>
  <si>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</si>
  <si>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</si>
  <si>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</si>
  <si>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</si>
  <si>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</si>
  <si>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</si>
  <si>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</si>
  <si>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</si>
  <si>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</si>
  <si>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</si>
  <si>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</si>
  <si>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</si>
  <si>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</si>
  <si>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</si>
  <si>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</si>
  <si>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</si>
  <si>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Fecha Inicio</t>
  </si>
  <si>
    <t>Fecha fin</t>
  </si>
  <si>
    <t xml:space="preserve">Aplica para cada vigencia </t>
  </si>
  <si>
    <t>Trimestral</t>
  </si>
  <si>
    <t>Permanente</t>
  </si>
  <si>
    <t>Anual</t>
  </si>
  <si>
    <t>Periodicidad de Seguimiento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</si>
  <si>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</si>
  <si>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</si>
  <si>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</si>
  <si>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</si>
  <si>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</si>
  <si>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</si>
  <si>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</si>
  <si>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</si>
  <si>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</si>
  <si>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</si>
  <si>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</si>
  <si>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</si>
  <si>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</si>
  <si>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</si>
  <si>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 xml:space="preserve"> Ejecución de Proyectos</t>
  </si>
  <si>
    <t>Posibilidad de aceptar o solicitar dádivas para recibir parcial y/o final un producto u obra sin el cumplimiento de los requisitos técnicos.</t>
  </si>
  <si>
    <t>Continuo</t>
  </si>
  <si>
    <t>Evaluación Financiera de Proyectos</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</si>
  <si>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</si>
  <si>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</si>
  <si>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</si>
  <si>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</si>
  <si>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Actualizar la información del trámite "Cumplimiento de la obligación VIS-VIP a través de compensación económica" en la Guía de Trámites y Servicios y en el Sistema Único de Información y Trámites - SUIT.</t>
  </si>
  <si>
    <t>Mensual</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</si>
  <si>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</si>
  <si>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</si>
  <si>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</si>
  <si>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</si>
  <si>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</si>
  <si>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</si>
  <si>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Gestión Documental</t>
  </si>
  <si>
    <t>Enero</t>
  </si>
  <si>
    <t>Diciembre</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</si>
  <si>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</si>
  <si>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</si>
  <si>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</si>
  <si>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</si>
  <si>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</si>
  <si>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</si>
  <si>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</si>
  <si>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</si>
  <si>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</si>
  <si>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</si>
  <si>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</si>
  <si>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</si>
  <si>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</si>
  <si>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Direccionamiento Estratégico</t>
  </si>
  <si>
    <t>Ejecución y Administración de procesos</t>
  </si>
  <si>
    <t>Daños Activos Físicos</t>
  </si>
  <si>
    <t>Sustracción, alteración o inclusión de documentos en los expedientes documentales que se encuentran en custodia del proceso para beneficiar a terceros.</t>
  </si>
  <si>
    <t>Fallas Tecnológicas</t>
  </si>
  <si>
    <t>Fuente: Adaptado de Curso Riesgo Operativo Universidad del Rosario por Dirección de Gestión y Desempeño Institucional de Función Pública, 2020.</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</si>
  <si>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</si>
  <si>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</si>
  <si>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</si>
  <si>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</si>
  <si>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</si>
  <si>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</si>
  <si>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</si>
  <si>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Informar a las instancias internas y externas de control que corresponda.</t>
  </si>
  <si>
    <t>Incumplimiento de los requisitos técnicos.</t>
  </si>
  <si>
    <t>Realizar visita técnica a la obra y/o registro fotográfico y/o Acta de reunión por parte del Supervisor.</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</si>
  <si>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</si>
  <si>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31/12/2022</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</si>
  <si>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</si>
  <si>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</si>
  <si>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</si>
  <si>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</si>
  <si>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</si>
  <si>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</si>
  <si>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</si>
  <si>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</si>
  <si>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Aplicación del Procedimiento PD-40 Reconstrucción de Expedientes.</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</si>
  <si>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</si>
  <si>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</si>
  <si>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Generar el reporte a los entes internos y externos que corresponda.</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</si>
  <si>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</si>
  <si>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</si>
  <si>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Aplica para cada vigencia</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</si>
  <si>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</si>
  <si>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</si>
  <si>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</si>
  <si>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 xml:space="preserve"> Inexistencia de lineamientos, controles y procedimientos documentados para el resguardo de la información insumo para los trabajos de auditoría y seguimiento.</t>
  </si>
  <si>
    <t>Concentración de poder.</t>
  </si>
  <si>
    <t>Excesiva discrecionalidad.</t>
  </si>
  <si>
    <t>Seguimiento inadecuado en los préstamos documentales y consultas en sala.</t>
  </si>
  <si>
    <t>Informar a los entes internos y externos de control.</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</si>
  <si>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</si>
  <si>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</si>
  <si>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</si>
  <si>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Alteración de la información financiera.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</si>
  <si>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</si>
  <si>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</si>
  <si>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</si>
  <si>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</si>
  <si>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</si>
  <si>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</si>
  <si>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</si>
  <si>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</si>
  <si>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</si>
  <si>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</si>
  <si>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</si>
  <si>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</si>
  <si>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</si>
  <si>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</si>
  <si>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</si>
  <si>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</si>
  <si>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</si>
  <si>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Realizar socialización del Estatuto y Código de Ética de Auditoria a los Auditores mínimo una vez año.</t>
  </si>
  <si>
    <t>Elaborar y socializar un protocolo de seguridad de tesorería.</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</si>
  <si>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</si>
  <si>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</si>
  <si>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</si>
  <si>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</si>
  <si>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</si>
  <si>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</si>
  <si>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Posibilidad de que por acción u omisión haya priorización de planes, programas o proyectos de inversión o de toma de decisiones para favorecer intereses particulares.</t>
  </si>
  <si>
    <t>Posibilidad de aceptar o solicitar dádivas para estructurar documentos técnicos preliminares orientados a un interés particular.</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</si>
  <si>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ésta a su vez del cumplimiento de las obligaciones del consultor o constructor.</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</si>
  <si>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</si>
  <si>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</si>
  <si>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</si>
  <si>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</si>
  <si>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</si>
  <si>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</si>
  <si>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 xml:space="preserve">Cada vez que se ejecuta un trabajo de auditoria, el auditor líder compila la información insumo resultante del trabajo de auditoría en un drive asociado al correo de la Jefe de la Oficina de Control Interno para su protección y resguardo, quien verifica su contenido, a lo cual el proceso Gestión de TIC realiza el backup respectiva. </t>
  </si>
  <si>
    <t>Posibilidad de que por acción u omisión se efectúen operaciones de salida de recursos o inversiones sin autorización, para beneficio propio o de terceros.</t>
  </si>
  <si>
    <t>Posibilidad de que, por acción u omisión, se use el poder para manipular de manera indebida los procesos judiciales para favorecer un interés particular.</t>
  </si>
  <si>
    <t>Posibilidad de que, por acción u omisión, se use el poder para sustraer, incluir y/o adulterar documentos en los expedientes (misionales y de gestión) en beneficio de terceros.</t>
  </si>
  <si>
    <t xml:space="preserve">El Técnico de Gestión Documenta realiza capacitaciones a los colaboradores del proceso de Gestión Documental con respecto al cumplimiento del procedimiento de préstamo y consulta documental. </t>
  </si>
  <si>
    <t>Posibilidad de que por acción, omisión o abuso de poder, se profieran decisiones a favor o en contra de los sujetos procesales en beneficio propio o de terceros.</t>
  </si>
  <si>
    <t>Control Interno Disciplinario</t>
  </si>
  <si>
    <t>Inicia con el diseño de estrategias de prevención y socialización relacionadas con asuntos disciplinarios, contempla el análisis de las quejas o denuncias, o remisiones por competencia o informe de autoridad competente, la generación de las indagaciones previas y/o las investigaciones disciplinarias por las infracciones a la Constitución, las leyes y manuales de funciones o por la omisión o extralimitación en el ejercicio de sus funciones, de conformidad con lo establecido en la Ley.</t>
  </si>
  <si>
    <t>Presiones indebidas por un tercero o un superior jerárquico.
Recibir o solicitar dádivas o beneficios a nombre propio o de un tercero.</t>
  </si>
  <si>
    <t>Interés particular del servidor público.</t>
  </si>
  <si>
    <t>Posibilidad de que, por acción u omisión, se use el poder para uso indebido de información privilegiada para favorecimiento de un interés particular.</t>
  </si>
  <si>
    <t>Cada vez que se requiera, el Equipo de Estudios Previos realiza la revisión del anexo técnico aportado por el área generadora de la necesidad del proceso de contratación y elabora los documentos técnicos (Estudios previos, Anexo económico y matriz de riesgos),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y aval inicial previos al Comité de Contratación. El Subgerente de Desarrollo de Proyectos realiza la radicación de los documentos de estudios previos a la Dirección de Gestión Contractual, solicitando agendamiento del comité de contratación y adelantar el proceso de selección correspondiente.
Luego, la Dirección de Gestión Contractual presenta el proyecto para recomendación del Comité de Contratación, se atienden las observaciones (cuando aplique) y finalmente la Dirección de Gestión Contractual elabora los términos de referencia correspondientes. Si el proceso se debe adelantar con recursos de Fiducia, se presenta al Comité Fiduciario para aprobación. Una vez aprobado por este Comité se remite al área jurídica de la Fiducia para revisión de los términos de referencia y posterior publicación por parte de la DGC en SECOP II.</t>
  </si>
  <si>
    <t>Socializar el riesgo identificado de corrupción, los controles establecidos en el procedimiento PD-95 Estructuración del proceso de selección de contratistas para los proyectos que adelante la Empresa, la Política operativa de Integridad, Conflicto de Intereses y Gestión Anti soborno y el Código de Integridad.</t>
  </si>
  <si>
    <t>Posibilidad de que, por acción u omisión, haya uso indebido de información privilegiada para favorecimiento de un interés particular.</t>
  </si>
  <si>
    <t>Si se encuentran inconsistencias se reportan las alarmas al supervisor del contrato y se informa la situación a los organismos de control interno y externo correspondiente.</t>
  </si>
  <si>
    <r>
      <t>Previo a la entrega de un préstamo documental en físico, los colaboradores de Gestión Documental verifican el contenido y estado del expediente para asegurar su integralidad y validan que se cuente con el requerimiento por correo electrónico de la dependencia solicitante. Una vez validado todo, se realiza el préstamo documental diligenciando el formato</t>
    </r>
    <r>
      <rPr>
        <i/>
        <sz val="10"/>
        <color theme="1"/>
        <rFont val="Arial Narrow"/>
        <family val="2"/>
      </rPr>
      <t xml:space="preserve"> FT-111 Registro Préstamo de Documentos</t>
    </r>
    <r>
      <rPr>
        <sz val="10"/>
        <color theme="1"/>
        <rFont val="Arial Narrow"/>
        <family val="2"/>
      </rPr>
      <t>. Tres días previos al vencimiento del préstamo, los colaboradores de Gestión Documental solicitan la devolución o renovación del mismo a través de correo electrónico. En caso de devolución del expediente, los colaboradores de Gestión Documental verifican el contenido y estado del expediente para asegurar su integralidad y en caso de encontrar inconsistencias se solicita al responsable subsanar las novedades para poder recibirlo.</t>
    </r>
  </si>
  <si>
    <t>Acción de Contingencia ante posible materialización</t>
  </si>
  <si>
    <t xml:space="preserve">Gestionar la elaboración de los estudios, diseños técnicos y urbanísticos; contratar las obras, y su respectiva interventoría, de edificaciones y urbanismo a cargo de la empresa; y llevar a cabo la entrega de los proyectos y/o cesiones públicas a las entidades competentes y/o a los clientes para aquellos proyectos que hacen parte de portafolio de servicios (según aplique). </t>
  </si>
  <si>
    <t>El abogado de la Dirección Técnica de Planeamiento y Gestión Urbana cada vez que se requiere llevar a cabo una contratación verifica que en los contratos de prestación de servicios se incluya la cláusula de confidencialidad en cada uno, con el fin de dar un manejo adecuado de la información por parte de los contratistas, y en caso de no encontrarla, se solicita su incorporación a la Dirección de Gestión Contractual en el contrato.</t>
  </si>
  <si>
    <t>El Director Técnico de Planeamiento y Gestión Urbana de manera permanente supervisa en las diferentes actividades que se adelantan en la Dirección por parte de los contratistas, en las que se pueden identificar situaciones que generen riesgo en el manejo de información privilegiada del área. En caso de encontrar inconsistencias se reportan las alarmas a los organismos de Control Interno y externo correspondiente en los formatos establecidos por dichas áreas o entidades, absteniéndose de emitir el Certificado de Cumplimiento.</t>
  </si>
  <si>
    <t>El Líder SIG y el Jefe del Área trimestralmente se reúnen para realizar los Comités de Autoevaluación, en los cuales revisan temas de manejo adecuado de la información y si se presentan inconsistencias, se reportan en el acta de los comités de autoevaluación en el formato F-144 Acta de reuniones y ante los organismos de Control Interno y externo correspondiente en los formatos establecidos por dichas áreas o entidades.</t>
  </si>
  <si>
    <t xml:space="preserve">Los miembros del Comité de Defensa Judicial, Conciliación y Repetición cada vez que se presente un nuevo proceso judicial revisan y validan que el mismo cuente con el sustento jurídico necesario con la finalidad de prevenir el daño antijurídico. En caso de detectar alguna inconsistencia, se deja constancia en el acta del Comité sobre la posición adversa frente a la defensa planteada. Las decisiones del Comité quedan consignadas en el acta bajo reserva. </t>
  </si>
  <si>
    <t>Verificar que lo establecido en el procedimiento PD-34 Conciliaciones Extrajudiciales, se esté cumpliendo a cabalidad y en caso de requerirse, realizar los ajustes correspondientes.</t>
  </si>
  <si>
    <t xml:space="preserve">Generar alertas </t>
  </si>
  <si>
    <t>El/La Jefe de la Oficina de Control Interno revisa de acuerdo al Plan anual de Auditorias los planes de trabajo de auditoría  para asegurar que se cuente con toda la información necesaria para su ejecución y posterior envió al líder del proceso a auditar de acuerdo a lo establecido en el procedimiento PD-57 "Auditorías Internas SIG y de Evaluación Independiente".  En caso de encontrar inconsistencias en el plan de trabajo se solicitara al auditor encargado corregir las desviaciones, la evidencia del control será el Plan de trabajo final y los correos de solicitud de ajuste</t>
  </si>
  <si>
    <t>30%</t>
  </si>
  <si>
    <t>EL/la Jefe de la OCI cada vez que se realiza una auditoria verifica los resultados preliminares de cada ejercicio de auditoria para comprobar que cumple con las etapas metodológicas y las evidencias establecidas en el  Procedimiento PD-57 "Auditorías Internas SIG y de Evaluación Independiente". De llegarse a presentar inconsistencias por parte del equipo auditor se le solicitara realizar los ajustes correspondientes al informe preliminar para  posteriormente remitirlo al líder del proceso auditado.</t>
  </si>
  <si>
    <t>40%</t>
  </si>
  <si>
    <t xml:space="preserve">La jefe de la Oficina de Control Interno cada vez que se inicia una auditoria valida que en el drive se encuentre la carpeta asociado a cada una de las auditorias y cuente con los permisos de acceso y edición  para los documentos que se generen por el Equipo Auditor, de acuerdo con lo establecido en el procedimiento PD-57 "Auditorías Internas SIG y de Evaluación Independiente". En caso de que los permisos no cuenten con los permisos correspondientes se deben configurar por la jefatura de la OCI. </t>
  </si>
  <si>
    <t>Mapa Riesgos de Corrupción
Empresa de Renovación y Desarrollo Urbano de Bogotá - 2024</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</si>
  <si>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</si>
  <si>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Gestionar el plan de mejoramiento producto de los resultados de la auditoría externa de pares realizada en la vigencia 2021 con el objeto de evaluar el estado de desempeño del proceso de Evaluación y Seguimiento de la Empresa.</t>
  </si>
  <si>
    <t>Solicitar Backup semestral del Drive al proceso de TIC</t>
  </si>
  <si>
    <t>Contribuir al fortalecimiento y protección de los principios de la función pública a través de la generación de actividades de prevención en materia disciplinaria, así como adelantar las actuaciones administrativas a los servidores y ex servidores públicos de la Empresa, cuando incurran en conductas que puedan constituir faltas disciplinarias de conformidad con lo establecido en la normatividad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</si>
</sst>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6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sz val="10"/>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right style="dashed">
        <color theme="9" tint="-0.24994659260841701"/>
      </right>
      <top/>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486">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0" xfId="0" applyFont="1" applyFill="1" applyAlignment="1" applyProtection="1">
      <alignment horizontal="center" vertical="center" wrapText="1" readingOrder="1"/>
      <protection hidden="1"/>
    </xf>
    <xf numFmtId="0" fontId="0" fillId="3" borderId="0" xfId="0" applyFill="1"/>
    <xf numFmtId="0" fontId="48" fillId="3" borderId="51" xfId="2" applyFont="1" applyFill="1" applyBorder="1"/>
    <xf numFmtId="0" fontId="48" fillId="3" borderId="52" xfId="2" applyFont="1" applyFill="1" applyBorder="1"/>
    <xf numFmtId="0" fontId="48" fillId="3" borderId="53"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15" xfId="2" applyFont="1" applyFill="1" applyBorder="1"/>
    <xf numFmtId="0" fontId="48" fillId="3" borderId="16" xfId="2" applyFont="1" applyFill="1" applyBorder="1"/>
    <xf numFmtId="0" fontId="48" fillId="3" borderId="18" xfId="2" applyFont="1" applyFill="1" applyBorder="1"/>
    <xf numFmtId="0" fontId="48" fillId="3" borderId="17"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14"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15" xfId="2" quotePrefix="1" applyFont="1" applyFill="1" applyBorder="1" applyAlignment="1">
      <alignment horizontal="left" vertical="top" wrapText="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 fillId="0" borderId="0" xfId="0" applyFont="1" applyAlignment="1">
      <alignment horizontal="center" vertical="center"/>
    </xf>
    <xf numFmtId="0" fontId="19" fillId="12" borderId="12" xfId="0" applyFont="1" applyFill="1" applyBorder="1" applyAlignment="1" applyProtection="1">
      <alignment horizontal="center" vertical="center" wrapText="1" readingOrder="1"/>
      <protection hidden="1"/>
    </xf>
    <xf numFmtId="0" fontId="19" fillId="12" borderId="19" xfId="0" applyFont="1" applyFill="1" applyBorder="1" applyAlignment="1" applyProtection="1">
      <alignment horizontal="center" vertical="center" wrapText="1" readingOrder="1"/>
      <protection hidden="1"/>
    </xf>
    <xf numFmtId="0" fontId="19" fillId="12" borderId="13"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vertical="center" wrapText="1" readingOrder="1"/>
      <protection hidden="1"/>
    </xf>
    <xf numFmtId="0" fontId="19" fillId="12" borderId="0" xfId="0" applyFont="1" applyFill="1" applyAlignment="1" applyProtection="1">
      <alignment horizontal="center" vertical="center" wrapText="1" readingOrder="1"/>
      <protection hidden="1"/>
    </xf>
    <xf numFmtId="0" fontId="19" fillId="12" borderId="15" xfId="0" applyFont="1" applyFill="1" applyBorder="1" applyAlignment="1" applyProtection="1">
      <alignment horizontal="center" vertical="center" wrapText="1" readingOrder="1"/>
      <protection hidden="1"/>
    </xf>
    <xf numFmtId="0" fontId="19" fillId="13" borderId="12" xfId="0" applyFont="1" applyFill="1" applyBorder="1" applyAlignment="1" applyProtection="1">
      <alignment horizontal="center" vertical="center" wrapText="1" readingOrder="1"/>
      <protection hidden="1"/>
    </xf>
    <xf numFmtId="0" fontId="19" fillId="13" borderId="19"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vertical="center" wrapText="1" readingOrder="1"/>
      <protection hidden="1"/>
    </xf>
    <xf numFmtId="0" fontId="19" fillId="13" borderId="14" xfId="0" applyFont="1" applyFill="1" applyBorder="1" applyAlignment="1" applyProtection="1">
      <alignment horizontal="center" vertical="center" wrapText="1" readingOrder="1"/>
      <protection hidden="1"/>
    </xf>
    <xf numFmtId="0" fontId="19" fillId="13" borderId="0" xfId="0" applyFont="1" applyFill="1" applyAlignment="1" applyProtection="1">
      <alignment horizontal="center" vertical="center" wrapText="1" readingOrder="1"/>
      <protection hidden="1"/>
    </xf>
    <xf numFmtId="0" fontId="19" fillId="13" borderId="15" xfId="0" applyFont="1" applyFill="1" applyBorder="1" applyAlignment="1" applyProtection="1">
      <alignment horizontal="center" vertical="center" wrapText="1" readingOrder="1"/>
      <protection hidden="1"/>
    </xf>
    <xf numFmtId="0" fontId="19" fillId="13" borderId="16" xfId="0" applyFont="1" applyFill="1" applyBorder="1" applyAlignment="1" applyProtection="1">
      <alignment horizontal="center" vertical="center" wrapText="1" readingOrder="1"/>
      <protection hidden="1"/>
    </xf>
    <xf numFmtId="0" fontId="19" fillId="13" borderId="18" xfId="0" applyFont="1" applyFill="1" applyBorder="1" applyAlignment="1" applyProtection="1">
      <alignment horizontal="center" vertical="center" wrapText="1" readingOrder="1"/>
      <protection hidden="1"/>
    </xf>
    <xf numFmtId="0" fontId="19" fillId="13" borderId="17" xfId="0" applyFont="1" applyFill="1" applyBorder="1" applyAlignment="1" applyProtection="1">
      <alignment horizontal="center" vertical="center" wrapText="1" readingOrder="1"/>
      <protection hidden="1"/>
    </xf>
    <xf numFmtId="0" fontId="19" fillId="5" borderId="12" xfId="0" applyFont="1" applyFill="1" applyBorder="1" applyAlignment="1" applyProtection="1">
      <alignment horizontal="center" vertical="center" wrapText="1" readingOrder="1"/>
      <protection hidden="1"/>
    </xf>
    <xf numFmtId="0" fontId="19" fillId="5" borderId="19" xfId="0" applyFont="1" applyFill="1" applyBorder="1" applyAlignment="1" applyProtection="1">
      <alignment horizontal="center" vertical="center" wrapText="1" readingOrder="1"/>
      <protection hidden="1"/>
    </xf>
    <xf numFmtId="0" fontId="19" fillId="5" borderId="13" xfId="0" applyFont="1" applyFill="1" applyBorder="1" applyAlignment="1" applyProtection="1">
      <alignment horizontal="center" vertical="center" wrapText="1" readingOrder="1"/>
      <protection hidden="1"/>
    </xf>
    <xf numFmtId="0" fontId="19" fillId="5" borderId="14" xfId="0" applyFont="1" applyFill="1" applyBorder="1" applyAlignment="1" applyProtection="1">
      <alignment horizontal="center" vertical="center" wrapText="1" readingOrder="1"/>
      <protection hidden="1"/>
    </xf>
    <xf numFmtId="0" fontId="19" fillId="5" borderId="0" xfId="0" applyFont="1" applyFill="1" applyAlignment="1" applyProtection="1">
      <alignment horizontal="center" vertical="center" wrapText="1" readingOrder="1"/>
      <protection hidden="1"/>
    </xf>
    <xf numFmtId="0" fontId="19" fillId="5" borderId="15" xfId="0" applyFont="1" applyFill="1" applyBorder="1" applyAlignment="1" applyProtection="1">
      <alignment horizontal="center" vertical="center" wrapText="1" readingOrder="1"/>
      <protection hidden="1"/>
    </xf>
    <xf numFmtId="0" fontId="19" fillId="5" borderId="16" xfId="0" applyFont="1" applyFill="1" applyBorder="1" applyAlignment="1" applyProtection="1">
      <alignment horizontal="center" vertical="center" wrapText="1" readingOrder="1"/>
      <protection hidden="1"/>
    </xf>
    <xf numFmtId="0" fontId="19" fillId="5" borderId="18" xfId="0" applyFont="1" applyFill="1" applyBorder="1" applyAlignment="1" applyProtection="1">
      <alignment horizontal="center" vertical="center" wrapText="1" readingOrder="1"/>
      <protection hidden="1"/>
    </xf>
    <xf numFmtId="0" fontId="19" fillId="5" borderId="17" xfId="0" applyFont="1" applyFill="1" applyBorder="1" applyAlignment="1" applyProtection="1">
      <alignment horizontal="center" vertical="center" wrapText="1" readingOrder="1"/>
      <protection hidden="1"/>
    </xf>
    <xf numFmtId="0" fontId="19" fillId="12" borderId="16" xfId="0" applyFont="1" applyFill="1" applyBorder="1" applyAlignment="1" applyProtection="1">
      <alignment horizontal="center" vertical="center" wrapText="1" readingOrder="1"/>
      <protection hidden="1"/>
    </xf>
    <xf numFmtId="0" fontId="19" fillId="12" borderId="18" xfId="0" applyFont="1" applyFill="1" applyBorder="1" applyAlignment="1" applyProtection="1">
      <alignment horizontal="center" vertical="center" wrapText="1" readingOrder="1"/>
      <protection hidden="1"/>
    </xf>
    <xf numFmtId="0" fontId="19" fillId="12" borderId="17" xfId="0" applyFont="1" applyFill="1" applyBorder="1" applyAlignment="1" applyProtection="1">
      <alignment horizontal="center" vertical="center" wrapText="1" readingOrder="1"/>
      <protection hidden="1"/>
    </xf>
    <xf numFmtId="0" fontId="6"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164" fontId="6" fillId="3" borderId="2" xfId="1" applyNumberFormat="1" applyFont="1" applyFill="1" applyBorder="1" applyAlignment="1">
      <alignment horizontal="center" vertical="center"/>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protection locked="0"/>
    </xf>
    <xf numFmtId="0" fontId="48" fillId="3" borderId="2" xfId="0" applyFont="1" applyFill="1" applyBorder="1" applyAlignment="1" applyProtection="1">
      <alignment horizontal="justify" vertical="center" wrapText="1"/>
      <protection locked="0"/>
    </xf>
    <xf numFmtId="0" fontId="49" fillId="14" borderId="48" xfId="2" applyFont="1" applyFill="1" applyBorder="1" applyAlignment="1">
      <alignment horizontal="center" vertical="center" wrapText="1"/>
    </xf>
    <xf numFmtId="0" fontId="49" fillId="14" borderId="49" xfId="2" applyFont="1" applyFill="1" applyBorder="1" applyAlignment="1">
      <alignment horizontal="center" vertical="center" wrapText="1"/>
    </xf>
    <xf numFmtId="0" fontId="49" fillId="14" borderId="50" xfId="2" applyFont="1" applyFill="1" applyBorder="1" applyAlignment="1">
      <alignment horizontal="center" vertical="center" wrapText="1"/>
    </xf>
    <xf numFmtId="0" fontId="48" fillId="0" borderId="14"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15" xfId="2" quotePrefix="1" applyFont="1" applyBorder="1" applyAlignment="1">
      <alignment horizontal="left" vertical="center" wrapText="1"/>
    </xf>
    <xf numFmtId="0" fontId="48" fillId="0" borderId="68" xfId="2" quotePrefix="1" applyFont="1" applyBorder="1" applyAlignment="1">
      <alignment horizontal="left" vertical="center" wrapText="1"/>
    </xf>
    <xf numFmtId="0" fontId="48" fillId="0" borderId="69" xfId="2" quotePrefix="1" applyFont="1" applyBorder="1" applyAlignment="1">
      <alignment horizontal="left" vertical="center" wrapText="1"/>
    </xf>
    <xf numFmtId="0" fontId="48" fillId="0" borderId="70" xfId="2" quotePrefix="1" applyFont="1" applyBorder="1" applyAlignment="1">
      <alignment horizontal="left" vertical="center" wrapText="1"/>
    </xf>
    <xf numFmtId="0" fontId="50" fillId="3" borderId="51" xfId="2" quotePrefix="1" applyFont="1" applyFill="1" applyBorder="1" applyAlignment="1">
      <alignment horizontal="left" vertical="top" wrapText="1"/>
    </xf>
    <xf numFmtId="0" fontId="51" fillId="3" borderId="52" xfId="2" quotePrefix="1" applyFont="1" applyFill="1" applyBorder="1" applyAlignment="1">
      <alignment horizontal="left" vertical="top" wrapText="1"/>
    </xf>
    <xf numFmtId="0" fontId="51" fillId="3" borderId="53" xfId="2" quotePrefix="1" applyFont="1" applyFill="1" applyBorder="1" applyAlignment="1">
      <alignment horizontal="left" vertical="top" wrapText="1"/>
    </xf>
    <xf numFmtId="0" fontId="48" fillId="0" borderId="14"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15" xfId="2" quotePrefix="1" applyFont="1" applyBorder="1" applyAlignment="1">
      <alignment horizontal="left" vertical="top" wrapText="1"/>
    </xf>
    <xf numFmtId="0" fontId="53" fillId="14" borderId="54" xfId="3" applyFont="1" applyFill="1" applyBorder="1" applyAlignment="1">
      <alignment horizontal="center" vertical="center" wrapText="1"/>
    </xf>
    <xf numFmtId="0" fontId="53" fillId="14" borderId="55" xfId="3" applyFont="1" applyFill="1" applyBorder="1" applyAlignment="1">
      <alignment horizontal="center" vertical="center" wrapText="1"/>
    </xf>
    <xf numFmtId="0" fontId="53" fillId="14" borderId="56" xfId="2" applyFont="1" applyFill="1" applyBorder="1" applyAlignment="1">
      <alignment horizontal="center" vertical="center"/>
    </xf>
    <xf numFmtId="0" fontId="53"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3" fillId="3" borderId="58" xfId="3" applyFont="1" applyFill="1" applyBorder="1" applyAlignment="1">
      <alignment horizontal="left" vertical="top" wrapText="1" readingOrder="1"/>
    </xf>
    <xf numFmtId="0" fontId="53" fillId="3" borderId="59" xfId="3" applyFont="1" applyFill="1" applyBorder="1" applyAlignment="1">
      <alignment horizontal="left" vertical="top" wrapText="1" readingOrder="1"/>
    </xf>
    <xf numFmtId="0" fontId="54" fillId="3" borderId="60" xfId="2" applyFont="1" applyFill="1" applyBorder="1" applyAlignment="1">
      <alignment horizontal="justify" vertical="center" wrapText="1"/>
    </xf>
    <xf numFmtId="0" fontId="54" fillId="3" borderId="61" xfId="2" applyFont="1" applyFill="1" applyBorder="1" applyAlignment="1">
      <alignment horizontal="justify" vertical="center" wrapText="1"/>
    </xf>
    <xf numFmtId="0" fontId="53" fillId="3" borderId="62" xfId="0" applyFont="1" applyFill="1" applyBorder="1" applyAlignment="1">
      <alignment horizontal="left" vertical="center" wrapText="1"/>
    </xf>
    <xf numFmtId="0" fontId="53" fillId="3" borderId="63" xfId="0" applyFont="1" applyFill="1" applyBorder="1" applyAlignment="1">
      <alignment horizontal="left" vertical="center" wrapText="1"/>
    </xf>
    <xf numFmtId="0" fontId="54" fillId="3" borderId="64" xfId="2" applyFont="1" applyFill="1" applyBorder="1" applyAlignment="1">
      <alignment horizontal="justify" vertical="center" wrapText="1"/>
    </xf>
    <xf numFmtId="0" fontId="54" fillId="3" borderId="65" xfId="2" applyFont="1" applyFill="1" applyBorder="1" applyAlignment="1">
      <alignment horizontal="justify" vertical="center" wrapText="1"/>
    </xf>
    <xf numFmtId="0" fontId="48" fillId="3" borderId="14"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15" xfId="2" applyFont="1" applyFill="1" applyBorder="1" applyAlignment="1">
      <alignment horizontal="left" vertical="top" wrapText="1"/>
    </xf>
    <xf numFmtId="0" fontId="53" fillId="3" borderId="71" xfId="0" applyFont="1" applyFill="1" applyBorder="1" applyAlignment="1">
      <alignment horizontal="left" vertical="center" wrapText="1"/>
    </xf>
    <xf numFmtId="0" fontId="53" fillId="3" borderId="72" xfId="0" applyFont="1" applyFill="1" applyBorder="1" applyAlignment="1">
      <alignment horizontal="left" vertical="center" wrapText="1"/>
    </xf>
    <xf numFmtId="0" fontId="53" fillId="3" borderId="73" xfId="0" applyFont="1" applyFill="1" applyBorder="1" applyAlignment="1">
      <alignment horizontal="left" vertical="center" wrapText="1"/>
    </xf>
    <xf numFmtId="0" fontId="53" fillId="3" borderId="74" xfId="0" applyFont="1" applyFill="1" applyBorder="1" applyAlignment="1">
      <alignment horizontal="left" vertical="center" wrapText="1"/>
    </xf>
    <xf numFmtId="0" fontId="54" fillId="3" borderId="66" xfId="0" applyFont="1" applyFill="1" applyBorder="1" applyAlignment="1">
      <alignment horizontal="justify" vertical="center" wrapText="1"/>
    </xf>
    <xf numFmtId="0" fontId="54" fillId="3" borderId="67" xfId="0" applyFont="1" applyFill="1" applyBorder="1" applyAlignment="1">
      <alignment horizontal="justify" vertical="center" wrapText="1"/>
    </xf>
    <xf numFmtId="0" fontId="42" fillId="0" borderId="75" xfId="0" applyFont="1" applyBorder="1" applyAlignment="1">
      <alignment horizontal="center" vertical="center" wrapText="1"/>
    </xf>
    <xf numFmtId="0" fontId="42" fillId="0" borderId="0" xfId="0" applyFont="1" applyAlignment="1">
      <alignment horizontal="center" vertical="center"/>
    </xf>
    <xf numFmtId="0" fontId="42" fillId="0" borderId="75" xfId="0" applyFont="1" applyBorder="1" applyAlignment="1">
      <alignment horizontal="center" vertical="center"/>
    </xf>
    <xf numFmtId="0" fontId="42" fillId="0" borderId="77" xfId="0" applyFont="1" applyBorder="1" applyAlignment="1">
      <alignment horizontal="center" vertical="center"/>
    </xf>
    <xf numFmtId="0" fontId="42" fillId="0" borderId="78" xfId="0" applyFont="1" applyBorder="1" applyAlignment="1">
      <alignment horizontal="center" vertical="center"/>
    </xf>
    <xf numFmtId="0" fontId="42" fillId="0" borderId="14" xfId="0" applyFont="1" applyBorder="1" applyAlignment="1">
      <alignment horizontal="center" vertical="center" wrapText="1"/>
    </xf>
    <xf numFmtId="0" fontId="42" fillId="0" borderId="14" xfId="0" applyFont="1" applyBorder="1" applyAlignment="1">
      <alignment horizontal="center" vertical="center"/>
    </xf>
    <xf numFmtId="0" fontId="42" fillId="0" borderId="79" xfId="0" applyFont="1" applyBorder="1" applyAlignment="1">
      <alignment horizontal="center" vertical="center"/>
    </xf>
    <xf numFmtId="0" fontId="42" fillId="0" borderId="0" xfId="0" applyFont="1" applyAlignment="1">
      <alignment horizontal="center" vertical="center" wrapText="1"/>
    </xf>
    <xf numFmtId="0" fontId="42" fillId="0" borderId="76" xfId="0" applyFont="1" applyBorder="1" applyAlignment="1">
      <alignment horizontal="center" vertical="center"/>
    </xf>
    <xf numFmtId="0" fontId="42" fillId="0" borderId="80" xfId="0" applyFont="1" applyBorder="1" applyAlignment="1">
      <alignment horizontal="center" vertical="center"/>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12" xfId="0" applyFont="1" applyFill="1" applyBorder="1" applyAlignment="1">
      <alignment horizontal="center" vertical="center" textRotation="90" wrapText="1" readingOrder="1"/>
    </xf>
    <xf numFmtId="0" fontId="18" fillId="10" borderId="19" xfId="0" applyFont="1" applyFill="1" applyBorder="1" applyAlignment="1">
      <alignment horizontal="center" vertical="center" textRotation="90" wrapText="1" readingOrder="1"/>
    </xf>
    <xf numFmtId="0" fontId="18" fillId="10" borderId="13" xfId="0" applyFont="1" applyFill="1" applyBorder="1" applyAlignment="1">
      <alignment horizontal="center" vertical="center" textRotation="90" wrapText="1" readingOrder="1"/>
    </xf>
    <xf numFmtId="0" fontId="18" fillId="10" borderId="14" xfId="0" applyFont="1" applyFill="1" applyBorder="1" applyAlignment="1">
      <alignment horizontal="center" vertical="center" textRotation="90" wrapText="1" readingOrder="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18" fillId="10" borderId="16" xfId="0" applyFont="1" applyFill="1" applyBorder="1" applyAlignment="1">
      <alignment horizontal="center" vertical="center" textRotation="90" wrapText="1" readingOrder="1"/>
    </xf>
    <xf numFmtId="0" fontId="18" fillId="10" borderId="18" xfId="0" applyFont="1" applyFill="1" applyBorder="1" applyAlignment="1">
      <alignment horizontal="center" vertical="center" textRotation="90" wrapText="1" readingOrder="1"/>
    </xf>
    <xf numFmtId="0" fontId="18" fillId="10" borderId="17" xfId="0" applyFont="1" applyFill="1" applyBorder="1" applyAlignment="1">
      <alignment horizontal="center" vertical="center" textRotation="90" wrapText="1" readingOrder="1"/>
    </xf>
    <xf numFmtId="0" fontId="42" fillId="0" borderId="13"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24" xfId="0" applyFont="1" applyFill="1" applyBorder="1" applyAlignment="1">
      <alignment horizontal="center" vertical="center" wrapText="1" readingOrder="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5" borderId="14" xfId="0" applyFont="1" applyFill="1" applyBorder="1" applyAlignment="1" applyProtection="1">
      <alignment horizontal="center" vertical="center" wrapText="1" readingOrder="1"/>
      <protection hidden="1"/>
    </xf>
    <xf numFmtId="0" fontId="20" fillId="5" borderId="0" xfId="0" applyFont="1" applyFill="1" applyAlignment="1" applyProtection="1">
      <alignment horizontal="center" vertical="center" wrapText="1" readingOrder="1"/>
      <protection hidden="1"/>
    </xf>
    <xf numFmtId="0" fontId="20" fillId="5" borderId="16" xfId="0" applyFont="1" applyFill="1" applyBorder="1" applyAlignment="1" applyProtection="1">
      <alignment horizontal="center" vertical="center" wrapText="1" readingOrder="1"/>
      <protection hidden="1"/>
    </xf>
    <xf numFmtId="0" fontId="20" fillId="5" borderId="18" xfId="0" applyFont="1" applyFill="1" applyBorder="1" applyAlignment="1" applyProtection="1">
      <alignment horizontal="center" vertical="center" wrapText="1" readingOrder="1"/>
      <protection hidden="1"/>
    </xf>
    <xf numFmtId="0" fontId="20" fillId="5" borderId="12" xfId="0" applyFont="1" applyFill="1" applyBorder="1" applyAlignment="1" applyProtection="1">
      <alignment horizontal="center" vertical="center" wrapText="1" readingOrder="1"/>
      <protection hidden="1"/>
    </xf>
    <xf numFmtId="0" fontId="20" fillId="5" borderId="19" xfId="0" applyFont="1" applyFill="1" applyBorder="1" applyAlignment="1" applyProtection="1">
      <alignment horizontal="center" vertical="center" wrapText="1" readingOrder="1"/>
      <protection hidden="1"/>
    </xf>
    <xf numFmtId="0" fontId="20" fillId="13" borderId="14" xfId="0" applyFont="1" applyFill="1" applyBorder="1" applyAlignment="1" applyProtection="1">
      <alignment horizontal="center" vertical="center" wrapText="1" readingOrder="1"/>
      <protection hidden="1"/>
    </xf>
    <xf numFmtId="0" fontId="20" fillId="13" borderId="0" xfId="0" applyFont="1" applyFill="1" applyAlignment="1" applyProtection="1">
      <alignment horizontal="center" vertical="center" wrapText="1" readingOrder="1"/>
      <protection hidden="1"/>
    </xf>
    <xf numFmtId="0" fontId="20" fillId="13" borderId="16" xfId="0" applyFont="1" applyFill="1" applyBorder="1" applyAlignment="1" applyProtection="1">
      <alignment horizontal="center" vertical="center" wrapText="1" readingOrder="1"/>
      <protection hidden="1"/>
    </xf>
    <xf numFmtId="0" fontId="20" fillId="13" borderId="18" xfId="0" applyFont="1" applyFill="1" applyBorder="1" applyAlignment="1" applyProtection="1">
      <alignment horizontal="center" vertical="center" wrapText="1" readingOrder="1"/>
      <protection hidden="1"/>
    </xf>
    <xf numFmtId="0" fontId="20" fillId="13" borderId="15" xfId="0" applyFont="1" applyFill="1" applyBorder="1" applyAlignment="1" applyProtection="1">
      <alignment horizontal="center" vertical="center" wrapText="1" readingOrder="1"/>
      <protection hidden="1"/>
    </xf>
    <xf numFmtId="0" fontId="20" fillId="13" borderId="17" xfId="0" applyFont="1" applyFill="1" applyBorder="1" applyAlignment="1" applyProtection="1">
      <alignment horizontal="center" vertical="center" wrapText="1" readingOrder="1"/>
      <protection hidden="1"/>
    </xf>
    <xf numFmtId="0" fontId="20" fillId="13" borderId="19" xfId="0" applyFont="1" applyFill="1" applyBorder="1" applyAlignment="1" applyProtection="1">
      <alignment horizontal="center" vertical="center" wrapText="1" readingOrder="1"/>
      <protection hidden="1"/>
    </xf>
    <xf numFmtId="0" fontId="24" fillId="0" borderId="0" xfId="0" applyFont="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vertical="center" wrapText="1" readingOrder="1"/>
      <protection hidden="1"/>
    </xf>
    <xf numFmtId="0" fontId="20" fillId="13" borderId="13" xfId="0" applyFont="1" applyFill="1" applyBorder="1" applyAlignment="1" applyProtection="1">
      <alignment horizontal="center" vertical="center" wrapText="1" readingOrder="1"/>
      <protection hidden="1"/>
    </xf>
    <xf numFmtId="0" fontId="20" fillId="12" borderId="0" xfId="0" applyFont="1" applyFill="1" applyAlignment="1" applyProtection="1">
      <alignment horizontal="center" vertical="center" wrapText="1" readingOrder="1"/>
      <protection hidden="1"/>
    </xf>
    <xf numFmtId="0" fontId="20" fillId="12"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vertical="center" wrapText="1" readingOrder="1"/>
      <protection hidden="1"/>
    </xf>
    <xf numFmtId="0" fontId="20" fillId="12" borderId="18" xfId="0" applyFont="1" applyFill="1" applyBorder="1" applyAlignment="1" applyProtection="1">
      <alignment horizontal="center" vertical="center" wrapText="1" readingOrder="1"/>
      <protection hidden="1"/>
    </xf>
    <xf numFmtId="0" fontId="20" fillId="12" borderId="17"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vertical="center" wrapText="1" readingOrder="1"/>
      <protection hidden="1"/>
    </xf>
    <xf numFmtId="0" fontId="20" fillId="12" borderId="19"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17" fillId="0" borderId="14" xfId="0" applyFont="1" applyBorder="1" applyAlignment="1">
      <alignment horizontal="center" vertical="center" wrapText="1"/>
    </xf>
    <xf numFmtId="0" fontId="17" fillId="0" borderId="0" xfId="0" applyFont="1" applyAlignment="1">
      <alignment horizontal="center" vertical="center" wrapText="1"/>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20" fillId="5" borderId="13" xfId="0" applyFont="1" applyFill="1" applyBorder="1" applyAlignment="1" applyProtection="1">
      <alignment horizontal="center" vertical="center" wrapText="1" readingOrder="1"/>
      <protection hidden="1"/>
    </xf>
    <xf numFmtId="0" fontId="20" fillId="5" borderId="15" xfId="0" applyFont="1" applyFill="1" applyBorder="1" applyAlignment="1" applyProtection="1">
      <alignment horizontal="center" vertic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3" xfId="0" applyFont="1" applyBorder="1" applyAlignment="1">
      <alignment horizontal="center" vertical="center"/>
    </xf>
    <xf numFmtId="0" fontId="20" fillId="5" borderId="17" xfId="0" applyFont="1" applyFill="1" applyBorder="1" applyAlignment="1" applyProtection="1">
      <alignment horizontal="center" vertical="center" wrapText="1" readingOrder="1"/>
      <protection hidden="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6" fillId="0" borderId="2" xfId="0" applyFont="1" applyBorder="1" applyAlignment="1" applyProtection="1">
      <alignment horizontal="justify" vertical="center" wrapText="1"/>
      <protection locked="0"/>
    </xf>
    <xf numFmtId="0" fontId="48" fillId="0" borderId="2" xfId="0" applyFont="1" applyBorder="1" applyAlignment="1" applyProtection="1">
      <alignment horizontal="justify" vertical="center" wrapText="1"/>
      <protection locked="0"/>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justify" vertical="center" wrapText="1"/>
    </xf>
    <xf numFmtId="0" fontId="6" fillId="0" borderId="4" xfId="0" applyFont="1" applyBorder="1" applyAlignment="1" applyProtection="1">
      <alignment horizontal="center" vertical="center" wrapText="1"/>
      <protection locked="0"/>
    </xf>
    <xf numFmtId="0" fontId="48"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57" fillId="0" borderId="4" xfId="0"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57" fillId="0" borderId="4" xfId="0" applyFont="1" applyBorder="1" applyAlignment="1" applyProtection="1">
      <alignment horizontal="center" vertical="center"/>
      <protection hidden="1"/>
    </xf>
    <xf numFmtId="0" fontId="6" fillId="0" borderId="2" xfId="0" applyFont="1" applyBorder="1" applyAlignment="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wrapText="1"/>
      <protection locked="0"/>
    </xf>
    <xf numFmtId="0" fontId="6" fillId="0" borderId="0" xfId="0" applyFont="1" applyAlignment="1">
      <alignment vertical="center"/>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6" fillId="0" borderId="8" xfId="0" applyFont="1" applyBorder="1" applyAlignment="1">
      <alignment horizontal="justify" vertical="center"/>
    </xf>
    <xf numFmtId="0" fontId="6" fillId="0" borderId="8" xfId="0" applyFont="1" applyBorder="1" applyAlignment="1">
      <alignment horizontal="justify" vertical="center" wrapText="1"/>
    </xf>
    <xf numFmtId="0" fontId="6" fillId="0" borderId="8"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protection locked="0"/>
    </xf>
    <xf numFmtId="0" fontId="57" fillId="0" borderId="8" xfId="0"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hidden="1"/>
    </xf>
    <xf numFmtId="0" fontId="57" fillId="0" borderId="8" xfId="0" applyFont="1" applyBorder="1" applyAlignment="1" applyProtection="1">
      <alignment horizontal="center" vertical="center"/>
      <protection hidden="1"/>
    </xf>
    <xf numFmtId="0" fontId="6" fillId="0" borderId="5" xfId="0" applyFont="1" applyBorder="1" applyAlignment="1">
      <alignment horizontal="center" vertical="center" wrapText="1"/>
    </xf>
    <xf numFmtId="0" fontId="57" fillId="0" borderId="5" xfId="0"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0" fontId="57" fillId="0" borderId="5" xfId="0" applyFont="1" applyBorder="1" applyAlignment="1" applyProtection="1">
      <alignment horizontal="center" vertical="center"/>
      <protection hidden="1"/>
    </xf>
    <xf numFmtId="9" fontId="48" fillId="0" borderId="4" xfId="0" applyNumberFormat="1" applyFont="1" applyBorder="1" applyAlignment="1" applyProtection="1">
      <alignment horizontal="center" vertical="center" wrapText="1"/>
      <protection hidden="1"/>
    </xf>
    <xf numFmtId="0" fontId="48" fillId="0" borderId="2" xfId="0" applyFont="1" applyBorder="1" applyAlignment="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164" fontId="48" fillId="0" borderId="2" xfId="1" applyNumberFormat="1" applyFont="1" applyBorder="1" applyAlignment="1">
      <alignment horizontal="center" vertical="center"/>
    </xf>
    <xf numFmtId="0" fontId="52" fillId="0" borderId="2" xfId="0" applyFont="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0" fontId="48" fillId="0" borderId="2" xfId="0" applyFont="1" applyBorder="1" applyAlignment="1" applyProtection="1">
      <alignment horizontal="center" vertical="center"/>
      <protection locked="0"/>
    </xf>
    <xf numFmtId="14" fontId="48" fillId="0" borderId="2" xfId="0" applyNumberFormat="1" applyFont="1" applyBorder="1" applyAlignment="1" applyProtection="1">
      <alignment horizontal="center" vertical="center" wrapText="1"/>
      <protection locked="0"/>
    </xf>
    <xf numFmtId="0" fontId="48" fillId="0" borderId="0" xfId="0" applyFont="1" applyAlignment="1">
      <alignment vertical="center"/>
    </xf>
    <xf numFmtId="9" fontId="48" fillId="0" borderId="8" xfId="0" applyNumberFormat="1" applyFont="1" applyBorder="1" applyAlignment="1" applyProtection="1">
      <alignment horizontal="center" vertical="center" wrapText="1"/>
      <protection hidden="1"/>
    </xf>
    <xf numFmtId="164" fontId="48" fillId="0" borderId="2" xfId="1" applyNumberFormat="1" applyFont="1" applyFill="1" applyBorder="1" applyAlignment="1">
      <alignment horizontal="center" vertical="center"/>
    </xf>
    <xf numFmtId="164" fontId="6" fillId="0" borderId="2" xfId="1" applyNumberFormat="1" applyFont="1" applyFill="1" applyBorder="1" applyAlignment="1">
      <alignment horizontal="center" vertical="center"/>
    </xf>
    <xf numFmtId="0" fontId="6" fillId="0" borderId="4" xfId="0" quotePrefix="1" applyFont="1" applyBorder="1" applyAlignment="1" applyProtection="1">
      <alignment horizontal="center" vertical="center" wrapText="1"/>
      <protection locked="0"/>
    </xf>
    <xf numFmtId="0" fontId="6" fillId="0" borderId="28" xfId="0" applyFont="1" applyBorder="1" applyAlignment="1">
      <alignment horizontal="left" vertical="center" wrapText="1"/>
    </xf>
    <xf numFmtId="0" fontId="6" fillId="0" borderId="30" xfId="0" applyFont="1" applyBorder="1" applyAlignment="1">
      <alignment horizontal="center" vertical="center"/>
    </xf>
    <xf numFmtId="14" fontId="48" fillId="0" borderId="4" xfId="0" applyNumberFormat="1" applyFont="1" applyBorder="1" applyAlignment="1" applyProtection="1">
      <alignment horizontal="center" vertical="center" wrapText="1"/>
      <protection locked="0"/>
    </xf>
    <xf numFmtId="0" fontId="6" fillId="0" borderId="4" xfId="0" applyFont="1" applyBorder="1" applyAlignment="1">
      <alignment horizontal="left" vertical="center" wrapText="1"/>
    </xf>
    <xf numFmtId="0" fontId="6" fillId="0" borderId="9" xfId="0" applyFont="1" applyBorder="1" applyAlignment="1">
      <alignment horizontal="left" vertical="center" wrapText="1"/>
    </xf>
    <xf numFmtId="0" fontId="6" fillId="0" borderId="82" xfId="0" applyFont="1" applyBorder="1" applyAlignment="1">
      <alignment horizontal="center" vertical="center"/>
    </xf>
    <xf numFmtId="14" fontId="48" fillId="0" borderId="8" xfId="0" applyNumberFormat="1" applyFont="1" applyBorder="1" applyAlignment="1" applyProtection="1">
      <alignment horizontal="center" vertical="center" wrapText="1"/>
      <protection locked="0"/>
    </xf>
    <xf numFmtId="0" fontId="6" fillId="0" borderId="8" xfId="0" applyFont="1" applyBorder="1" applyAlignment="1">
      <alignment horizontal="left" vertical="center" wrapText="1"/>
    </xf>
    <xf numFmtId="0" fontId="6" fillId="0" borderId="3" xfId="0" applyFont="1" applyBorder="1" applyAlignment="1">
      <alignment horizontal="left" vertical="center" wrapText="1"/>
    </xf>
    <xf numFmtId="0" fontId="6" fillId="0" borderId="32" xfId="0" applyFont="1" applyBorder="1" applyAlignment="1">
      <alignment horizontal="center" vertical="center"/>
    </xf>
    <xf numFmtId="14" fontId="48" fillId="0" borderId="5" xfId="0" applyNumberFormat="1" applyFont="1" applyBorder="1" applyAlignment="1" applyProtection="1">
      <alignment horizontal="center" vertical="center" wrapText="1"/>
      <protection locked="0"/>
    </xf>
    <xf numFmtId="0" fontId="6" fillId="0" borderId="5" xfId="0" applyFont="1" applyBorder="1" applyAlignment="1">
      <alignment horizontal="left" vertical="center" wrapText="1"/>
    </xf>
    <xf numFmtId="0" fontId="6" fillId="0" borderId="81" xfId="0" applyFont="1" applyBorder="1" applyAlignment="1">
      <alignment horizontal="justify" vertical="center" wrapText="1"/>
    </xf>
    <xf numFmtId="165" fontId="48" fillId="0" borderId="2" xfId="0" applyNumberFormat="1" applyFont="1" applyBorder="1" applyAlignment="1" applyProtection="1">
      <alignment horizontal="center" vertical="center" wrapText="1"/>
      <protection locked="0"/>
    </xf>
    <xf numFmtId="0" fontId="48" fillId="0" borderId="2" xfId="0" applyFont="1" applyBorder="1" applyAlignment="1" applyProtection="1">
      <alignment horizontal="center" vertical="center" wrapText="1"/>
      <protection locked="0"/>
    </xf>
    <xf numFmtId="0" fontId="48" fillId="0" borderId="4" xfId="0" applyFont="1" applyBorder="1" applyAlignment="1">
      <alignment horizontal="center" vertical="center" wrapText="1"/>
    </xf>
    <xf numFmtId="0" fontId="48" fillId="0" borderId="4" xfId="0" applyFont="1" applyBorder="1" applyAlignment="1">
      <alignment horizontal="justify" vertical="center" wrapText="1"/>
    </xf>
    <xf numFmtId="0" fontId="48" fillId="0" borderId="4" xfId="0" applyFont="1" applyBorder="1" applyAlignment="1" applyProtection="1">
      <alignment horizontal="center" vertical="center"/>
      <protection locked="0"/>
    </xf>
    <xf numFmtId="0" fontId="52" fillId="0" borderId="4" xfId="0"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protection hidden="1"/>
    </xf>
    <xf numFmtId="0" fontId="59" fillId="0" borderId="2" xfId="0" applyFont="1" applyBorder="1" applyAlignment="1" applyProtection="1">
      <alignment horizontal="center" vertical="center"/>
      <protection locked="0"/>
    </xf>
    <xf numFmtId="0" fontId="59" fillId="0" borderId="0" xfId="0" applyFont="1" applyAlignment="1">
      <alignment vertical="center"/>
    </xf>
    <xf numFmtId="0" fontId="48" fillId="0" borderId="8" xfId="0" applyFont="1" applyBorder="1" applyAlignment="1">
      <alignment horizontal="center" vertical="center" wrapText="1"/>
    </xf>
    <xf numFmtId="0" fontId="48" fillId="0" borderId="8" xfId="0" applyFont="1" applyBorder="1" applyAlignment="1">
      <alignment horizontal="justify" vertical="center"/>
    </xf>
    <xf numFmtId="0" fontId="48" fillId="0" borderId="8" xfId="0" applyFont="1" applyBorder="1" applyAlignment="1" applyProtection="1">
      <alignment horizontal="center" vertical="center"/>
      <protection locked="0"/>
    </xf>
    <xf numFmtId="0" fontId="52" fillId="0" borderId="8" xfId="0"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locked="0"/>
    </xf>
    <xf numFmtId="0" fontId="52" fillId="0" borderId="8" xfId="0" applyFont="1" applyBorder="1" applyAlignment="1" applyProtection="1">
      <alignment horizontal="center" vertical="center"/>
      <protection hidden="1"/>
    </xf>
    <xf numFmtId="0" fontId="59" fillId="0" borderId="2" xfId="0" applyFont="1" applyBorder="1" applyAlignment="1" applyProtection="1">
      <alignment horizontal="justify" vertical="center" wrapText="1"/>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0" fillId="0" borderId="2" xfId="0" applyFont="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0"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14" fontId="59" fillId="0" borderId="2" xfId="0" applyNumberFormat="1" applyFont="1" applyBorder="1" applyAlignment="1" applyProtection="1">
      <alignment horizontal="center" vertical="center" wrapText="1"/>
      <protection locked="0"/>
    </xf>
    <xf numFmtId="0" fontId="48" fillId="0" borderId="5" xfId="0" applyFont="1" applyBorder="1" applyAlignment="1">
      <alignment horizontal="center" vertical="center" wrapText="1"/>
    </xf>
    <xf numFmtId="0" fontId="52" fillId="0" borderId="5" xfId="0"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0" fontId="52" fillId="0" borderId="5" xfId="0" applyFont="1" applyBorder="1" applyAlignment="1" applyProtection="1">
      <alignment horizontal="center" vertical="center"/>
      <protection hidden="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5" xfId="0" applyFont="1" applyBorder="1" applyAlignment="1">
      <alignment horizontal="justify" vertical="center" wrapText="1"/>
    </xf>
    <xf numFmtId="0" fontId="6" fillId="3" borderId="4" xfId="0" applyFont="1" applyFill="1" applyBorder="1" applyAlignment="1">
      <alignment horizontal="justify" vertical="center" wrapText="1"/>
    </xf>
    <xf numFmtId="0" fontId="6" fillId="3" borderId="4" xfId="0" applyFont="1" applyFill="1" applyBorder="1" applyAlignment="1" applyProtection="1">
      <alignment horizontal="center" vertical="center" wrapText="1"/>
      <protection locked="0"/>
    </xf>
    <xf numFmtId="0" fontId="48" fillId="3" borderId="4"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protection locked="0"/>
    </xf>
    <xf numFmtId="0" fontId="57" fillId="3" borderId="4"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locked="0"/>
    </xf>
    <xf numFmtId="9" fontId="6" fillId="3" borderId="4" xfId="0" applyNumberFormat="1" applyFont="1" applyFill="1" applyBorder="1" applyAlignment="1" applyProtection="1">
      <alignment horizontal="center" vertical="center" wrapText="1"/>
      <protection hidden="1"/>
    </xf>
    <xf numFmtId="0" fontId="57" fillId="3" borderId="4" xfId="0" applyFont="1" applyFill="1" applyBorder="1" applyAlignment="1" applyProtection="1">
      <alignment horizontal="center" vertical="center"/>
      <protection hidden="1"/>
    </xf>
    <xf numFmtId="0" fontId="6" fillId="3" borderId="8" xfId="0" applyFont="1" applyFill="1" applyBorder="1" applyAlignment="1">
      <alignment horizontal="justify" vertical="center" wrapText="1"/>
    </xf>
    <xf numFmtId="0" fontId="6" fillId="3" borderId="8" xfId="0" applyFont="1" applyFill="1" applyBorder="1" applyAlignment="1">
      <alignment horizontal="justify" vertical="center"/>
    </xf>
    <xf numFmtId="0" fontId="6" fillId="3" borderId="8"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protection locked="0"/>
    </xf>
    <xf numFmtId="0" fontId="57" fillId="3" borderId="8" xfId="0"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protection hidden="1"/>
    </xf>
    <xf numFmtId="0" fontId="6" fillId="3" borderId="4" xfId="0" quotePrefix="1" applyFont="1" applyFill="1" applyBorder="1" applyAlignment="1" applyProtection="1">
      <alignment horizontal="center" vertical="center" wrapText="1"/>
      <protection locked="0"/>
    </xf>
    <xf numFmtId="0" fontId="52"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protection locked="0"/>
    </xf>
    <xf numFmtId="9" fontId="6" fillId="3" borderId="5" xfId="0" applyNumberFormat="1" applyFont="1" applyFill="1" applyBorder="1" applyAlignment="1" applyProtection="1">
      <alignment horizontal="center" vertical="center" wrapText="1"/>
      <protection locked="0"/>
    </xf>
    <xf numFmtId="0" fontId="6"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5" xfId="0" applyFont="1" applyFill="1" applyBorder="1" applyAlignment="1">
      <alignment horizontal="center" vertical="center"/>
    </xf>
  </cellXfs>
  <cellStyles count="5">
    <cellStyle name="Normal" xfId="0" builtinId="0"/>
    <cellStyle name="Normal - Style1 2" xfId="2"/>
    <cellStyle name="Normal 2" xfId="4"/>
    <cellStyle name="Normal 2 2" xfId="3"/>
    <cellStyle name="Porcentaje" xfId="1" builtinId="5"/>
  </cellStyles>
  <dxfs count="243">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1" defaultTableStyle="TableStyleMedium2" defaultPivotStyle="PivotStyleLight16">
    <tableStyle name="Invisible" pivot="0" table="0" count="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penaq\Downloads\Mapa_riesgos_ERU_2023_V7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242" dataDxfId="241">
  <autoFilter ref="B209:C219"/>
  <tableColumns count="2">
    <tableColumn id="1" name="Criterios" dataDxfId="240"/>
    <tableColumn id="2" name="Subcriterios" dataDxfId="23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B37" zoomScale="110" zoomScaleNormal="110" workbookViewId="0">
      <selection activeCell="B43" sqref="B43:H43"/>
    </sheetView>
  </sheetViews>
  <sheetFormatPr baseColWidth="10" defaultColWidth="11.453125" defaultRowHeight="14.5" x14ac:dyDescent="0.35"/>
  <cols>
    <col min="1" max="1" width="2.81640625" style="40" customWidth="1"/>
    <col min="2" max="3" width="24.7265625" style="40" customWidth="1"/>
    <col min="4" max="4" width="16" style="40" customWidth="1"/>
    <col min="5" max="5" width="24.7265625" style="40" customWidth="1"/>
    <col min="6" max="6" width="27.7265625" style="40" customWidth="1"/>
    <col min="7" max="8" width="24.7265625" style="40" customWidth="1"/>
    <col min="9" max="16384" width="11.453125" style="40"/>
  </cols>
  <sheetData>
    <row r="1" spans="2:8" ht="15" thickBot="1" x14ac:dyDescent="0.4"/>
    <row r="2" spans="2:8" ht="18" x14ac:dyDescent="0.35">
      <c r="B2" s="134" t="s">
        <v>140</v>
      </c>
      <c r="C2" s="135"/>
      <c r="D2" s="135"/>
      <c r="E2" s="135"/>
      <c r="F2" s="135"/>
      <c r="G2" s="135"/>
      <c r="H2" s="136"/>
    </row>
    <row r="3" spans="2:8" x14ac:dyDescent="0.35">
      <c r="B3" s="41"/>
      <c r="C3" s="42"/>
      <c r="D3" s="42"/>
      <c r="E3" s="42"/>
      <c r="F3" s="42"/>
      <c r="G3" s="42"/>
      <c r="H3" s="43"/>
    </row>
    <row r="4" spans="2:8" ht="63" customHeight="1" x14ac:dyDescent="0.35">
      <c r="B4" s="137" t="s">
        <v>183</v>
      </c>
      <c r="C4" s="138"/>
      <c r="D4" s="138"/>
      <c r="E4" s="138"/>
      <c r="F4" s="138"/>
      <c r="G4" s="138"/>
      <c r="H4" s="139"/>
    </row>
    <row r="5" spans="2:8" ht="63" customHeight="1" x14ac:dyDescent="0.35">
      <c r="B5" s="140"/>
      <c r="C5" s="141"/>
      <c r="D5" s="141"/>
      <c r="E5" s="141"/>
      <c r="F5" s="141"/>
      <c r="G5" s="141"/>
      <c r="H5" s="142"/>
    </row>
    <row r="6" spans="2:8" x14ac:dyDescent="0.35">
      <c r="B6" s="143" t="s">
        <v>138</v>
      </c>
      <c r="C6" s="144"/>
      <c r="D6" s="144"/>
      <c r="E6" s="144"/>
      <c r="F6" s="144"/>
      <c r="G6" s="144"/>
      <c r="H6" s="145"/>
    </row>
    <row r="7" spans="2:8" ht="95.25" customHeight="1" x14ac:dyDescent="0.35">
      <c r="B7" s="153" t="s">
        <v>143</v>
      </c>
      <c r="C7" s="154"/>
      <c r="D7" s="154"/>
      <c r="E7" s="154"/>
      <c r="F7" s="154"/>
      <c r="G7" s="154"/>
      <c r="H7" s="155"/>
    </row>
    <row r="8" spans="2:8" x14ac:dyDescent="0.35">
      <c r="B8" s="77"/>
      <c r="C8" s="78"/>
      <c r="D8" s="78"/>
      <c r="E8" s="78"/>
      <c r="F8" s="78"/>
      <c r="G8" s="78"/>
      <c r="H8" s="79"/>
    </row>
    <row r="9" spans="2:8" ht="16.5" customHeight="1" x14ac:dyDescent="0.35">
      <c r="B9" s="146" t="s">
        <v>176</v>
      </c>
      <c r="C9" s="147"/>
      <c r="D9" s="147"/>
      <c r="E9" s="147"/>
      <c r="F9" s="147"/>
      <c r="G9" s="147"/>
      <c r="H9" s="148"/>
    </row>
    <row r="10" spans="2:8" ht="44.25" customHeight="1" x14ac:dyDescent="0.35">
      <c r="B10" s="146"/>
      <c r="C10" s="147"/>
      <c r="D10" s="147"/>
      <c r="E10" s="147"/>
      <c r="F10" s="147"/>
      <c r="G10" s="147"/>
      <c r="H10" s="148"/>
    </row>
    <row r="11" spans="2:8" ht="15" thickBot="1" x14ac:dyDescent="0.4">
      <c r="B11" s="66"/>
      <c r="C11" s="69"/>
      <c r="D11" s="74"/>
      <c r="E11" s="75"/>
      <c r="F11" s="75"/>
      <c r="G11" s="76"/>
      <c r="H11" s="70"/>
    </row>
    <row r="12" spans="2:8" ht="15" thickTop="1" x14ac:dyDescent="0.35">
      <c r="B12" s="66"/>
      <c r="C12" s="149" t="s">
        <v>139</v>
      </c>
      <c r="D12" s="150"/>
      <c r="E12" s="151" t="s">
        <v>177</v>
      </c>
      <c r="F12" s="152"/>
      <c r="G12" s="69"/>
      <c r="H12" s="70"/>
    </row>
    <row r="13" spans="2:8" ht="35.25" customHeight="1" x14ac:dyDescent="0.35">
      <c r="B13" s="66"/>
      <c r="C13" s="156" t="s">
        <v>170</v>
      </c>
      <c r="D13" s="157"/>
      <c r="E13" s="158" t="s">
        <v>175</v>
      </c>
      <c r="F13" s="159"/>
      <c r="G13" s="69"/>
      <c r="H13" s="70"/>
    </row>
    <row r="14" spans="2:8" ht="17.25" customHeight="1" x14ac:dyDescent="0.35">
      <c r="B14" s="66"/>
      <c r="C14" s="156" t="s">
        <v>171</v>
      </c>
      <c r="D14" s="157"/>
      <c r="E14" s="158" t="s">
        <v>173</v>
      </c>
      <c r="F14" s="159"/>
      <c r="G14" s="69"/>
      <c r="H14" s="70"/>
    </row>
    <row r="15" spans="2:8" ht="19.5" customHeight="1" x14ac:dyDescent="0.35">
      <c r="B15" s="66"/>
      <c r="C15" s="156" t="s">
        <v>172</v>
      </c>
      <c r="D15" s="157"/>
      <c r="E15" s="158" t="s">
        <v>174</v>
      </c>
      <c r="F15" s="159"/>
      <c r="G15" s="69"/>
      <c r="H15" s="70"/>
    </row>
    <row r="16" spans="2:8" ht="69.75" customHeight="1" x14ac:dyDescent="0.35">
      <c r="B16" s="66"/>
      <c r="C16" s="156" t="s">
        <v>141</v>
      </c>
      <c r="D16" s="157"/>
      <c r="E16" s="158" t="s">
        <v>142</v>
      </c>
      <c r="F16" s="159"/>
      <c r="G16" s="69"/>
      <c r="H16" s="70"/>
    </row>
    <row r="17" spans="2:8" ht="34.5" customHeight="1" x14ac:dyDescent="0.35">
      <c r="B17" s="66"/>
      <c r="C17" s="160" t="s">
        <v>2</v>
      </c>
      <c r="D17" s="161"/>
      <c r="E17" s="162" t="s">
        <v>184</v>
      </c>
      <c r="F17" s="163"/>
      <c r="G17" s="69"/>
      <c r="H17" s="70"/>
    </row>
    <row r="18" spans="2:8" ht="27.75" customHeight="1" x14ac:dyDescent="0.35">
      <c r="B18" s="66"/>
      <c r="C18" s="160" t="s">
        <v>3</v>
      </c>
      <c r="D18" s="161"/>
      <c r="E18" s="162" t="s">
        <v>185</v>
      </c>
      <c r="F18" s="163"/>
      <c r="G18" s="69"/>
      <c r="H18" s="70"/>
    </row>
    <row r="19" spans="2:8" ht="28.5" customHeight="1" x14ac:dyDescent="0.35">
      <c r="B19" s="66"/>
      <c r="C19" s="160" t="s">
        <v>38</v>
      </c>
      <c r="D19" s="161"/>
      <c r="E19" s="162" t="s">
        <v>186</v>
      </c>
      <c r="F19" s="163"/>
      <c r="G19" s="69"/>
      <c r="H19" s="70"/>
    </row>
    <row r="20" spans="2:8" ht="72.75" customHeight="1" x14ac:dyDescent="0.35">
      <c r="B20" s="66"/>
      <c r="C20" s="160" t="s">
        <v>1</v>
      </c>
      <c r="D20" s="161"/>
      <c r="E20" s="162" t="s">
        <v>187</v>
      </c>
      <c r="F20" s="163"/>
      <c r="G20" s="69"/>
      <c r="H20" s="70"/>
    </row>
    <row r="21" spans="2:8" ht="64.5" customHeight="1" x14ac:dyDescent="0.35">
      <c r="B21" s="66"/>
      <c r="C21" s="160" t="s">
        <v>44</v>
      </c>
      <c r="D21" s="161"/>
      <c r="E21" s="162" t="s">
        <v>145</v>
      </c>
      <c r="F21" s="163"/>
      <c r="G21" s="69"/>
      <c r="H21" s="70"/>
    </row>
    <row r="22" spans="2:8" ht="71.25" customHeight="1" x14ac:dyDescent="0.35">
      <c r="B22" s="66"/>
      <c r="C22" s="160" t="s">
        <v>144</v>
      </c>
      <c r="D22" s="161"/>
      <c r="E22" s="162" t="s">
        <v>146</v>
      </c>
      <c r="F22" s="163"/>
      <c r="G22" s="69"/>
      <c r="H22" s="70"/>
    </row>
    <row r="23" spans="2:8" ht="55.5" customHeight="1" x14ac:dyDescent="0.35">
      <c r="B23" s="66"/>
      <c r="C23" s="167" t="s">
        <v>147</v>
      </c>
      <c r="D23" s="168"/>
      <c r="E23" s="162" t="s">
        <v>148</v>
      </c>
      <c r="F23" s="163"/>
      <c r="G23" s="69"/>
      <c r="H23" s="70"/>
    </row>
    <row r="24" spans="2:8" ht="42" customHeight="1" x14ac:dyDescent="0.35">
      <c r="B24" s="66"/>
      <c r="C24" s="167" t="s">
        <v>42</v>
      </c>
      <c r="D24" s="168"/>
      <c r="E24" s="162" t="s">
        <v>149</v>
      </c>
      <c r="F24" s="163"/>
      <c r="G24" s="69"/>
      <c r="H24" s="70"/>
    </row>
    <row r="25" spans="2:8" ht="59.25" customHeight="1" x14ac:dyDescent="0.35">
      <c r="B25" s="66"/>
      <c r="C25" s="167" t="s">
        <v>137</v>
      </c>
      <c r="D25" s="168"/>
      <c r="E25" s="162" t="s">
        <v>150</v>
      </c>
      <c r="F25" s="163"/>
      <c r="G25" s="69"/>
      <c r="H25" s="70"/>
    </row>
    <row r="26" spans="2:8" ht="23.25" customHeight="1" x14ac:dyDescent="0.35">
      <c r="B26" s="66"/>
      <c r="C26" s="167" t="s">
        <v>12</v>
      </c>
      <c r="D26" s="168"/>
      <c r="E26" s="162" t="s">
        <v>151</v>
      </c>
      <c r="F26" s="163"/>
      <c r="G26" s="69"/>
      <c r="H26" s="70"/>
    </row>
    <row r="27" spans="2:8" ht="30.75" customHeight="1" x14ac:dyDescent="0.35">
      <c r="B27" s="66"/>
      <c r="C27" s="167" t="s">
        <v>155</v>
      </c>
      <c r="D27" s="168"/>
      <c r="E27" s="162" t="s">
        <v>152</v>
      </c>
      <c r="F27" s="163"/>
      <c r="G27" s="69"/>
      <c r="H27" s="70"/>
    </row>
    <row r="28" spans="2:8" ht="35.25" customHeight="1" x14ac:dyDescent="0.35">
      <c r="B28" s="66"/>
      <c r="C28" s="167" t="s">
        <v>156</v>
      </c>
      <c r="D28" s="168"/>
      <c r="E28" s="162" t="s">
        <v>153</v>
      </c>
      <c r="F28" s="163"/>
      <c r="G28" s="69"/>
      <c r="H28" s="70"/>
    </row>
    <row r="29" spans="2:8" ht="33" customHeight="1" x14ac:dyDescent="0.35">
      <c r="B29" s="66"/>
      <c r="C29" s="167" t="s">
        <v>156</v>
      </c>
      <c r="D29" s="168"/>
      <c r="E29" s="162" t="s">
        <v>153</v>
      </c>
      <c r="F29" s="163"/>
      <c r="G29" s="69"/>
      <c r="H29" s="70"/>
    </row>
    <row r="30" spans="2:8" ht="30" customHeight="1" x14ac:dyDescent="0.35">
      <c r="B30" s="66"/>
      <c r="C30" s="167" t="s">
        <v>157</v>
      </c>
      <c r="D30" s="168"/>
      <c r="E30" s="162" t="s">
        <v>154</v>
      </c>
      <c r="F30" s="163"/>
      <c r="G30" s="69"/>
      <c r="H30" s="70"/>
    </row>
    <row r="31" spans="2:8" ht="35.25" customHeight="1" x14ac:dyDescent="0.35">
      <c r="B31" s="66"/>
      <c r="C31" s="167" t="s">
        <v>158</v>
      </c>
      <c r="D31" s="168"/>
      <c r="E31" s="162" t="s">
        <v>159</v>
      </c>
      <c r="F31" s="163"/>
      <c r="G31" s="69"/>
      <c r="H31" s="70"/>
    </row>
    <row r="32" spans="2:8" ht="31.5" customHeight="1" x14ac:dyDescent="0.35">
      <c r="B32" s="66"/>
      <c r="C32" s="167" t="s">
        <v>160</v>
      </c>
      <c r="D32" s="168"/>
      <c r="E32" s="162" t="s">
        <v>161</v>
      </c>
      <c r="F32" s="163"/>
      <c r="G32" s="69"/>
      <c r="H32" s="70"/>
    </row>
    <row r="33" spans="2:8" ht="35.25" customHeight="1" x14ac:dyDescent="0.35">
      <c r="B33" s="66"/>
      <c r="C33" s="167" t="s">
        <v>162</v>
      </c>
      <c r="D33" s="168"/>
      <c r="E33" s="162" t="s">
        <v>163</v>
      </c>
      <c r="F33" s="163"/>
      <c r="G33" s="69"/>
      <c r="H33" s="70"/>
    </row>
    <row r="34" spans="2:8" ht="59.25" customHeight="1" x14ac:dyDescent="0.35">
      <c r="B34" s="66"/>
      <c r="C34" s="167" t="s">
        <v>164</v>
      </c>
      <c r="D34" s="168"/>
      <c r="E34" s="162" t="s">
        <v>165</v>
      </c>
      <c r="F34" s="163"/>
      <c r="G34" s="69"/>
      <c r="H34" s="70"/>
    </row>
    <row r="35" spans="2:8" ht="29.25" customHeight="1" x14ac:dyDescent="0.35">
      <c r="B35" s="66"/>
      <c r="C35" s="167" t="s">
        <v>29</v>
      </c>
      <c r="D35" s="168"/>
      <c r="E35" s="162" t="s">
        <v>166</v>
      </c>
      <c r="F35" s="163"/>
      <c r="G35" s="69"/>
      <c r="H35" s="70"/>
    </row>
    <row r="36" spans="2:8" ht="82.5" customHeight="1" x14ac:dyDescent="0.35">
      <c r="B36" s="66"/>
      <c r="C36" s="167" t="s">
        <v>168</v>
      </c>
      <c r="D36" s="168"/>
      <c r="E36" s="162" t="s">
        <v>167</v>
      </c>
      <c r="F36" s="163"/>
      <c r="G36" s="69"/>
      <c r="H36" s="70"/>
    </row>
    <row r="37" spans="2:8" ht="46.5" customHeight="1" x14ac:dyDescent="0.35">
      <c r="B37" s="66"/>
      <c r="C37" s="167" t="s">
        <v>35</v>
      </c>
      <c r="D37" s="168"/>
      <c r="E37" s="162" t="s">
        <v>169</v>
      </c>
      <c r="F37" s="163"/>
      <c r="G37" s="69"/>
      <c r="H37" s="70"/>
    </row>
    <row r="38" spans="2:8" ht="6.75" customHeight="1" thickBot="1" x14ac:dyDescent="0.4">
      <c r="B38" s="66"/>
      <c r="C38" s="169"/>
      <c r="D38" s="170"/>
      <c r="E38" s="171"/>
      <c r="F38" s="172"/>
      <c r="G38" s="69"/>
      <c r="H38" s="70"/>
    </row>
    <row r="39" spans="2:8" ht="15" thickTop="1" x14ac:dyDescent="0.35">
      <c r="B39" s="66"/>
      <c r="C39" s="67"/>
      <c r="D39" s="67"/>
      <c r="E39" s="68"/>
      <c r="F39" s="68"/>
      <c r="G39" s="69"/>
      <c r="H39" s="70"/>
    </row>
    <row r="40" spans="2:8" ht="21" customHeight="1" x14ac:dyDescent="0.35">
      <c r="B40" s="164" t="s">
        <v>178</v>
      </c>
      <c r="C40" s="165"/>
      <c r="D40" s="165"/>
      <c r="E40" s="165"/>
      <c r="F40" s="165"/>
      <c r="G40" s="165"/>
      <c r="H40" s="166"/>
    </row>
    <row r="41" spans="2:8" ht="20.25" customHeight="1" x14ac:dyDescent="0.35">
      <c r="B41" s="164" t="s">
        <v>179</v>
      </c>
      <c r="C41" s="165"/>
      <c r="D41" s="165"/>
      <c r="E41" s="165"/>
      <c r="F41" s="165"/>
      <c r="G41" s="165"/>
      <c r="H41" s="166"/>
    </row>
    <row r="42" spans="2:8" ht="20.25" customHeight="1" x14ac:dyDescent="0.35">
      <c r="B42" s="164" t="s">
        <v>180</v>
      </c>
      <c r="C42" s="165"/>
      <c r="D42" s="165"/>
      <c r="E42" s="165"/>
      <c r="F42" s="165"/>
      <c r="G42" s="165"/>
      <c r="H42" s="166"/>
    </row>
    <row r="43" spans="2:8" ht="20.25" customHeight="1" x14ac:dyDescent="0.35">
      <c r="B43" s="164" t="s">
        <v>181</v>
      </c>
      <c r="C43" s="165"/>
      <c r="D43" s="165"/>
      <c r="E43" s="165"/>
      <c r="F43" s="165"/>
      <c r="G43" s="165"/>
      <c r="H43" s="166"/>
    </row>
    <row r="44" spans="2:8" x14ac:dyDescent="0.35">
      <c r="B44" s="164" t="s">
        <v>182</v>
      </c>
      <c r="C44" s="165"/>
      <c r="D44" s="165"/>
      <c r="E44" s="165"/>
      <c r="F44" s="165"/>
      <c r="G44" s="165"/>
      <c r="H44" s="166"/>
    </row>
    <row r="45" spans="2:8" ht="15" thickBot="1" x14ac:dyDescent="0.4">
      <c r="B45" s="71"/>
      <c r="C45" s="72"/>
      <c r="D45" s="72"/>
      <c r="E45" s="72"/>
      <c r="F45" s="72"/>
      <c r="G45" s="72"/>
      <c r="H45" s="73"/>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48"/>
  <sheetViews>
    <sheetView topLeftCell="A193" zoomScale="25" zoomScaleNormal="25" workbookViewId="0">
      <selection activeCell="AJ30" sqref="AJ30"/>
    </sheetView>
  </sheetViews>
  <sheetFormatPr baseColWidth="10" defaultRowHeight="14.5" x14ac:dyDescent="0.35"/>
  <cols>
    <col min="2" max="9" width="5.7265625" customWidth="1"/>
    <col min="10" max="10" width="10.54296875" bestFit="1" customWidth="1"/>
    <col min="11" max="12" width="11" bestFit="1" customWidth="1"/>
    <col min="13" max="13" width="10.54296875" bestFit="1" customWidth="1"/>
    <col min="14" max="15" width="11" bestFit="1" customWidth="1"/>
    <col min="16" max="16" width="10.81640625" customWidth="1"/>
    <col min="17" max="17" width="11" bestFit="1" customWidth="1"/>
    <col min="18" max="18" width="11" customWidth="1"/>
    <col min="19" max="19" width="10.54296875" bestFit="1" customWidth="1"/>
    <col min="20" max="21" width="11" customWidth="1"/>
    <col min="22" max="22" width="10.81640625" bestFit="1" customWidth="1"/>
    <col min="23" max="24" width="9.7265625" customWidth="1"/>
    <col min="26" max="31" width="5.7265625" customWidth="1"/>
  </cols>
  <sheetData>
    <row r="1" spans="1:76" x14ac:dyDescent="0.35">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row>
    <row r="2" spans="1:76" ht="18" customHeight="1" x14ac:dyDescent="0.35">
      <c r="A2" s="40"/>
      <c r="B2" s="198" t="s">
        <v>134</v>
      </c>
      <c r="C2" s="199"/>
      <c r="D2" s="199"/>
      <c r="E2" s="199"/>
      <c r="F2" s="199"/>
      <c r="G2" s="199"/>
      <c r="H2" s="199"/>
      <c r="I2" s="199"/>
      <c r="J2" s="200" t="s">
        <v>2</v>
      </c>
      <c r="K2" s="200"/>
      <c r="L2" s="200"/>
      <c r="M2" s="200"/>
      <c r="N2" s="200"/>
      <c r="O2" s="200"/>
      <c r="P2" s="200"/>
      <c r="Q2" s="200"/>
      <c r="R2" s="200"/>
      <c r="S2" s="200"/>
      <c r="T2" s="200"/>
      <c r="U2" s="200"/>
      <c r="V2" s="200"/>
      <c r="W2" s="200"/>
      <c r="X2" s="20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row>
    <row r="3" spans="1:76" ht="18.75" customHeight="1" x14ac:dyDescent="0.35">
      <c r="A3" s="40"/>
      <c r="B3" s="199"/>
      <c r="C3" s="199"/>
      <c r="D3" s="199"/>
      <c r="E3" s="199"/>
      <c r="F3" s="199"/>
      <c r="G3" s="199"/>
      <c r="H3" s="199"/>
      <c r="I3" s="199"/>
      <c r="J3" s="200"/>
      <c r="K3" s="200"/>
      <c r="L3" s="200"/>
      <c r="M3" s="200"/>
      <c r="N3" s="200"/>
      <c r="O3" s="200"/>
      <c r="P3" s="200"/>
      <c r="Q3" s="200"/>
      <c r="R3" s="200"/>
      <c r="S3" s="200"/>
      <c r="T3" s="200"/>
      <c r="U3" s="200"/>
      <c r="V3" s="200"/>
      <c r="W3" s="200"/>
      <c r="X3" s="20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row>
    <row r="4" spans="1:76" ht="15" customHeight="1" x14ac:dyDescent="0.35">
      <c r="A4" s="40"/>
      <c r="B4" s="199"/>
      <c r="C4" s="199"/>
      <c r="D4" s="199"/>
      <c r="E4" s="199"/>
      <c r="F4" s="199"/>
      <c r="G4" s="199"/>
      <c r="H4" s="199"/>
      <c r="I4" s="199"/>
      <c r="J4" s="200"/>
      <c r="K4" s="200"/>
      <c r="L4" s="200"/>
      <c r="M4" s="200"/>
      <c r="N4" s="200"/>
      <c r="O4" s="200"/>
      <c r="P4" s="200"/>
      <c r="Q4" s="200"/>
      <c r="R4" s="200"/>
      <c r="S4" s="200"/>
      <c r="T4" s="200"/>
      <c r="U4" s="200"/>
      <c r="V4" s="200"/>
      <c r="W4" s="200"/>
      <c r="X4" s="20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row>
    <row r="5" spans="1:76" ht="15" thickBot="1" x14ac:dyDescent="0.4">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row>
    <row r="6" spans="1:76" ht="15" customHeight="1" x14ac:dyDescent="0.35">
      <c r="A6" s="40"/>
      <c r="B6" s="201" t="s">
        <v>4</v>
      </c>
      <c r="C6" s="202"/>
      <c r="D6" s="203"/>
      <c r="E6" s="190" t="s">
        <v>107</v>
      </c>
      <c r="F6" s="191"/>
      <c r="G6" s="191"/>
      <c r="H6" s="191"/>
      <c r="I6" s="191"/>
      <c r="J6" s="80" t="str">
        <f ca="1">IF(AND('Riesgos Corrup'!$AB$7="Muy Alta",'Riesgos Corrup'!$AD$7="Leve"),CONCATENATE("R1C",'Riesgos Corrup'!$R$7),"")</f>
        <v/>
      </c>
      <c r="K6" s="81" t="str">
        <f>IF(AND('Riesgos Corrup'!$AB$8="Muy Alta",'Riesgos Corrup'!$AD$8="Leve"),CONCATENATE("R1C",'Riesgos Corrup'!$R$8),"")</f>
        <v/>
      </c>
      <c r="L6" s="82" t="str">
        <f>IF(AND('Riesgos Corrup'!$AB$9="Muy Alta",'Riesgos Corrup'!$AD$9="Leve"),CONCATENATE("R1C",'Riesgos Corrup'!$R$9),"")</f>
        <v/>
      </c>
      <c r="M6" s="80" t="str">
        <f ca="1">IF(AND('Riesgos Corrup'!$AB$7="Muy Alta",'Riesgos Corrup'!$AD$7="Menor"),CONCATENATE("R1C",'Riesgos Corrup'!$R$7),"")</f>
        <v/>
      </c>
      <c r="N6" s="81" t="str">
        <f>IF(AND('Riesgos Corrup'!$AB$8="Muy Alta",'Riesgos Corrup'!$AD$8="Menor"),CONCATENATE("R1C",'Riesgos Corrup'!$R$8),"")</f>
        <v/>
      </c>
      <c r="O6" s="82" t="str">
        <f>IF(AND('Riesgos Corrup'!$AB$9="Muy Alta",'Riesgos Corrup'!$AD$9="Menor"),CONCATENATE("R1C",'Riesgos Corrup'!$R$9),"")</f>
        <v/>
      </c>
      <c r="P6" s="80" t="str">
        <f ca="1">IF(AND('Riesgos Corrup'!$AB$7="Muy Alta",'Riesgos Corrup'!$AD$7="Moderado"),CONCATENATE("R1C",'Riesgos Corrup'!$R$7),"")</f>
        <v/>
      </c>
      <c r="Q6" s="81" t="str">
        <f>IF(AND('Riesgos Corrup'!$AB$8="Muy Alta",'Riesgos Corrup'!$AD$8="Moderado"),CONCATENATE("R1C",'Riesgos Corrup'!$R$8),"")</f>
        <v/>
      </c>
      <c r="R6" s="82" t="str">
        <f>IF(AND('Riesgos Corrup'!$AB$9="Muy Alta",'Riesgos Corrup'!$AD$9="Moderado"),CONCATENATE("R1C",'Riesgos Corrup'!$R$9),"")</f>
        <v/>
      </c>
      <c r="S6" s="80" t="str">
        <f ca="1">IF(AND('Riesgos Corrup'!$AB$7="Muy Alta",'Riesgos Corrup'!$AD$7="Mayor"),CONCATENATE("R1C",'Riesgos Corrup'!$R$7),"")</f>
        <v/>
      </c>
      <c r="T6" s="81" t="str">
        <f>IF(AND('Riesgos Corrup'!$AB$8="Muy Alta",'Riesgos Corrup'!$AD$8="Mayor"),CONCATENATE("R1C",'Riesgos Corrup'!$R$8),"")</f>
        <v/>
      </c>
      <c r="U6" s="82" t="str">
        <f>IF(AND('Riesgos Corrup'!$AB$9="Muy Alta",'Riesgos Corrup'!$AD$9="Mayor"),CONCATENATE("R1C",'Riesgos Corrup'!$R$9),"")</f>
        <v/>
      </c>
      <c r="V6" s="93" t="str">
        <f ca="1">IF(AND('Riesgos Corrup'!$AB$7="Muy Alta",'Riesgos Corrup'!$AD$7="Catastrófico"),CONCATENATE("R1C",'Riesgos Corrup'!$R$7),"")</f>
        <v/>
      </c>
      <c r="W6" s="94" t="str">
        <f>IF(AND('Riesgos Corrup'!$AB$8="Muy Alta",'Riesgos Corrup'!$AD$8="Catastrófico"),CONCATENATE("R1C",'Riesgos Corrup'!$R$8),"")</f>
        <v/>
      </c>
      <c r="X6" s="95" t="str">
        <f>IF(AND('Riesgos Corrup'!$AB$9="Muy Alta",'Riesgos Corrup'!$AD$9="Catastrófico"),CONCATENATE("R1C",'Riesgos Corrup'!$R$9),"")</f>
        <v/>
      </c>
      <c r="Y6" s="40"/>
      <c r="Z6" s="192" t="s">
        <v>73</v>
      </c>
      <c r="AA6" s="193"/>
      <c r="AB6" s="193"/>
      <c r="AC6" s="193"/>
      <c r="AD6" s="193"/>
      <c r="AE6" s="194"/>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row>
    <row r="7" spans="1:76" ht="15" customHeight="1" x14ac:dyDescent="0.35">
      <c r="A7" s="40"/>
      <c r="B7" s="204"/>
      <c r="C7" s="205"/>
      <c r="D7" s="206"/>
      <c r="E7" s="179"/>
      <c r="F7" s="174"/>
      <c r="G7" s="174"/>
      <c r="H7" s="174"/>
      <c r="I7" s="174"/>
      <c r="J7" s="83" t="e">
        <f>IF(AND('Riesgos Corrup'!#REF!="Muy Alta",'Riesgos Corrup'!#REF!="Leve"),CONCATENATE("R2C",'Riesgos Corrup'!#REF!),"")</f>
        <v>#REF!</v>
      </c>
      <c r="K7" s="39" t="e">
        <f>IF(AND('Riesgos Corrup'!#REF!="Muy Alta",'Riesgos Corrup'!#REF!="Leve"),CONCATENATE("R2C",'Riesgos Corrup'!#REF!),"")</f>
        <v>#REF!</v>
      </c>
      <c r="L7" s="84" t="e">
        <f>IF(AND('Riesgos Corrup'!#REF!="Muy Alta",'Riesgos Corrup'!#REF!="Leve"),CONCATENATE("R2C",'Riesgos Corrup'!#REF!),"")</f>
        <v>#REF!</v>
      </c>
      <c r="M7" s="83" t="e">
        <f>IF(AND('Riesgos Corrup'!#REF!="Muy Alta",'Riesgos Corrup'!#REF!="Menor"),CONCATENATE("R2C",'Riesgos Corrup'!#REF!),"")</f>
        <v>#REF!</v>
      </c>
      <c r="N7" s="39" t="e">
        <f>IF(AND('Riesgos Corrup'!#REF!="Muy Alta",'Riesgos Corrup'!#REF!="Menor"),CONCATENATE("R2C",'Riesgos Corrup'!#REF!),"")</f>
        <v>#REF!</v>
      </c>
      <c r="O7" s="84" t="e">
        <f>IF(AND('Riesgos Corrup'!#REF!="Muy Alta",'Riesgos Corrup'!#REF!="Menor"),CONCATENATE("R2C",'Riesgos Corrup'!#REF!),"")</f>
        <v>#REF!</v>
      </c>
      <c r="P7" s="83" t="e">
        <f>IF(AND('Riesgos Corrup'!#REF!="Muy Alta",'Riesgos Corrup'!#REF!="Moderado"),CONCATENATE("R2C",'Riesgos Corrup'!#REF!),"")</f>
        <v>#REF!</v>
      </c>
      <c r="Q7" s="39" t="e">
        <f>IF(AND('Riesgos Corrup'!#REF!="Muy Alta",'Riesgos Corrup'!#REF!="Moderado"),CONCATENATE("R2C",'Riesgos Corrup'!#REF!),"")</f>
        <v>#REF!</v>
      </c>
      <c r="R7" s="84" t="e">
        <f>IF(AND('Riesgos Corrup'!#REF!="Muy Alta",'Riesgos Corrup'!#REF!="Moderado"),CONCATENATE("R2C",'Riesgos Corrup'!#REF!),"")</f>
        <v>#REF!</v>
      </c>
      <c r="S7" s="83" t="e">
        <f>IF(AND('Riesgos Corrup'!#REF!="Muy Alta",'Riesgos Corrup'!#REF!="Mayor"),CONCATENATE("R2C",'Riesgos Corrup'!#REF!),"")</f>
        <v>#REF!</v>
      </c>
      <c r="T7" s="39" t="e">
        <f>IF(AND('Riesgos Corrup'!#REF!="Muy Alta",'Riesgos Corrup'!#REF!="Mayor"),CONCATENATE("R2C",'Riesgos Corrup'!#REF!),"")</f>
        <v>#REF!</v>
      </c>
      <c r="U7" s="84" t="e">
        <f>IF(AND('Riesgos Corrup'!#REF!="Muy Alta",'Riesgos Corrup'!#REF!="Mayor"),CONCATENATE("R2C",'Riesgos Corrup'!#REF!),"")</f>
        <v>#REF!</v>
      </c>
      <c r="V7" s="96" t="e">
        <f>IF(AND('Riesgos Corrup'!#REF!="Muy Alta",'Riesgos Corrup'!#REF!="Catastrófico"),CONCATENATE("R2C",'Riesgos Corrup'!#REF!),"")</f>
        <v>#REF!</v>
      </c>
      <c r="W7" s="97" t="e">
        <f>IF(AND('Riesgos Corrup'!#REF!="Muy Alta",'Riesgos Corrup'!#REF!="Catastrófico"),CONCATENATE("R2C",'Riesgos Corrup'!#REF!),"")</f>
        <v>#REF!</v>
      </c>
      <c r="X7" s="98" t="e">
        <f>IF(AND('Riesgos Corrup'!#REF!="Muy Alta",'Riesgos Corrup'!#REF!="Catastrófico"),CONCATENATE("R2C",'Riesgos Corrup'!#REF!),"")</f>
        <v>#REF!</v>
      </c>
      <c r="Y7" s="40"/>
      <c r="Z7" s="195"/>
      <c r="AA7" s="196"/>
      <c r="AB7" s="196"/>
      <c r="AC7" s="196"/>
      <c r="AD7" s="196"/>
      <c r="AE7" s="197"/>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row>
    <row r="8" spans="1:76" ht="15" customHeight="1" x14ac:dyDescent="0.35">
      <c r="A8" s="40"/>
      <c r="B8" s="204"/>
      <c r="C8" s="205"/>
      <c r="D8" s="206"/>
      <c r="E8" s="179"/>
      <c r="F8" s="174"/>
      <c r="G8" s="174"/>
      <c r="H8" s="174"/>
      <c r="I8" s="174"/>
      <c r="J8" s="83" t="e">
        <f>IF(AND('Riesgos Corrup'!#REF!="Muy Alta",'Riesgos Corrup'!#REF!="Leve"),CONCATENATE("R3C",'Riesgos Corrup'!#REF!),"")</f>
        <v>#REF!</v>
      </c>
      <c r="K8" s="39" t="e">
        <f>IF(AND('Riesgos Corrup'!#REF!="Muy Alta",'Riesgos Corrup'!#REF!="Leve"),CONCATENATE("R3C",'Riesgos Corrup'!#REF!),"")</f>
        <v>#REF!</v>
      </c>
      <c r="L8" s="84" t="e">
        <f>IF(AND('Riesgos Corrup'!#REF!="Muy Alta",'Riesgos Corrup'!#REF!="Leve"),CONCATENATE("R3C",'Riesgos Corrup'!#REF!),"")</f>
        <v>#REF!</v>
      </c>
      <c r="M8" s="83" t="e">
        <f>IF(AND('Riesgos Corrup'!#REF!="Muy Alta",'Riesgos Corrup'!#REF!="Menor"),CONCATENATE("R3C",'Riesgos Corrup'!#REF!),"")</f>
        <v>#REF!</v>
      </c>
      <c r="N8" s="39" t="e">
        <f>IF(AND('Riesgos Corrup'!#REF!="Muy Alta",'Riesgos Corrup'!#REF!="Menor"),CONCATENATE("R3C",'Riesgos Corrup'!#REF!),"")</f>
        <v>#REF!</v>
      </c>
      <c r="O8" s="84" t="e">
        <f>IF(AND('Riesgos Corrup'!#REF!="Muy Alta",'Riesgos Corrup'!#REF!="Menor"),CONCATENATE("R3C",'Riesgos Corrup'!#REF!),"")</f>
        <v>#REF!</v>
      </c>
      <c r="P8" s="83" t="e">
        <f>IF(AND('Riesgos Corrup'!#REF!="Muy Alta",'Riesgos Corrup'!#REF!="Moderado"),CONCATENATE("R3C",'Riesgos Corrup'!#REF!),"")</f>
        <v>#REF!</v>
      </c>
      <c r="Q8" s="39" t="e">
        <f>IF(AND('Riesgos Corrup'!#REF!="Muy Alta",'Riesgos Corrup'!#REF!="Moderado"),CONCATENATE("R3C",'Riesgos Corrup'!#REF!),"")</f>
        <v>#REF!</v>
      </c>
      <c r="R8" s="84" t="e">
        <f>IF(AND('Riesgos Corrup'!#REF!="Muy Alta",'Riesgos Corrup'!#REF!="Moderado"),CONCATENATE("R3C",'Riesgos Corrup'!#REF!),"")</f>
        <v>#REF!</v>
      </c>
      <c r="S8" s="83" t="e">
        <f>IF(AND('Riesgos Corrup'!#REF!="Muy Alta",'Riesgos Corrup'!#REF!="Mayor"),CONCATENATE("R3C",'Riesgos Corrup'!#REF!),"")</f>
        <v>#REF!</v>
      </c>
      <c r="T8" s="39" t="e">
        <f>IF(AND('Riesgos Corrup'!#REF!="Muy Alta",'Riesgos Corrup'!#REF!="Mayor"),CONCATENATE("R3C",'Riesgos Corrup'!#REF!),"")</f>
        <v>#REF!</v>
      </c>
      <c r="U8" s="84" t="e">
        <f>IF(AND('Riesgos Corrup'!#REF!="Muy Alta",'Riesgos Corrup'!#REF!="Mayor"),CONCATENATE("R3C",'Riesgos Corrup'!#REF!),"")</f>
        <v>#REF!</v>
      </c>
      <c r="V8" s="96" t="e">
        <f>IF(AND('Riesgos Corrup'!#REF!="Muy Alta",'Riesgos Corrup'!#REF!="Catastrófico"),CONCATENATE("R3C",'Riesgos Corrup'!#REF!),"")</f>
        <v>#REF!</v>
      </c>
      <c r="W8" s="97" t="e">
        <f>IF(AND('Riesgos Corrup'!#REF!="Muy Alta",'Riesgos Corrup'!#REF!="Catastrófico"),CONCATENATE("R3C",'Riesgos Corrup'!#REF!),"")</f>
        <v>#REF!</v>
      </c>
      <c r="X8" s="98" t="e">
        <f>IF(AND('Riesgos Corrup'!#REF!="Muy Alta",'Riesgos Corrup'!#REF!="Catastrófico"),CONCATENATE("R3C",'Riesgos Corrup'!#REF!),"")</f>
        <v>#REF!</v>
      </c>
      <c r="Y8" s="40"/>
      <c r="Z8" s="195"/>
      <c r="AA8" s="196"/>
      <c r="AB8" s="196"/>
      <c r="AC8" s="196"/>
      <c r="AD8" s="196"/>
      <c r="AE8" s="197"/>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row>
    <row r="9" spans="1:76" ht="15" customHeight="1" x14ac:dyDescent="0.35">
      <c r="A9" s="40"/>
      <c r="B9" s="204"/>
      <c r="C9" s="205"/>
      <c r="D9" s="206"/>
      <c r="E9" s="179"/>
      <c r="F9" s="174"/>
      <c r="G9" s="174"/>
      <c r="H9" s="174"/>
      <c r="I9" s="174"/>
      <c r="J9" s="83" t="str">
        <f ca="1">IF(AND('Riesgos Corrup'!$AB$10="Muy Alta",'Riesgos Corrup'!$AD$10="Leve"),CONCATENATE("R4C",'Riesgos Corrup'!$R$10),"")</f>
        <v/>
      </c>
      <c r="K9" s="39" t="str">
        <f>IF(AND('Riesgos Corrup'!$AB$11="Muy Alta",'Riesgos Corrup'!$AD$11="Leve"),CONCATENATE("R4C",'Riesgos Corrup'!$R$11),"")</f>
        <v/>
      </c>
      <c r="L9" s="84" t="str">
        <f>IF(AND('Riesgos Corrup'!$AB$12="Muy Alta",'Riesgos Corrup'!$AD$12="Leve"),CONCATENATE("R4C",'Riesgos Corrup'!$R$12),"")</f>
        <v/>
      </c>
      <c r="M9" s="83" t="str">
        <f ca="1">IF(AND('Riesgos Corrup'!$AB$10="Muy Alta",'Riesgos Corrup'!$AD$10="Menor"),CONCATENATE("R4C",'Riesgos Corrup'!$R$10),"")</f>
        <v/>
      </c>
      <c r="N9" s="39" t="str">
        <f>IF(AND('Riesgos Corrup'!$AB$11="Muy Alta",'Riesgos Corrup'!$AD$11="Menor"),CONCATENATE("R4C",'Riesgos Corrup'!$R$11),"")</f>
        <v/>
      </c>
      <c r="O9" s="84" t="str">
        <f>IF(AND('Riesgos Corrup'!$AB$12="Muy Alta",'Riesgos Corrup'!$AD$12="Menor"),CONCATENATE("R4C",'Riesgos Corrup'!$R$12),"")</f>
        <v/>
      </c>
      <c r="P9" s="83" t="str">
        <f ca="1">IF(AND('Riesgos Corrup'!$AB$10="Muy Alta",'Riesgos Corrup'!$AD$10="Moderado"),CONCATENATE("R4C",'Riesgos Corrup'!$R$10),"")</f>
        <v/>
      </c>
      <c r="Q9" s="39" t="str">
        <f>IF(AND('Riesgos Corrup'!$AB$11="Muy Alta",'Riesgos Corrup'!$AD$11="Moderado"),CONCATENATE("R4C",'Riesgos Corrup'!$R$11),"")</f>
        <v/>
      </c>
      <c r="R9" s="84" t="str">
        <f>IF(AND('Riesgos Corrup'!$AB$12="Muy Alta",'Riesgos Corrup'!$AD$12="Moderado"),CONCATENATE("R4C",'Riesgos Corrup'!$R$12),"")</f>
        <v/>
      </c>
      <c r="S9" s="83" t="str">
        <f ca="1">IF(AND('Riesgos Corrup'!$AB$10="Muy Alta",'Riesgos Corrup'!$AD$10="Mayor"),CONCATENATE("R4C",'Riesgos Corrup'!$R$10),"")</f>
        <v/>
      </c>
      <c r="T9" s="39" t="str">
        <f>IF(AND('Riesgos Corrup'!$AB$11="Muy Alta",'Riesgos Corrup'!$AD$11="Mayor"),CONCATENATE("R4C",'Riesgos Corrup'!$R$11),"")</f>
        <v/>
      </c>
      <c r="U9" s="84" t="str">
        <f>IF(AND('Riesgos Corrup'!$AB$12="Muy Alta",'Riesgos Corrup'!$AD$12="Mayor"),CONCATENATE("R4C",'Riesgos Corrup'!$R$12),"")</f>
        <v/>
      </c>
      <c r="V9" s="96" t="str">
        <f ca="1">IF(AND('Riesgos Corrup'!$AB$10="Muy Alta",'Riesgos Corrup'!$AD$10="Catastrófico"),CONCATENATE("R4C",'Riesgos Corrup'!$R$10),"")</f>
        <v/>
      </c>
      <c r="W9" s="97" t="str">
        <f>IF(AND('Riesgos Corrup'!$AB$11="Muy Alta",'Riesgos Corrup'!$AD$11="Catastrófico"),CONCATENATE("R4C",'Riesgos Corrup'!$R$11),"")</f>
        <v/>
      </c>
      <c r="X9" s="98" t="str">
        <f>IF(AND('Riesgos Corrup'!$AB$12="Muy Alta",'Riesgos Corrup'!$AD$12="Catastrófico"),CONCATENATE("R4C",'Riesgos Corrup'!$R$12),"")</f>
        <v/>
      </c>
      <c r="Y9" s="40"/>
      <c r="Z9" s="195"/>
      <c r="AA9" s="196"/>
      <c r="AB9" s="196"/>
      <c r="AC9" s="196"/>
      <c r="AD9" s="196"/>
      <c r="AE9" s="197"/>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row>
    <row r="10" spans="1:76" ht="15" customHeight="1" x14ac:dyDescent="0.35">
      <c r="A10" s="40"/>
      <c r="B10" s="204"/>
      <c r="C10" s="205"/>
      <c r="D10" s="206"/>
      <c r="E10" s="179"/>
      <c r="F10" s="174"/>
      <c r="G10" s="174"/>
      <c r="H10" s="174"/>
      <c r="I10" s="174"/>
      <c r="J10" s="83" t="e">
        <f>IF(AND('Riesgos Corrup'!#REF!="Muy Alta",'Riesgos Corrup'!#REF!="Leve"),CONCATENATE("R5C",'Riesgos Corrup'!#REF!),"")</f>
        <v>#REF!</v>
      </c>
      <c r="K10" s="39" t="e">
        <f>IF(AND('Riesgos Corrup'!#REF!="Muy Alta",'Riesgos Corrup'!#REF!="Leve"),CONCATENATE("R5C",'Riesgos Corrup'!#REF!),"")</f>
        <v>#REF!</v>
      </c>
      <c r="L10" s="84" t="e">
        <f>IF(AND('Riesgos Corrup'!#REF!="Muy Alta",'Riesgos Corrup'!#REF!="Leve"),CONCATENATE("R5C",'Riesgos Corrup'!#REF!),"")</f>
        <v>#REF!</v>
      </c>
      <c r="M10" s="83" t="e">
        <f>IF(AND('Riesgos Corrup'!#REF!="Muy Alta",'Riesgos Corrup'!#REF!="Menor"),CONCATENATE("R5C",'Riesgos Corrup'!#REF!),"")</f>
        <v>#REF!</v>
      </c>
      <c r="N10" s="39" t="e">
        <f>IF(AND('Riesgos Corrup'!#REF!="Muy Alta",'Riesgos Corrup'!#REF!="Menor"),CONCATENATE("R5C",'Riesgos Corrup'!#REF!),"")</f>
        <v>#REF!</v>
      </c>
      <c r="O10" s="84" t="e">
        <f>IF(AND('Riesgos Corrup'!#REF!="Muy Alta",'Riesgos Corrup'!#REF!="Menor"),CONCATENATE("R5C",'Riesgos Corrup'!#REF!),"")</f>
        <v>#REF!</v>
      </c>
      <c r="P10" s="83" t="e">
        <f>IF(AND('Riesgos Corrup'!#REF!="Muy Alta",'Riesgos Corrup'!#REF!="Moderado"),CONCATENATE("R5C",'Riesgos Corrup'!#REF!),"")</f>
        <v>#REF!</v>
      </c>
      <c r="Q10" s="39" t="e">
        <f>IF(AND('Riesgos Corrup'!#REF!="Muy Alta",'Riesgos Corrup'!#REF!="Moderado"),CONCATENATE("R5C",'Riesgos Corrup'!#REF!),"")</f>
        <v>#REF!</v>
      </c>
      <c r="R10" s="84" t="e">
        <f>IF(AND('Riesgos Corrup'!#REF!="Muy Alta",'Riesgos Corrup'!#REF!="Moderado"),CONCATENATE("R5C",'Riesgos Corrup'!#REF!),"")</f>
        <v>#REF!</v>
      </c>
      <c r="S10" s="83" t="e">
        <f>IF(AND('Riesgos Corrup'!#REF!="Muy Alta",'Riesgos Corrup'!#REF!="Mayor"),CONCATENATE("R5C",'Riesgos Corrup'!#REF!),"")</f>
        <v>#REF!</v>
      </c>
      <c r="T10" s="39" t="e">
        <f>IF(AND('Riesgos Corrup'!#REF!="Muy Alta",'Riesgos Corrup'!#REF!="Mayor"),CONCATENATE("R5C",'Riesgos Corrup'!#REF!),"")</f>
        <v>#REF!</v>
      </c>
      <c r="U10" s="84" t="e">
        <f>IF(AND('Riesgos Corrup'!#REF!="Muy Alta",'Riesgos Corrup'!#REF!="Mayor"),CONCATENATE("R5C",'Riesgos Corrup'!#REF!),"")</f>
        <v>#REF!</v>
      </c>
      <c r="V10" s="96" t="e">
        <f>IF(AND('Riesgos Corrup'!#REF!="Muy Alta",'Riesgos Corrup'!#REF!="Catastrófico"),CONCATENATE("R5C",'Riesgos Corrup'!#REF!),"")</f>
        <v>#REF!</v>
      </c>
      <c r="W10" s="97" t="e">
        <f>IF(AND('Riesgos Corrup'!#REF!="Muy Alta",'Riesgos Corrup'!#REF!="Catastrófico"),CONCATENATE("R5C",'Riesgos Corrup'!#REF!),"")</f>
        <v>#REF!</v>
      </c>
      <c r="X10" s="98" t="e">
        <f>IF(AND('Riesgos Corrup'!#REF!="Muy Alta",'Riesgos Corrup'!#REF!="Catastrófico"),CONCATENATE("R5C",'Riesgos Corrup'!#REF!),"")</f>
        <v>#REF!</v>
      </c>
      <c r="Y10" s="40"/>
      <c r="Z10" s="195"/>
      <c r="AA10" s="196"/>
      <c r="AB10" s="196"/>
      <c r="AC10" s="196"/>
      <c r="AD10" s="196"/>
      <c r="AE10" s="197"/>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row>
    <row r="11" spans="1:76" ht="15" customHeight="1" x14ac:dyDescent="0.35">
      <c r="A11" s="40"/>
      <c r="B11" s="204"/>
      <c r="C11" s="205"/>
      <c r="D11" s="206"/>
      <c r="E11" s="179"/>
      <c r="F11" s="174"/>
      <c r="G11" s="174"/>
      <c r="H11" s="174"/>
      <c r="I11" s="174"/>
      <c r="J11" s="83" t="str">
        <f ca="1">IF(AND('Riesgos Corrup'!$AB$13="Muy Alta",'Riesgos Corrup'!$AD$13="Leve"),CONCATENATE("R6C",'Riesgos Corrup'!$R$13),"")</f>
        <v/>
      </c>
      <c r="K11" s="39" t="str">
        <f ca="1">IF(AND('Riesgos Corrup'!$AB$14="Muy Alta",'Riesgos Corrup'!$AD$14="Leve"),CONCATENATE("R6C",'Riesgos Corrup'!$R$14),"")</f>
        <v/>
      </c>
      <c r="L11" s="84" t="str">
        <f ca="1">IF(AND('Riesgos Corrup'!$AB$15="Muy Alta",'Riesgos Corrup'!$AD$15="Leve"),CONCATENATE("R6C",'Riesgos Corrup'!$R$15),"")</f>
        <v/>
      </c>
      <c r="M11" s="83" t="str">
        <f ca="1">IF(AND('Riesgos Corrup'!$AB$13="Muy Alta",'Riesgos Corrup'!$AD$13="Menor"),CONCATENATE("R6C",'Riesgos Corrup'!$R$13),"")</f>
        <v/>
      </c>
      <c r="N11" s="39" t="str">
        <f ca="1">IF(AND('Riesgos Corrup'!$AB$14="Muy Alta",'Riesgos Corrup'!$AD$14="Menor"),CONCATENATE("R6C",'Riesgos Corrup'!$R$14),"")</f>
        <v/>
      </c>
      <c r="O11" s="84" t="str">
        <f ca="1">IF(AND('Riesgos Corrup'!$AB$15="Muy Alta",'Riesgos Corrup'!$AD$15="Menor"),CONCATENATE("R6C",'Riesgos Corrup'!$R$15),"")</f>
        <v/>
      </c>
      <c r="P11" s="83" t="str">
        <f ca="1">IF(AND('Riesgos Corrup'!$AB$13="Muy Alta",'Riesgos Corrup'!$AD$13="Moderado"),CONCATENATE("R6C",'Riesgos Corrup'!$R$13),"")</f>
        <v/>
      </c>
      <c r="Q11" s="39" t="str">
        <f ca="1">IF(AND('Riesgos Corrup'!$AB$14="Muy Alta",'Riesgos Corrup'!$AD$14="Moderado"),CONCATENATE("R6C",'Riesgos Corrup'!$R$14),"")</f>
        <v/>
      </c>
      <c r="R11" s="84" t="str">
        <f ca="1">IF(AND('Riesgos Corrup'!$AB$15="Muy Alta",'Riesgos Corrup'!$AD$15="Moderado"),CONCATENATE("R6C",'Riesgos Corrup'!$R$15),"")</f>
        <v/>
      </c>
      <c r="S11" s="83" t="str">
        <f ca="1">IF(AND('Riesgos Corrup'!$AB$13="Muy Alta",'Riesgos Corrup'!$AD$13="Mayor"),CONCATENATE("R6C",'Riesgos Corrup'!$R$13),"")</f>
        <v/>
      </c>
      <c r="T11" s="39" t="str">
        <f ca="1">IF(AND('Riesgos Corrup'!$AB$14="Muy Alta",'Riesgos Corrup'!$AD$14="Mayor"),CONCATENATE("R6C",'Riesgos Corrup'!$R$14),"")</f>
        <v/>
      </c>
      <c r="U11" s="84" t="str">
        <f ca="1">IF(AND('Riesgos Corrup'!$AB$15="Muy Alta",'Riesgos Corrup'!$AD$15="Mayor"),CONCATENATE("R6C",'Riesgos Corrup'!$R$15),"")</f>
        <v/>
      </c>
      <c r="V11" s="96" t="str">
        <f ca="1">IF(AND('Riesgos Corrup'!$AB$13="Muy Alta",'Riesgos Corrup'!$AD$13="Catastrófico"),CONCATENATE("R6C",'Riesgos Corrup'!$R$13),"")</f>
        <v/>
      </c>
      <c r="W11" s="97" t="str">
        <f ca="1">IF(AND('Riesgos Corrup'!$AB$14="Muy Alta",'Riesgos Corrup'!$AD$14="Catastrófico"),CONCATENATE("R6C",'Riesgos Corrup'!$R$14),"")</f>
        <v/>
      </c>
      <c r="X11" s="98" t="str">
        <f ca="1">IF(AND('Riesgos Corrup'!$AB$15="Muy Alta",'Riesgos Corrup'!$AD$15="Catastrófico"),CONCATENATE("R6C",'Riesgos Corrup'!$R$15),"")</f>
        <v/>
      </c>
      <c r="Y11" s="40"/>
      <c r="Z11" s="195"/>
      <c r="AA11" s="196"/>
      <c r="AB11" s="196"/>
      <c r="AC11" s="196"/>
      <c r="AD11" s="196"/>
      <c r="AE11" s="197"/>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row>
    <row r="12" spans="1:76" ht="15" customHeight="1" x14ac:dyDescent="0.35">
      <c r="A12" s="40"/>
      <c r="B12" s="204"/>
      <c r="C12" s="205"/>
      <c r="D12" s="206"/>
      <c r="E12" s="179"/>
      <c r="F12" s="174"/>
      <c r="G12" s="174"/>
      <c r="H12" s="174"/>
      <c r="I12" s="174"/>
      <c r="J12" s="83" t="e">
        <f>IF(AND('Riesgos Corrup'!#REF!="Muy Alta",'Riesgos Corrup'!#REF!="Leve"),CONCATENATE("R7C",'Riesgos Corrup'!#REF!),"")</f>
        <v>#REF!</v>
      </c>
      <c r="K12" s="39" t="e">
        <f>IF(AND('Riesgos Corrup'!#REF!="Muy Alta",'Riesgos Corrup'!#REF!="Leve"),CONCATENATE("R7C",'Riesgos Corrup'!#REF!),"")</f>
        <v>#REF!</v>
      </c>
      <c r="L12" s="84" t="e">
        <f>IF(AND('Riesgos Corrup'!#REF!="Muy Alta",'Riesgos Corrup'!#REF!="Leve"),CONCATENATE("R7C",'Riesgos Corrup'!#REF!),"")</f>
        <v>#REF!</v>
      </c>
      <c r="M12" s="83" t="e">
        <f>IF(AND('Riesgos Corrup'!#REF!="Muy Alta",'Riesgos Corrup'!#REF!="Menor"),CONCATENATE("R7C",'Riesgos Corrup'!#REF!),"")</f>
        <v>#REF!</v>
      </c>
      <c r="N12" s="39" t="e">
        <f>IF(AND('Riesgos Corrup'!#REF!="Muy Alta",'Riesgos Corrup'!#REF!="Menor"),CONCATENATE("R7C",'Riesgos Corrup'!#REF!),"")</f>
        <v>#REF!</v>
      </c>
      <c r="O12" s="84" t="e">
        <f>IF(AND('Riesgos Corrup'!#REF!="Muy Alta",'Riesgos Corrup'!#REF!="Menor"),CONCATENATE("R7C",'Riesgos Corrup'!#REF!),"")</f>
        <v>#REF!</v>
      </c>
      <c r="P12" s="83" t="e">
        <f>IF(AND('Riesgos Corrup'!#REF!="Muy Alta",'Riesgos Corrup'!#REF!="Moderado"),CONCATENATE("R7C",'Riesgos Corrup'!#REF!),"")</f>
        <v>#REF!</v>
      </c>
      <c r="Q12" s="39" t="e">
        <f>IF(AND('Riesgos Corrup'!#REF!="Muy Alta",'Riesgos Corrup'!#REF!="Moderado"),CONCATENATE("R7C",'Riesgos Corrup'!#REF!),"")</f>
        <v>#REF!</v>
      </c>
      <c r="R12" s="84" t="e">
        <f>IF(AND('Riesgos Corrup'!#REF!="Muy Alta",'Riesgos Corrup'!#REF!="Moderado"),CONCATENATE("R7C",'Riesgos Corrup'!#REF!),"")</f>
        <v>#REF!</v>
      </c>
      <c r="S12" s="83" t="e">
        <f>IF(AND('Riesgos Corrup'!#REF!="Muy Alta",'Riesgos Corrup'!#REF!="Mayor"),CONCATENATE("R7C",'Riesgos Corrup'!#REF!),"")</f>
        <v>#REF!</v>
      </c>
      <c r="T12" s="39" t="e">
        <f>IF(AND('Riesgos Corrup'!#REF!="Muy Alta",'Riesgos Corrup'!#REF!="Mayor"),CONCATENATE("R7C",'Riesgos Corrup'!#REF!),"")</f>
        <v>#REF!</v>
      </c>
      <c r="U12" s="84" t="e">
        <f>IF(AND('Riesgos Corrup'!#REF!="Muy Alta",'Riesgos Corrup'!#REF!="Mayor"),CONCATENATE("R7C",'Riesgos Corrup'!#REF!),"")</f>
        <v>#REF!</v>
      </c>
      <c r="V12" s="96" t="e">
        <f>IF(AND('Riesgos Corrup'!#REF!="Muy Alta",'Riesgos Corrup'!#REF!="Catastrófico"),CONCATENATE("R7C",'Riesgos Corrup'!#REF!),"")</f>
        <v>#REF!</v>
      </c>
      <c r="W12" s="97" t="e">
        <f>IF(AND('Riesgos Corrup'!#REF!="Muy Alta",'Riesgos Corrup'!#REF!="Catastrófico"),CONCATENATE("R7C",'Riesgos Corrup'!#REF!),"")</f>
        <v>#REF!</v>
      </c>
      <c r="X12" s="98" t="e">
        <f>IF(AND('Riesgos Corrup'!#REF!="Muy Alta",'Riesgos Corrup'!#REF!="Catastrófico"),CONCATENATE("R7C",'Riesgos Corrup'!#REF!),"")</f>
        <v>#REF!</v>
      </c>
      <c r="Y12" s="40"/>
      <c r="Z12" s="195"/>
      <c r="AA12" s="196"/>
      <c r="AB12" s="196"/>
      <c r="AC12" s="196"/>
      <c r="AD12" s="196"/>
      <c r="AE12" s="197"/>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row>
    <row r="13" spans="1:76" ht="15" customHeight="1" x14ac:dyDescent="0.35">
      <c r="A13" s="40"/>
      <c r="B13" s="204"/>
      <c r="C13" s="205"/>
      <c r="D13" s="206"/>
      <c r="E13" s="179"/>
      <c r="F13" s="174"/>
      <c r="G13" s="174"/>
      <c r="H13" s="174"/>
      <c r="I13" s="174"/>
      <c r="J13" s="83" t="e">
        <f>IF(AND('Riesgos Corrup'!#REF!="Muy Alta",'Riesgos Corrup'!#REF!="Leve"),CONCATENATE("R8C",'Riesgos Corrup'!#REF!),"")</f>
        <v>#REF!</v>
      </c>
      <c r="K13" s="39" t="e">
        <f>IF(AND('Riesgos Corrup'!#REF!="Muy Alta",'Riesgos Corrup'!#REF!="Leve"),CONCATENATE("R8C",'Riesgos Corrup'!#REF!),"")</f>
        <v>#REF!</v>
      </c>
      <c r="L13" s="84" t="e">
        <f>IF(AND('Riesgos Corrup'!#REF!="Muy Alta",'Riesgos Corrup'!#REF!="Leve"),CONCATENATE("R8C",'Riesgos Corrup'!#REF!),"")</f>
        <v>#REF!</v>
      </c>
      <c r="M13" s="83" t="e">
        <f>IF(AND('Riesgos Corrup'!#REF!="Muy Alta",'Riesgos Corrup'!#REF!="Menor"),CONCATENATE("R8C",'Riesgos Corrup'!#REF!),"")</f>
        <v>#REF!</v>
      </c>
      <c r="N13" s="39" t="e">
        <f>IF(AND('Riesgos Corrup'!#REF!="Muy Alta",'Riesgos Corrup'!#REF!="Menor"),CONCATENATE("R8C",'Riesgos Corrup'!#REF!),"")</f>
        <v>#REF!</v>
      </c>
      <c r="O13" s="84" t="e">
        <f>IF(AND('Riesgos Corrup'!#REF!="Muy Alta",'Riesgos Corrup'!#REF!="Menor"),CONCATENATE("R8C",'Riesgos Corrup'!#REF!),"")</f>
        <v>#REF!</v>
      </c>
      <c r="P13" s="83" t="e">
        <f>IF(AND('Riesgos Corrup'!#REF!="Muy Alta",'Riesgos Corrup'!#REF!="Moderado"),CONCATENATE("R8C",'Riesgos Corrup'!#REF!),"")</f>
        <v>#REF!</v>
      </c>
      <c r="Q13" s="39" t="e">
        <f>IF(AND('Riesgos Corrup'!#REF!="Muy Alta",'Riesgos Corrup'!#REF!="Moderado"),CONCATENATE("R8C",'Riesgos Corrup'!#REF!),"")</f>
        <v>#REF!</v>
      </c>
      <c r="R13" s="84" t="e">
        <f>IF(AND('Riesgos Corrup'!#REF!="Muy Alta",'Riesgos Corrup'!#REF!="Moderado"),CONCATENATE("R8C",'Riesgos Corrup'!#REF!),"")</f>
        <v>#REF!</v>
      </c>
      <c r="S13" s="83" t="e">
        <f>IF(AND('Riesgos Corrup'!#REF!="Muy Alta",'Riesgos Corrup'!#REF!="Mayor"),CONCATENATE("R8C",'Riesgos Corrup'!#REF!),"")</f>
        <v>#REF!</v>
      </c>
      <c r="T13" s="39" t="e">
        <f>IF(AND('Riesgos Corrup'!#REF!="Muy Alta",'Riesgos Corrup'!#REF!="Mayor"),CONCATENATE("R8C",'Riesgos Corrup'!#REF!),"")</f>
        <v>#REF!</v>
      </c>
      <c r="U13" s="84" t="e">
        <f>IF(AND('Riesgos Corrup'!#REF!="Muy Alta",'Riesgos Corrup'!#REF!="Mayor"),CONCATENATE("R8C",'Riesgos Corrup'!#REF!),"")</f>
        <v>#REF!</v>
      </c>
      <c r="V13" s="96" t="e">
        <f>IF(AND('Riesgos Corrup'!#REF!="Muy Alta",'Riesgos Corrup'!#REF!="Catastrófico"),CONCATENATE("R8C",'Riesgos Corrup'!#REF!),"")</f>
        <v>#REF!</v>
      </c>
      <c r="W13" s="97" t="e">
        <f>IF(AND('Riesgos Corrup'!#REF!="Muy Alta",'Riesgos Corrup'!#REF!="Catastrófico"),CONCATENATE("R8C",'Riesgos Corrup'!#REF!),"")</f>
        <v>#REF!</v>
      </c>
      <c r="X13" s="98" t="e">
        <f>IF(AND('Riesgos Corrup'!#REF!="Muy Alta",'Riesgos Corrup'!#REF!="Catastrófico"),CONCATENATE("R8C",'Riesgos Corrup'!#REF!),"")</f>
        <v>#REF!</v>
      </c>
      <c r="Y13" s="40"/>
      <c r="Z13" s="195"/>
      <c r="AA13" s="196"/>
      <c r="AB13" s="196"/>
      <c r="AC13" s="196"/>
      <c r="AD13" s="196"/>
      <c r="AE13" s="197"/>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row>
    <row r="14" spans="1:76" ht="15" customHeight="1" x14ac:dyDescent="0.35">
      <c r="A14" s="40"/>
      <c r="B14" s="204"/>
      <c r="C14" s="205"/>
      <c r="D14" s="206"/>
      <c r="E14" s="179"/>
      <c r="F14" s="174"/>
      <c r="G14" s="174"/>
      <c r="H14" s="174"/>
      <c r="I14" s="174"/>
      <c r="J14" s="83" t="str">
        <f ca="1">IF(AND('Riesgos Corrup'!$AB$16="Muy Alta",'Riesgos Corrup'!$AD$16="Leve"),CONCATENATE("R9C",'Riesgos Corrup'!$R$16),"")</f>
        <v/>
      </c>
      <c r="K14" s="39" t="str">
        <f>IF(AND('Riesgos Corrup'!$AB$17="Muy Alta",'Riesgos Corrup'!$AD$17="Leve"),CONCATENATE("R9C",'Riesgos Corrup'!$R$17),"")</f>
        <v/>
      </c>
      <c r="L14" s="84" t="str">
        <f>IF(AND('Riesgos Corrup'!$AB$18="Muy Alta",'Riesgos Corrup'!$AD$18="Leve"),CONCATENATE("R9C",'Riesgos Corrup'!$R$18),"")</f>
        <v/>
      </c>
      <c r="M14" s="83" t="str">
        <f ca="1">IF(AND('Riesgos Corrup'!$AB$16="Muy Alta",'Riesgos Corrup'!$AD$16="Menor"),CONCATENATE("R9C",'Riesgos Corrup'!$R$16),"")</f>
        <v/>
      </c>
      <c r="N14" s="39" t="str">
        <f>IF(AND('Riesgos Corrup'!$AB$17="Muy Alta",'Riesgos Corrup'!$AD$17="Menor"),CONCATENATE("R9C",'Riesgos Corrup'!$R$17),"")</f>
        <v/>
      </c>
      <c r="O14" s="84" t="str">
        <f>IF(AND('Riesgos Corrup'!$AB$18="Muy Alta",'Riesgos Corrup'!$AD$18="Menor"),CONCATENATE("R9C",'Riesgos Corrup'!$R$18),"")</f>
        <v/>
      </c>
      <c r="P14" s="83" t="str">
        <f ca="1">IF(AND('Riesgos Corrup'!$AB$16="Muy Alta",'Riesgos Corrup'!$AD$16="Moderado"),CONCATENATE("R9C",'Riesgos Corrup'!$R$16),"")</f>
        <v/>
      </c>
      <c r="Q14" s="39" t="str">
        <f>IF(AND('Riesgos Corrup'!$AB$17="Muy Alta",'Riesgos Corrup'!$AD$17="Moderado"),CONCATENATE("R9C",'Riesgos Corrup'!$R$17),"")</f>
        <v/>
      </c>
      <c r="R14" s="84" t="str">
        <f>IF(AND('Riesgos Corrup'!$AB$18="Muy Alta",'Riesgos Corrup'!$AD$18="Moderado"),CONCATENATE("R9C",'Riesgos Corrup'!$R$18),"")</f>
        <v/>
      </c>
      <c r="S14" s="83" t="str">
        <f ca="1">IF(AND('Riesgos Corrup'!$AB$16="Muy Alta",'Riesgos Corrup'!$AD$16="Mayor"),CONCATENATE("R9C",'Riesgos Corrup'!$R$16),"")</f>
        <v/>
      </c>
      <c r="T14" s="39" t="str">
        <f>IF(AND('Riesgos Corrup'!$AB$17="Muy Alta",'Riesgos Corrup'!$AD$17="Mayor"),CONCATENATE("R9C",'Riesgos Corrup'!$R$17),"")</f>
        <v/>
      </c>
      <c r="U14" s="84" t="str">
        <f>IF(AND('Riesgos Corrup'!$AB$18="Muy Alta",'Riesgos Corrup'!$AD$18="Mayor"),CONCATENATE("R9C",'Riesgos Corrup'!$R$18),"")</f>
        <v/>
      </c>
      <c r="V14" s="96" t="str">
        <f ca="1">IF(AND('Riesgos Corrup'!$AB$16="Muy Alta",'Riesgos Corrup'!$AD$16="Catastrófico"),CONCATENATE("R9C",'Riesgos Corrup'!$R$16),"")</f>
        <v/>
      </c>
      <c r="W14" s="97" t="str">
        <f>IF(AND('Riesgos Corrup'!$AB$17="Muy Alta",'Riesgos Corrup'!$AD$17="Catastrófico"),CONCATENATE("R9C",'Riesgos Corrup'!$R$17),"")</f>
        <v/>
      </c>
      <c r="X14" s="98" t="str">
        <f>IF(AND('Riesgos Corrup'!$AB$18="Muy Alta",'Riesgos Corrup'!$AD$18="Catastrófico"),CONCATENATE("R9C",'Riesgos Corrup'!$R$18),"")</f>
        <v/>
      </c>
      <c r="Y14" s="40"/>
      <c r="Z14" s="195"/>
      <c r="AA14" s="196"/>
      <c r="AB14" s="196"/>
      <c r="AC14" s="196"/>
      <c r="AD14" s="196"/>
      <c r="AE14" s="197"/>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row>
    <row r="15" spans="1:76" ht="15" customHeight="1" x14ac:dyDescent="0.35">
      <c r="A15" s="40"/>
      <c r="B15" s="204"/>
      <c r="C15" s="205"/>
      <c r="D15" s="206"/>
      <c r="E15" s="179"/>
      <c r="F15" s="174"/>
      <c r="G15" s="174"/>
      <c r="H15" s="174"/>
      <c r="I15" s="174"/>
      <c r="J15" s="83" t="str">
        <f ca="1">IF(AND('Riesgos Corrup'!$AB$19="Muy Alta",'Riesgos Corrup'!$AD$19="Leve"),CONCATENATE("R10C",'Riesgos Corrup'!$R$19),"")</f>
        <v/>
      </c>
      <c r="K15" s="39" t="str">
        <f>IF(AND('Riesgos Corrup'!$AB$20="Muy Alta",'Riesgos Corrup'!$AD$20="Leve"),CONCATENATE("R10C",'Riesgos Corrup'!$R$20),"")</f>
        <v/>
      </c>
      <c r="L15" s="84" t="str">
        <f>IF(AND('Riesgos Corrup'!$AB$21="Muy Alta",'Riesgos Corrup'!$AD$21="Leve"),CONCATENATE("R10C",'Riesgos Corrup'!$R$21),"")</f>
        <v/>
      </c>
      <c r="M15" s="83" t="str">
        <f ca="1">IF(AND('Riesgos Corrup'!$AB$19="Muy Alta",'Riesgos Corrup'!$AD$19="Menor"),CONCATENATE("R10C",'Riesgos Corrup'!$R$19),"")</f>
        <v/>
      </c>
      <c r="N15" s="39" t="str">
        <f>IF(AND('Riesgos Corrup'!$AB$20="Muy Alta",'Riesgos Corrup'!$AD$20="Menor"),CONCATENATE("R10C",'Riesgos Corrup'!$R$20),"")</f>
        <v/>
      </c>
      <c r="O15" s="84" t="str">
        <f>IF(AND('Riesgos Corrup'!$AB$21="Muy Alta",'Riesgos Corrup'!$AD$21="Menor"),CONCATENATE("R10C",'Riesgos Corrup'!$R$21),"")</f>
        <v/>
      </c>
      <c r="P15" s="83" t="str">
        <f ca="1">IF(AND('Riesgos Corrup'!$AB$19="Muy Alta",'Riesgos Corrup'!$AD$19="Moderado"),CONCATENATE("R10C",'Riesgos Corrup'!$R$19),"")</f>
        <v/>
      </c>
      <c r="Q15" s="39" t="str">
        <f>IF(AND('Riesgos Corrup'!$AB$20="Muy Alta",'Riesgos Corrup'!$AD$20="Moderado"),CONCATENATE("R10C",'Riesgos Corrup'!$R$20),"")</f>
        <v/>
      </c>
      <c r="R15" s="84" t="str">
        <f>IF(AND('Riesgos Corrup'!$AB$21="Muy Alta",'Riesgos Corrup'!$AD$21="Moderado"),CONCATENATE("R10C",'Riesgos Corrup'!$R$21),"")</f>
        <v/>
      </c>
      <c r="S15" s="83" t="str">
        <f ca="1">IF(AND('Riesgos Corrup'!$AB$19="Muy Alta",'Riesgos Corrup'!$AD$19="Mayor"),CONCATENATE("R10C",'Riesgos Corrup'!$R$19),"")</f>
        <v/>
      </c>
      <c r="T15" s="39" t="str">
        <f>IF(AND('Riesgos Corrup'!$AB$20="Muy Alta",'Riesgos Corrup'!$AD$20="Mayor"),CONCATENATE("R10C",'Riesgos Corrup'!$R$20),"")</f>
        <v/>
      </c>
      <c r="U15" s="84" t="str">
        <f>IF(AND('Riesgos Corrup'!$AB$21="Muy Alta",'Riesgos Corrup'!$AD$21="Mayor"),CONCATENATE("R10C",'Riesgos Corrup'!$R$21),"")</f>
        <v/>
      </c>
      <c r="V15" s="96" t="str">
        <f ca="1">IF(AND('Riesgos Corrup'!$AB$19="Muy Alta",'Riesgos Corrup'!$AD$19="Catastrófico"),CONCATENATE("R10C",'Riesgos Corrup'!$R$19),"")</f>
        <v/>
      </c>
      <c r="W15" s="97" t="str">
        <f>IF(AND('Riesgos Corrup'!$AB$20="Muy Alta",'Riesgos Corrup'!$AD$20="Catastrófico"),CONCATENATE("R10C",'Riesgos Corrup'!$R$20),"")</f>
        <v/>
      </c>
      <c r="X15" s="98" t="str">
        <f>IF(AND('Riesgos Corrup'!$AB$21="Muy Alta",'Riesgos Corrup'!$AD$21="Catastrófico"),CONCATENATE("R10C",'Riesgos Corrup'!$R$21),"")</f>
        <v/>
      </c>
      <c r="Y15" s="40"/>
      <c r="Z15" s="195"/>
      <c r="AA15" s="196"/>
      <c r="AB15" s="196"/>
      <c r="AC15" s="196"/>
      <c r="AD15" s="196"/>
      <c r="AE15" s="197"/>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row>
    <row r="16" spans="1:76" ht="15" customHeight="1" x14ac:dyDescent="0.35">
      <c r="A16" s="40"/>
      <c r="B16" s="204"/>
      <c r="C16" s="205"/>
      <c r="D16" s="206"/>
      <c r="E16" s="179"/>
      <c r="F16" s="174"/>
      <c r="G16" s="174"/>
      <c r="H16" s="174"/>
      <c r="I16" s="174"/>
      <c r="J16" s="83" t="e">
        <f>IF(AND('Riesgos Corrup'!#REF!="Muy Alta",'Riesgos Corrup'!#REF!="Leve"),CONCATENATE("R11C",'Riesgos Corrup'!#REF!),"")</f>
        <v>#REF!</v>
      </c>
      <c r="K16" s="39" t="e">
        <f>IF(AND('Riesgos Corrup'!#REF!="Muy Alta",'Riesgos Corrup'!#REF!="Leve"),CONCATENATE("R11C",'Riesgos Corrup'!#REF!),"")</f>
        <v>#REF!</v>
      </c>
      <c r="L16" s="84" t="e">
        <f>IF(AND('Riesgos Corrup'!#REF!="Muy Alta",'Riesgos Corrup'!#REF!="Leve"),CONCATENATE("R11C",'Riesgos Corrup'!#REF!),"")</f>
        <v>#REF!</v>
      </c>
      <c r="M16" s="83" t="e">
        <f>IF(AND('Riesgos Corrup'!#REF!="Muy Alta",'Riesgos Corrup'!#REF!="Menor"),CONCATENATE("R11C",'Riesgos Corrup'!#REF!),"")</f>
        <v>#REF!</v>
      </c>
      <c r="N16" s="39" t="e">
        <f>IF(AND('Riesgos Corrup'!#REF!="Muy Alta",'Riesgos Corrup'!#REF!="Menor"),CONCATENATE("R11C",'Riesgos Corrup'!#REF!),"")</f>
        <v>#REF!</v>
      </c>
      <c r="O16" s="84" t="e">
        <f>IF(AND('Riesgos Corrup'!#REF!="Muy Alta",'Riesgos Corrup'!#REF!="Menor"),CONCATENATE("R11C",'Riesgos Corrup'!#REF!),"")</f>
        <v>#REF!</v>
      </c>
      <c r="P16" s="83" t="e">
        <f>IF(AND('Riesgos Corrup'!#REF!="Muy Alta",'Riesgos Corrup'!#REF!="Moderado"),CONCATENATE("R11C",'Riesgos Corrup'!#REF!),"")</f>
        <v>#REF!</v>
      </c>
      <c r="Q16" s="39" t="e">
        <f>IF(AND('Riesgos Corrup'!#REF!="Muy Alta",'Riesgos Corrup'!#REF!="Moderado"),CONCATENATE("R11C",'Riesgos Corrup'!#REF!),"")</f>
        <v>#REF!</v>
      </c>
      <c r="R16" s="84" t="e">
        <f>IF(AND('Riesgos Corrup'!#REF!="Muy Alta",'Riesgos Corrup'!#REF!="Moderado"),CONCATENATE("R11C",'Riesgos Corrup'!#REF!),"")</f>
        <v>#REF!</v>
      </c>
      <c r="S16" s="83" t="e">
        <f>IF(AND('Riesgos Corrup'!#REF!="Muy Alta",'Riesgos Corrup'!#REF!="Mayor"),CONCATENATE("R11C",'Riesgos Corrup'!#REF!),"")</f>
        <v>#REF!</v>
      </c>
      <c r="T16" s="39" t="e">
        <f>IF(AND('Riesgos Corrup'!#REF!="Muy Alta",'Riesgos Corrup'!#REF!="Mayor"),CONCATENATE("R11C",'Riesgos Corrup'!#REF!),"")</f>
        <v>#REF!</v>
      </c>
      <c r="U16" s="84" t="e">
        <f>IF(AND('Riesgos Corrup'!#REF!="Muy Alta",'Riesgos Corrup'!#REF!="Mayor"),CONCATENATE("R11C",'Riesgos Corrup'!#REF!),"")</f>
        <v>#REF!</v>
      </c>
      <c r="V16" s="96" t="e">
        <f>IF(AND('Riesgos Corrup'!#REF!="Muy Alta",'Riesgos Corrup'!#REF!="Catastrófico"),CONCATENATE("R11C",'Riesgos Corrup'!#REF!),"")</f>
        <v>#REF!</v>
      </c>
      <c r="W16" s="97" t="e">
        <f>IF(AND('Riesgos Corrup'!#REF!="Muy Alta",'Riesgos Corrup'!#REF!="Catastrófico"),CONCATENATE("R11C",'Riesgos Corrup'!#REF!),"")</f>
        <v>#REF!</v>
      </c>
      <c r="X16" s="98" t="e">
        <f>IF(AND('Riesgos Corrup'!#REF!="Muy Alta",'Riesgos Corrup'!#REF!="Catastrófico"),CONCATENATE("R11C",'Riesgos Corrup'!#REF!),"")</f>
        <v>#REF!</v>
      </c>
      <c r="Y16" s="40"/>
      <c r="Z16" s="195"/>
      <c r="AA16" s="196"/>
      <c r="AB16" s="196"/>
      <c r="AC16" s="196"/>
      <c r="AD16" s="196"/>
      <c r="AE16" s="197"/>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ht="15" customHeight="1" x14ac:dyDescent="0.35">
      <c r="A17" s="40"/>
      <c r="B17" s="204"/>
      <c r="C17" s="205"/>
      <c r="D17" s="206"/>
      <c r="E17" s="179"/>
      <c r="F17" s="174"/>
      <c r="G17" s="174"/>
      <c r="H17" s="174"/>
      <c r="I17" s="174"/>
      <c r="J17" s="83" t="e">
        <f>IF(AND('Riesgos Corrup'!#REF!="Muy Alta",'Riesgos Corrup'!#REF!="Leve"),CONCATENATE("R12C",'Riesgos Corrup'!#REF!),"")</f>
        <v>#REF!</v>
      </c>
      <c r="K17" s="39" t="e">
        <f>IF(AND('Riesgos Corrup'!#REF!="Muy Alta",'Riesgos Corrup'!#REF!="Leve"),CONCATENATE("R12C",'Riesgos Corrup'!#REF!),"")</f>
        <v>#REF!</v>
      </c>
      <c r="L17" s="84" t="e">
        <f>IF(AND('Riesgos Corrup'!#REF!="Muy Alta",'Riesgos Corrup'!#REF!="Leve"),CONCATENATE("R12C",'Riesgos Corrup'!#REF!),"")</f>
        <v>#REF!</v>
      </c>
      <c r="M17" s="83" t="e">
        <f>IF(AND('Riesgos Corrup'!#REF!="Muy Alta",'Riesgos Corrup'!#REF!="Menor"),CONCATENATE("R12C",'Riesgos Corrup'!#REF!),"")</f>
        <v>#REF!</v>
      </c>
      <c r="N17" s="39" t="e">
        <f>IF(AND('Riesgos Corrup'!#REF!="Muy Alta",'Riesgos Corrup'!#REF!="Menor"),CONCATENATE("R12C",'Riesgos Corrup'!#REF!),"")</f>
        <v>#REF!</v>
      </c>
      <c r="O17" s="84" t="e">
        <f>IF(AND('Riesgos Corrup'!#REF!="Muy Alta",'Riesgos Corrup'!#REF!="Menor"),CONCATENATE("R12C",'Riesgos Corrup'!#REF!),"")</f>
        <v>#REF!</v>
      </c>
      <c r="P17" s="83" t="e">
        <f>IF(AND('Riesgos Corrup'!#REF!="Muy Alta",'Riesgos Corrup'!#REF!="Moderado"),CONCATENATE("R12C",'Riesgos Corrup'!#REF!),"")</f>
        <v>#REF!</v>
      </c>
      <c r="Q17" s="39" t="e">
        <f>IF(AND('Riesgos Corrup'!#REF!="Muy Alta",'Riesgos Corrup'!#REF!="Moderado"),CONCATENATE("R12C",'Riesgos Corrup'!#REF!),"")</f>
        <v>#REF!</v>
      </c>
      <c r="R17" s="84" t="e">
        <f>IF(AND('Riesgos Corrup'!#REF!="Muy Alta",'Riesgos Corrup'!#REF!="Moderado"),CONCATENATE("R12C",'Riesgos Corrup'!#REF!),"")</f>
        <v>#REF!</v>
      </c>
      <c r="S17" s="83" t="e">
        <f>IF(AND('Riesgos Corrup'!#REF!="Muy Alta",'Riesgos Corrup'!#REF!="Mayor"),CONCATENATE("R12C",'Riesgos Corrup'!#REF!),"")</f>
        <v>#REF!</v>
      </c>
      <c r="T17" s="39" t="e">
        <f>IF(AND('Riesgos Corrup'!#REF!="Muy Alta",'Riesgos Corrup'!#REF!="Mayor"),CONCATENATE("R12C",'Riesgos Corrup'!#REF!),"")</f>
        <v>#REF!</v>
      </c>
      <c r="U17" s="84" t="e">
        <f>IF(AND('Riesgos Corrup'!#REF!="Muy Alta",'Riesgos Corrup'!#REF!="Mayor"),CONCATENATE("R12C",'Riesgos Corrup'!#REF!),"")</f>
        <v>#REF!</v>
      </c>
      <c r="V17" s="96" t="e">
        <f>IF(AND('Riesgos Corrup'!#REF!="Muy Alta",'Riesgos Corrup'!#REF!="Catastrófico"),CONCATENATE("R12C",'Riesgos Corrup'!#REF!),"")</f>
        <v>#REF!</v>
      </c>
      <c r="W17" s="97" t="e">
        <f>IF(AND('Riesgos Corrup'!#REF!="Muy Alta",'Riesgos Corrup'!#REF!="Catastrófico"),CONCATENATE("R12C",'Riesgos Corrup'!#REF!),"")</f>
        <v>#REF!</v>
      </c>
      <c r="X17" s="98" t="e">
        <f>IF(AND('Riesgos Corrup'!#REF!="Muy Alta",'Riesgos Corrup'!#REF!="Catastrófico"),CONCATENATE("R12C",'Riesgos Corrup'!#REF!),"")</f>
        <v>#REF!</v>
      </c>
      <c r="Y17" s="40"/>
      <c r="Z17" s="195"/>
      <c r="AA17" s="196"/>
      <c r="AB17" s="196"/>
      <c r="AC17" s="196"/>
      <c r="AD17" s="196"/>
      <c r="AE17" s="197"/>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ht="15" customHeight="1" x14ac:dyDescent="0.35">
      <c r="A18" s="40"/>
      <c r="B18" s="204"/>
      <c r="C18" s="205"/>
      <c r="D18" s="206"/>
      <c r="E18" s="179"/>
      <c r="F18" s="174"/>
      <c r="G18" s="174"/>
      <c r="H18" s="174"/>
      <c r="I18" s="174"/>
      <c r="J18" s="83" t="e">
        <f>IF(AND('Riesgos Corrup'!#REF!="Muy Alta",'Riesgos Corrup'!#REF!="Leve"),CONCATENATE("R13C",'Riesgos Corrup'!#REF!),"")</f>
        <v>#REF!</v>
      </c>
      <c r="K18" s="39" t="e">
        <f>IF(AND('Riesgos Corrup'!#REF!="Muy Alta",'Riesgos Corrup'!#REF!="Leve"),CONCATENATE("R13C",'Riesgos Corrup'!#REF!),"")</f>
        <v>#REF!</v>
      </c>
      <c r="L18" s="84" t="e">
        <f>IF(AND('Riesgos Corrup'!#REF!="Muy Alta",'Riesgos Corrup'!#REF!="Leve"),CONCATENATE("R13C",'Riesgos Corrup'!#REF!),"")</f>
        <v>#REF!</v>
      </c>
      <c r="M18" s="83" t="e">
        <f>IF(AND('Riesgos Corrup'!#REF!="Muy Alta",'Riesgos Corrup'!#REF!="Menor"),CONCATENATE("R13C",'Riesgos Corrup'!#REF!),"")</f>
        <v>#REF!</v>
      </c>
      <c r="N18" s="39" t="e">
        <f>IF(AND('Riesgos Corrup'!#REF!="Muy Alta",'Riesgos Corrup'!#REF!="Menor"),CONCATENATE("R13C",'Riesgos Corrup'!#REF!),"")</f>
        <v>#REF!</v>
      </c>
      <c r="O18" s="84" t="e">
        <f>IF(AND('Riesgos Corrup'!#REF!="Muy Alta",'Riesgos Corrup'!#REF!="Menor"),CONCATENATE("R13C",'Riesgos Corrup'!#REF!),"")</f>
        <v>#REF!</v>
      </c>
      <c r="P18" s="83" t="e">
        <f>IF(AND('Riesgos Corrup'!#REF!="Muy Alta",'Riesgos Corrup'!#REF!="Moderado"),CONCATENATE("R13C",'Riesgos Corrup'!#REF!),"")</f>
        <v>#REF!</v>
      </c>
      <c r="Q18" s="39" t="e">
        <f>IF(AND('Riesgos Corrup'!#REF!="Muy Alta",'Riesgos Corrup'!#REF!="Moderado"),CONCATENATE("R13C",'Riesgos Corrup'!#REF!),"")</f>
        <v>#REF!</v>
      </c>
      <c r="R18" s="84" t="e">
        <f>IF(AND('Riesgos Corrup'!#REF!="Muy Alta",'Riesgos Corrup'!#REF!="Moderado"),CONCATENATE("R13C",'Riesgos Corrup'!#REF!),"")</f>
        <v>#REF!</v>
      </c>
      <c r="S18" s="83" t="e">
        <f>IF(AND('Riesgos Corrup'!#REF!="Muy Alta",'Riesgos Corrup'!#REF!="Mayor"),CONCATENATE("R13C",'Riesgos Corrup'!#REF!),"")</f>
        <v>#REF!</v>
      </c>
      <c r="T18" s="39" t="e">
        <f>IF(AND('Riesgos Corrup'!#REF!="Muy Alta",'Riesgos Corrup'!#REF!="Mayor"),CONCATENATE("R13C",'Riesgos Corrup'!#REF!),"")</f>
        <v>#REF!</v>
      </c>
      <c r="U18" s="84" t="e">
        <f>IF(AND('Riesgos Corrup'!#REF!="Muy Alta",'Riesgos Corrup'!#REF!="Mayor"),CONCATENATE("R13C",'Riesgos Corrup'!#REF!),"")</f>
        <v>#REF!</v>
      </c>
      <c r="V18" s="96" t="e">
        <f>IF(AND('Riesgos Corrup'!#REF!="Muy Alta",'Riesgos Corrup'!#REF!="Catastrófico"),CONCATENATE("R13C",'Riesgos Corrup'!#REF!),"")</f>
        <v>#REF!</v>
      </c>
      <c r="W18" s="97" t="e">
        <f>IF(AND('Riesgos Corrup'!#REF!="Muy Alta",'Riesgos Corrup'!#REF!="Catastrófico"),CONCATENATE("R13C",'Riesgos Corrup'!#REF!),"")</f>
        <v>#REF!</v>
      </c>
      <c r="X18" s="98" t="e">
        <f>IF(AND('Riesgos Corrup'!#REF!="Muy Alta",'Riesgos Corrup'!#REF!="Catastrófico"),CONCATENATE("R13C",'Riesgos Corrup'!#REF!),"")</f>
        <v>#REF!</v>
      </c>
      <c r="Y18" s="40"/>
      <c r="Z18" s="195"/>
      <c r="AA18" s="196"/>
      <c r="AB18" s="196"/>
      <c r="AC18" s="196"/>
      <c r="AD18" s="196"/>
      <c r="AE18" s="197"/>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ht="15" customHeight="1" x14ac:dyDescent="0.35">
      <c r="A19" s="40"/>
      <c r="B19" s="204"/>
      <c r="C19" s="205"/>
      <c r="D19" s="206"/>
      <c r="E19" s="179"/>
      <c r="F19" s="174"/>
      <c r="G19" s="174"/>
      <c r="H19" s="174"/>
      <c r="I19" s="174"/>
      <c r="J19" s="83" t="str">
        <f ca="1">IF(AND('Riesgos Corrup'!$AB$22="Muy Alta",'Riesgos Corrup'!$AD$22="Leve"),CONCATENATE("R14C",'Riesgos Corrup'!$R$22),"")</f>
        <v/>
      </c>
      <c r="K19" s="39" t="str">
        <f>IF(AND('Riesgos Corrup'!$AB$23="Muy Alta",'Riesgos Corrup'!$AD$23="Leve"),CONCATENATE("R14C",'Riesgos Corrup'!$R$23),"")</f>
        <v/>
      </c>
      <c r="L19" s="84" t="str">
        <f>IF(AND('Riesgos Corrup'!$AB$24="Muy Alta",'Riesgos Corrup'!$AD$24="Leve"),CONCATENATE("R14C",'Riesgos Corrup'!$R$24),"")</f>
        <v/>
      </c>
      <c r="M19" s="83" t="str">
        <f ca="1">IF(AND('Riesgos Corrup'!$AB$22="Muy Alta",'Riesgos Corrup'!$AD$22="Menor"),CONCATENATE("R14C",'Riesgos Corrup'!$R$22),"")</f>
        <v/>
      </c>
      <c r="N19" s="39" t="str">
        <f>IF(AND('Riesgos Corrup'!$AB$23="Muy Alta",'Riesgos Corrup'!$AD$23="Menor"),CONCATENATE("R14C",'Riesgos Corrup'!$R$23),"")</f>
        <v/>
      </c>
      <c r="O19" s="84" t="str">
        <f>IF(AND('Riesgos Corrup'!$AB$24="Muy Alta",'Riesgos Corrup'!$AD$24="Menor"),CONCATENATE("R14C",'Riesgos Corrup'!$R$24),"")</f>
        <v/>
      </c>
      <c r="P19" s="83" t="str">
        <f ca="1">IF(AND('Riesgos Corrup'!$AB$22="Muy Alta",'Riesgos Corrup'!$AD$22="Moderado"),CONCATENATE("R14C",'Riesgos Corrup'!$R$22),"")</f>
        <v/>
      </c>
      <c r="Q19" s="39" t="str">
        <f>IF(AND('Riesgos Corrup'!$AB$23="Muy Alta",'Riesgos Corrup'!$AD$23="Moderado"),CONCATENATE("R14C",'Riesgos Corrup'!$R$23),"")</f>
        <v/>
      </c>
      <c r="R19" s="84" t="str">
        <f>IF(AND('Riesgos Corrup'!$AB$24="Muy Alta",'Riesgos Corrup'!$AD$24="Moderado"),CONCATENATE("R14C",'Riesgos Corrup'!$R$24),"")</f>
        <v/>
      </c>
      <c r="S19" s="83" t="str">
        <f ca="1">IF(AND('Riesgos Corrup'!$AB$22="Muy Alta",'Riesgos Corrup'!$AD$22="Mayor"),CONCATENATE("R14C",'Riesgos Corrup'!$R$22),"")</f>
        <v/>
      </c>
      <c r="T19" s="39" t="str">
        <f>IF(AND('Riesgos Corrup'!$AB$23="Muy Alta",'Riesgos Corrup'!$AD$23="Mayor"),CONCATENATE("R14C",'Riesgos Corrup'!$R$23),"")</f>
        <v/>
      </c>
      <c r="U19" s="84" t="str">
        <f>IF(AND('Riesgos Corrup'!$AB$24="Muy Alta",'Riesgos Corrup'!$AD$24="Mayor"),CONCATENATE("R14C",'Riesgos Corrup'!$R$24),"")</f>
        <v/>
      </c>
      <c r="V19" s="96" t="str">
        <f ca="1">IF(AND('Riesgos Corrup'!$AB$22="Muy Alta",'Riesgos Corrup'!$AD$22="Catastrófico"),CONCATENATE("R14C",'Riesgos Corrup'!$R$22),"")</f>
        <v/>
      </c>
      <c r="W19" s="97" t="str">
        <f>IF(AND('Riesgos Corrup'!$AB$23="Muy Alta",'Riesgos Corrup'!$AD$23="Catastrófico"),CONCATENATE("R14C",'Riesgos Corrup'!$R$23),"")</f>
        <v/>
      </c>
      <c r="X19" s="98" t="str">
        <f>IF(AND('Riesgos Corrup'!$AB$24="Muy Alta",'Riesgos Corrup'!$AD$24="Catastrófico"),CONCATENATE("R14C",'Riesgos Corrup'!$R$24),"")</f>
        <v/>
      </c>
      <c r="Y19" s="40"/>
      <c r="Z19" s="195"/>
      <c r="AA19" s="196"/>
      <c r="AB19" s="196"/>
      <c r="AC19" s="196"/>
      <c r="AD19" s="196"/>
      <c r="AE19" s="197"/>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row>
    <row r="20" spans="1:61" ht="15" customHeight="1" x14ac:dyDescent="0.35">
      <c r="A20" s="40"/>
      <c r="B20" s="204"/>
      <c r="C20" s="205"/>
      <c r="D20" s="206"/>
      <c r="E20" s="179"/>
      <c r="F20" s="174"/>
      <c r="G20" s="174"/>
      <c r="H20" s="174"/>
      <c r="I20" s="174"/>
      <c r="J20" s="83" t="e">
        <f>IF(AND('Riesgos Corrup'!#REF!="Muy Alta",'Riesgos Corrup'!#REF!="Leve"),CONCATENATE("R15C",'Riesgos Corrup'!#REF!),"")</f>
        <v>#REF!</v>
      </c>
      <c r="K20" s="39" t="e">
        <f>IF(AND('Riesgos Corrup'!#REF!="Muy Alta",'Riesgos Corrup'!#REF!="Leve"),CONCATENATE("R15C",'Riesgos Corrup'!#REF!),"")</f>
        <v>#REF!</v>
      </c>
      <c r="L20" s="84" t="e">
        <f>IF(AND('Riesgos Corrup'!#REF!="Muy Alta",'Riesgos Corrup'!#REF!="Leve"),CONCATENATE("R15C",'Riesgos Corrup'!#REF!),"")</f>
        <v>#REF!</v>
      </c>
      <c r="M20" s="83" t="e">
        <f>IF(AND('Riesgos Corrup'!#REF!="Muy Alta",'Riesgos Corrup'!#REF!="Menor"),CONCATENATE("R15C",'Riesgos Corrup'!#REF!),"")</f>
        <v>#REF!</v>
      </c>
      <c r="N20" s="39" t="e">
        <f>IF(AND('Riesgos Corrup'!#REF!="Muy Alta",'Riesgos Corrup'!#REF!="Menor"),CONCATENATE("R15C",'Riesgos Corrup'!#REF!),"")</f>
        <v>#REF!</v>
      </c>
      <c r="O20" s="84" t="e">
        <f>IF(AND('Riesgos Corrup'!#REF!="Muy Alta",'Riesgos Corrup'!#REF!="Menor"),CONCATENATE("R15C",'Riesgos Corrup'!#REF!),"")</f>
        <v>#REF!</v>
      </c>
      <c r="P20" s="83" t="e">
        <f>IF(AND('Riesgos Corrup'!#REF!="Muy Alta",'Riesgos Corrup'!#REF!="Moderado"),CONCATENATE("R15C",'Riesgos Corrup'!#REF!),"")</f>
        <v>#REF!</v>
      </c>
      <c r="Q20" s="39" t="e">
        <f>IF(AND('Riesgos Corrup'!#REF!="Muy Alta",'Riesgos Corrup'!#REF!="Moderado"),CONCATENATE("R15C",'Riesgos Corrup'!#REF!),"")</f>
        <v>#REF!</v>
      </c>
      <c r="R20" s="84" t="e">
        <f>IF(AND('Riesgos Corrup'!#REF!="Muy Alta",'Riesgos Corrup'!#REF!="Moderado"),CONCATENATE("R15C",'Riesgos Corrup'!#REF!),"")</f>
        <v>#REF!</v>
      </c>
      <c r="S20" s="83" t="e">
        <f>IF(AND('Riesgos Corrup'!#REF!="Muy Alta",'Riesgos Corrup'!#REF!="Mayor"),CONCATENATE("R15C",'Riesgos Corrup'!#REF!),"")</f>
        <v>#REF!</v>
      </c>
      <c r="T20" s="39" t="e">
        <f>IF(AND('Riesgos Corrup'!#REF!="Muy Alta",'Riesgos Corrup'!#REF!="Mayor"),CONCATENATE("R15C",'Riesgos Corrup'!#REF!),"")</f>
        <v>#REF!</v>
      </c>
      <c r="U20" s="84" t="e">
        <f>IF(AND('Riesgos Corrup'!#REF!="Muy Alta",'Riesgos Corrup'!#REF!="Mayor"),CONCATENATE("R15C",'Riesgos Corrup'!#REF!),"")</f>
        <v>#REF!</v>
      </c>
      <c r="V20" s="96" t="e">
        <f>IF(AND('Riesgos Corrup'!#REF!="Muy Alta",'Riesgos Corrup'!#REF!="Catastrófico"),CONCATENATE("R15C",'Riesgos Corrup'!#REF!),"")</f>
        <v>#REF!</v>
      </c>
      <c r="W20" s="97" t="e">
        <f>IF(AND('Riesgos Corrup'!#REF!="Muy Alta",'Riesgos Corrup'!#REF!="Catastrófico"),CONCATENATE("R15C",'Riesgos Corrup'!#REF!),"")</f>
        <v>#REF!</v>
      </c>
      <c r="X20" s="98" t="e">
        <f>IF(AND('Riesgos Corrup'!#REF!="Muy Alta",'Riesgos Corrup'!#REF!="Catastrófico"),CONCATENATE("R15C",'Riesgos Corrup'!#REF!),"")</f>
        <v>#REF!</v>
      </c>
      <c r="Y20" s="40"/>
      <c r="Z20" s="195"/>
      <c r="AA20" s="196"/>
      <c r="AB20" s="196"/>
      <c r="AC20" s="196"/>
      <c r="AD20" s="196"/>
      <c r="AE20" s="197"/>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row>
    <row r="21" spans="1:61" ht="15" customHeight="1" x14ac:dyDescent="0.35">
      <c r="A21" s="40"/>
      <c r="B21" s="204"/>
      <c r="C21" s="205"/>
      <c r="D21" s="206"/>
      <c r="E21" s="179"/>
      <c r="F21" s="174"/>
      <c r="G21" s="174"/>
      <c r="H21" s="174"/>
      <c r="I21" s="174"/>
      <c r="J21" s="83" t="e">
        <f>IF(AND('Riesgos Corrup'!#REF!="Muy Alta",'Riesgos Corrup'!#REF!="Leve"),CONCATENATE("R16C",'Riesgos Corrup'!#REF!),"")</f>
        <v>#REF!</v>
      </c>
      <c r="K21" s="39" t="e">
        <f>IF(AND('Riesgos Corrup'!#REF!="Muy Alta",'Riesgos Corrup'!#REF!="Leve"),CONCATENATE("R16C",'Riesgos Corrup'!#REF!),"")</f>
        <v>#REF!</v>
      </c>
      <c r="L21" s="84" t="e">
        <f>IF(AND('Riesgos Corrup'!#REF!="Muy Alta",'Riesgos Corrup'!#REF!="Leve"),CONCATENATE("R16C",'Riesgos Corrup'!#REF!),"")</f>
        <v>#REF!</v>
      </c>
      <c r="M21" s="83" t="e">
        <f>IF(AND('Riesgos Corrup'!#REF!="Muy Alta",'Riesgos Corrup'!#REF!="Menor"),CONCATENATE("R16C",'Riesgos Corrup'!#REF!),"")</f>
        <v>#REF!</v>
      </c>
      <c r="N21" s="39" t="e">
        <f>IF(AND('Riesgos Corrup'!#REF!="Muy Alta",'Riesgos Corrup'!#REF!="Menor"),CONCATENATE("R16C",'Riesgos Corrup'!#REF!),"")</f>
        <v>#REF!</v>
      </c>
      <c r="O21" s="84" t="e">
        <f>IF(AND('Riesgos Corrup'!#REF!="Muy Alta",'Riesgos Corrup'!#REF!="Menor"),CONCATENATE("R16C",'Riesgos Corrup'!#REF!),"")</f>
        <v>#REF!</v>
      </c>
      <c r="P21" s="83" t="e">
        <f>IF(AND('Riesgos Corrup'!#REF!="Muy Alta",'Riesgos Corrup'!#REF!="Moderado"),CONCATENATE("R16C",'Riesgos Corrup'!#REF!),"")</f>
        <v>#REF!</v>
      </c>
      <c r="Q21" s="39" t="e">
        <f>IF(AND('Riesgos Corrup'!#REF!="Muy Alta",'Riesgos Corrup'!#REF!="Moderado"),CONCATENATE("R16C",'Riesgos Corrup'!#REF!),"")</f>
        <v>#REF!</v>
      </c>
      <c r="R21" s="84" t="e">
        <f>IF(AND('Riesgos Corrup'!#REF!="Muy Alta",'Riesgos Corrup'!#REF!="Moderado"),CONCATENATE("R16C",'Riesgos Corrup'!#REF!),"")</f>
        <v>#REF!</v>
      </c>
      <c r="S21" s="83" t="e">
        <f>IF(AND('Riesgos Corrup'!#REF!="Muy Alta",'Riesgos Corrup'!#REF!="Mayor"),CONCATENATE("R16C",'Riesgos Corrup'!#REF!),"")</f>
        <v>#REF!</v>
      </c>
      <c r="T21" s="39" t="e">
        <f>IF(AND('Riesgos Corrup'!#REF!="Muy Alta",'Riesgos Corrup'!#REF!="Mayor"),CONCATENATE("R16C",'Riesgos Corrup'!#REF!),"")</f>
        <v>#REF!</v>
      </c>
      <c r="U21" s="84" t="e">
        <f>IF(AND('Riesgos Corrup'!#REF!="Muy Alta",'Riesgos Corrup'!#REF!="Mayor"),CONCATENATE("R16C",'Riesgos Corrup'!#REF!),"")</f>
        <v>#REF!</v>
      </c>
      <c r="V21" s="96" t="e">
        <f>IF(AND('Riesgos Corrup'!#REF!="Muy Alta",'Riesgos Corrup'!#REF!="Catastrófico"),CONCATENATE("R16C",'Riesgos Corrup'!#REF!),"")</f>
        <v>#REF!</v>
      </c>
      <c r="W21" s="97" t="e">
        <f>IF(AND('Riesgos Corrup'!#REF!="Muy Alta",'Riesgos Corrup'!#REF!="Catastrófico"),CONCATENATE("R16C",'Riesgos Corrup'!#REF!),"")</f>
        <v>#REF!</v>
      </c>
      <c r="X21" s="98" t="e">
        <f>IF(AND('Riesgos Corrup'!#REF!="Muy Alta",'Riesgos Corrup'!#REF!="Catastrófico"),CONCATENATE("R16C",'Riesgos Corrup'!#REF!),"")</f>
        <v>#REF!</v>
      </c>
      <c r="Y21" s="40"/>
      <c r="Z21" s="195"/>
      <c r="AA21" s="196"/>
      <c r="AB21" s="196"/>
      <c r="AC21" s="196"/>
      <c r="AD21" s="196"/>
      <c r="AE21" s="197"/>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row>
    <row r="22" spans="1:61" ht="15" customHeight="1" x14ac:dyDescent="0.35">
      <c r="A22" s="40"/>
      <c r="B22" s="204"/>
      <c r="C22" s="205"/>
      <c r="D22" s="206"/>
      <c r="E22" s="179"/>
      <c r="F22" s="174"/>
      <c r="G22" s="174"/>
      <c r="H22" s="174"/>
      <c r="I22" s="174"/>
      <c r="J22" s="83" t="e">
        <f>IF(AND('Riesgos Corrup'!#REF!="Muy Alta",'Riesgos Corrup'!#REF!="Leve"),CONCATENATE("R17",'Riesgos Corrup'!#REF!),"")</f>
        <v>#REF!</v>
      </c>
      <c r="K22" s="39" t="e">
        <f>IF(AND('Riesgos Corrup'!#REF!="Muy Alta",'Riesgos Corrup'!#REF!="Leve"),CONCATENATE("R17C",'Riesgos Corrup'!#REF!),"")</f>
        <v>#REF!</v>
      </c>
      <c r="L22" s="84" t="e">
        <f>IF(AND('Riesgos Corrup'!#REF!="Muy Alta",'Riesgos Corrup'!#REF!="Leve"),CONCATENATE("R17C",'Riesgos Corrup'!#REF!),"")</f>
        <v>#REF!</v>
      </c>
      <c r="M22" s="83" t="e">
        <f>IF(AND('Riesgos Corrup'!#REF!="Muy Alta",'Riesgos Corrup'!#REF!="Menor"),CONCATENATE("R17",'Riesgos Corrup'!#REF!),"")</f>
        <v>#REF!</v>
      </c>
      <c r="N22" s="39" t="e">
        <f>IF(AND('Riesgos Corrup'!#REF!="Muy Alta",'Riesgos Corrup'!#REF!="Menor"),CONCATENATE("R17C",'Riesgos Corrup'!#REF!),"")</f>
        <v>#REF!</v>
      </c>
      <c r="O22" s="84" t="e">
        <f>IF(AND('Riesgos Corrup'!#REF!="Muy Alta",'Riesgos Corrup'!#REF!="Menor"),CONCATENATE("R17C",'Riesgos Corrup'!#REF!),"")</f>
        <v>#REF!</v>
      </c>
      <c r="P22" s="83" t="e">
        <f>IF(AND('Riesgos Corrup'!#REF!="Muy Alta",'Riesgos Corrup'!#REF!="Moderado"),CONCATENATE("R17",'Riesgos Corrup'!#REF!),"")</f>
        <v>#REF!</v>
      </c>
      <c r="Q22" s="39" t="e">
        <f>IF(AND('Riesgos Corrup'!#REF!="Muy Alta",'Riesgos Corrup'!#REF!="Moderado"),CONCATENATE("R17C",'Riesgos Corrup'!#REF!),"")</f>
        <v>#REF!</v>
      </c>
      <c r="R22" s="84" t="e">
        <f>IF(AND('Riesgos Corrup'!#REF!="Muy Alta",'Riesgos Corrup'!#REF!="Moderado"),CONCATENATE("R17C",'Riesgos Corrup'!#REF!),"")</f>
        <v>#REF!</v>
      </c>
      <c r="S22" s="83" t="e">
        <f>IF(AND('Riesgos Corrup'!#REF!="Muy Alta",'Riesgos Corrup'!#REF!="Mayor"),CONCATENATE("R17",'Riesgos Corrup'!#REF!),"")</f>
        <v>#REF!</v>
      </c>
      <c r="T22" s="39" t="e">
        <f>IF(AND('Riesgos Corrup'!#REF!="Muy Alta",'Riesgos Corrup'!#REF!="Mayor"),CONCATENATE("R17C",'Riesgos Corrup'!#REF!),"")</f>
        <v>#REF!</v>
      </c>
      <c r="U22" s="84" t="e">
        <f>IF(AND('Riesgos Corrup'!#REF!="Muy Alta",'Riesgos Corrup'!#REF!="Mayor"),CONCATENATE("R17C",'Riesgos Corrup'!#REF!),"")</f>
        <v>#REF!</v>
      </c>
      <c r="V22" s="96" t="e">
        <f>IF(AND('Riesgos Corrup'!#REF!="Muy Alta",'Riesgos Corrup'!#REF!="Catastrófico"),CONCATENATE("R17",'Riesgos Corrup'!#REF!),"")</f>
        <v>#REF!</v>
      </c>
      <c r="W22" s="97" t="e">
        <f>IF(AND('Riesgos Corrup'!#REF!="Muy Alta",'Riesgos Corrup'!#REF!="Catastrófico"),CONCATENATE("R17C",'Riesgos Corrup'!#REF!),"")</f>
        <v>#REF!</v>
      </c>
      <c r="X22" s="98" t="e">
        <f>IF(AND('Riesgos Corrup'!#REF!="Muy Alta",'Riesgos Corrup'!#REF!="Catastrófico"),CONCATENATE("R17C",'Riesgos Corrup'!#REF!),"")</f>
        <v>#REF!</v>
      </c>
      <c r="Y22" s="40"/>
      <c r="Z22" s="195"/>
      <c r="AA22" s="196"/>
      <c r="AB22" s="196"/>
      <c r="AC22" s="196"/>
      <c r="AD22" s="196"/>
      <c r="AE22" s="197"/>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row>
    <row r="23" spans="1:61" ht="15" customHeight="1" x14ac:dyDescent="0.35">
      <c r="A23" s="40"/>
      <c r="B23" s="204"/>
      <c r="C23" s="205"/>
      <c r="D23" s="206"/>
      <c r="E23" s="179"/>
      <c r="F23" s="174"/>
      <c r="G23" s="174"/>
      <c r="H23" s="174"/>
      <c r="I23" s="174"/>
      <c r="J23" s="83" t="str">
        <f ca="1">IF(AND('Riesgos Corrup'!$AB$25="Muy Alta",'Riesgos Corrup'!$AD$25="Leve"),CONCATENATE("R18C",'Riesgos Corrup'!$R$25),"")</f>
        <v/>
      </c>
      <c r="K23" s="39" t="str">
        <f>IF(AND('Riesgos Corrup'!$AB$26="Muy Alta",'Riesgos Corrup'!$AD$26="Leve"),CONCATENATE("R18C",'Riesgos Corrup'!$R$26),"")</f>
        <v/>
      </c>
      <c r="L23" s="84" t="str">
        <f>IF(AND('Riesgos Corrup'!$AB$27="Muy Alta",'Riesgos Corrup'!$AD$27="Leve"),CONCATENATE("R18C",'Riesgos Corrup'!$R$27),"")</f>
        <v/>
      </c>
      <c r="M23" s="83" t="str">
        <f ca="1">IF(AND('Riesgos Corrup'!$AB$25="Muy Alta",'Riesgos Corrup'!$AD$25="Menor"),CONCATENATE("R18C",'Riesgos Corrup'!$R$25),"")</f>
        <v/>
      </c>
      <c r="N23" s="39" t="str">
        <f>IF(AND('Riesgos Corrup'!$AB$26="Muy Alta",'Riesgos Corrup'!$AD$26="Menor"),CONCATENATE("R18C",'Riesgos Corrup'!$R$26),"")</f>
        <v/>
      </c>
      <c r="O23" s="84" t="str">
        <f>IF(AND('Riesgos Corrup'!$AB$27="Muy Alta",'Riesgos Corrup'!$AD$27="Menor"),CONCATENATE("R18C",'Riesgos Corrup'!$R$27),"")</f>
        <v/>
      </c>
      <c r="P23" s="83" t="str">
        <f ca="1">IF(AND('Riesgos Corrup'!$AB$25="Muy Alta",'Riesgos Corrup'!$AD$25="Moderado"),CONCATENATE("R18C",'Riesgos Corrup'!$R$25),"")</f>
        <v/>
      </c>
      <c r="Q23" s="39" t="str">
        <f>IF(AND('Riesgos Corrup'!$AB$26="Muy Alta",'Riesgos Corrup'!$AD$26="Moderado"),CONCATENATE("R18C",'Riesgos Corrup'!$R$26),"")</f>
        <v/>
      </c>
      <c r="R23" s="84" t="str">
        <f>IF(AND('Riesgos Corrup'!$AB$27="Muy Alta",'Riesgos Corrup'!$AD$27="Moderado"),CONCATENATE("R18C",'Riesgos Corrup'!$R$27),"")</f>
        <v/>
      </c>
      <c r="S23" s="83" t="str">
        <f ca="1">IF(AND('Riesgos Corrup'!$AB$25="Muy Alta",'Riesgos Corrup'!$AD$25="Mayor"),CONCATENATE("R18C",'Riesgos Corrup'!$R$25),"")</f>
        <v/>
      </c>
      <c r="T23" s="39" t="str">
        <f>IF(AND('Riesgos Corrup'!$AB$26="Muy Alta",'Riesgos Corrup'!$AD$26="Mayor"),CONCATENATE("R18C",'Riesgos Corrup'!$R$26),"")</f>
        <v/>
      </c>
      <c r="U23" s="84" t="str">
        <f>IF(AND('Riesgos Corrup'!$AB$27="Muy Alta",'Riesgos Corrup'!$AD$27="Mayor"),CONCATENATE("R18C",'Riesgos Corrup'!$R$27),"")</f>
        <v/>
      </c>
      <c r="V23" s="96" t="str">
        <f ca="1">IF(AND('Riesgos Corrup'!$AB$25="Muy Alta",'Riesgos Corrup'!$AD$25="Catastrófico"),CONCATENATE("R18C",'Riesgos Corrup'!$R$25),"")</f>
        <v/>
      </c>
      <c r="W23" s="97" t="str">
        <f>IF(AND('Riesgos Corrup'!$AB$26="Muy Alta",'Riesgos Corrup'!$AD$26="Catastrófico"),CONCATENATE("R18C",'Riesgos Corrup'!$R$26),"")</f>
        <v/>
      </c>
      <c r="X23" s="98" t="str">
        <f>IF(AND('Riesgos Corrup'!$AB$27="Muy Alta",'Riesgos Corrup'!$AD$27="Catastrófico"),CONCATENATE("R18C",'Riesgos Corrup'!$R$27),"")</f>
        <v/>
      </c>
      <c r="Y23" s="40"/>
      <c r="Z23" s="195"/>
      <c r="AA23" s="196"/>
      <c r="AB23" s="196"/>
      <c r="AC23" s="196"/>
      <c r="AD23" s="196"/>
      <c r="AE23" s="197"/>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row>
    <row r="24" spans="1:61" ht="15" customHeight="1" x14ac:dyDescent="0.35">
      <c r="A24" s="40"/>
      <c r="B24" s="204"/>
      <c r="C24" s="205"/>
      <c r="D24" s="206"/>
      <c r="E24" s="179"/>
      <c r="F24" s="174"/>
      <c r="G24" s="174"/>
      <c r="H24" s="174"/>
      <c r="I24" s="174"/>
      <c r="J24" s="83" t="e">
        <f>IF(AND('Riesgos Corrup'!#REF!="Muy Alta",'Riesgos Corrup'!#REF!="Leve"),CONCATENATE("R19C",'Riesgos Corrup'!#REF!),"")</f>
        <v>#REF!</v>
      </c>
      <c r="K24" s="39" t="e">
        <f>IF(AND('Riesgos Corrup'!#REF!="Muy Alta",'Riesgos Corrup'!#REF!="Leve"),CONCATENATE("R19C",'Riesgos Corrup'!#REF!),"")</f>
        <v>#REF!</v>
      </c>
      <c r="L24" s="84" t="e">
        <f>IF(AND('Riesgos Corrup'!#REF!="Muy Alta",'Riesgos Corrup'!#REF!="Leve"),CONCATENATE("R19C",'Riesgos Corrup'!#REF!),"")</f>
        <v>#REF!</v>
      </c>
      <c r="M24" s="83" t="e">
        <f>IF(AND('Riesgos Corrup'!#REF!="Muy Alta",'Riesgos Corrup'!#REF!="Menor"),CONCATENATE("R19C",'Riesgos Corrup'!#REF!),"")</f>
        <v>#REF!</v>
      </c>
      <c r="N24" s="39" t="e">
        <f>IF(AND('Riesgos Corrup'!#REF!="Muy Alta",'Riesgos Corrup'!#REF!="Menor"),CONCATENATE("R19C",'Riesgos Corrup'!#REF!),"")</f>
        <v>#REF!</v>
      </c>
      <c r="O24" s="84" t="e">
        <f>IF(AND('Riesgos Corrup'!#REF!="Muy Alta",'Riesgos Corrup'!#REF!="Menor"),CONCATENATE("R19C",'Riesgos Corrup'!#REF!),"")</f>
        <v>#REF!</v>
      </c>
      <c r="P24" s="83" t="e">
        <f>IF(AND('Riesgos Corrup'!#REF!="Muy Alta",'Riesgos Corrup'!#REF!="Moderado"),CONCATENATE("R19C",'Riesgos Corrup'!#REF!),"")</f>
        <v>#REF!</v>
      </c>
      <c r="Q24" s="39" t="e">
        <f>IF(AND('Riesgos Corrup'!#REF!="Muy Alta",'Riesgos Corrup'!#REF!="Moderado"),CONCATENATE("R19C",'Riesgos Corrup'!#REF!),"")</f>
        <v>#REF!</v>
      </c>
      <c r="R24" s="84" t="e">
        <f>IF(AND('Riesgos Corrup'!#REF!="Muy Alta",'Riesgos Corrup'!#REF!="Moderado"),CONCATENATE("R19C",'Riesgos Corrup'!#REF!),"")</f>
        <v>#REF!</v>
      </c>
      <c r="S24" s="83" t="e">
        <f>IF(AND('Riesgos Corrup'!#REF!="Muy Alta",'Riesgos Corrup'!#REF!="Mayor"),CONCATENATE("R19C",'Riesgos Corrup'!#REF!),"")</f>
        <v>#REF!</v>
      </c>
      <c r="T24" s="39" t="e">
        <f>IF(AND('Riesgos Corrup'!#REF!="Muy Alta",'Riesgos Corrup'!#REF!="Mayor"),CONCATENATE("R19C",'Riesgos Corrup'!#REF!),"")</f>
        <v>#REF!</v>
      </c>
      <c r="U24" s="84" t="e">
        <f>IF(AND('Riesgos Corrup'!#REF!="Muy Alta",'Riesgos Corrup'!#REF!="Mayor"),CONCATENATE("R19C",'Riesgos Corrup'!#REF!),"")</f>
        <v>#REF!</v>
      </c>
      <c r="V24" s="96" t="e">
        <f>IF(AND('Riesgos Corrup'!#REF!="Muy Alta",'Riesgos Corrup'!#REF!="Catastrófico"),CONCATENATE("R19C",'Riesgos Corrup'!#REF!),"")</f>
        <v>#REF!</v>
      </c>
      <c r="W24" s="97" t="e">
        <f>IF(AND('Riesgos Corrup'!#REF!="Muy Alta",'Riesgos Corrup'!#REF!="Catastrófico"),CONCATENATE("R19C",'Riesgos Corrup'!#REF!),"")</f>
        <v>#REF!</v>
      </c>
      <c r="X24" s="98" t="e">
        <f>IF(AND('Riesgos Corrup'!#REF!="Muy Alta",'Riesgos Corrup'!#REF!="Catastrófico"),CONCATENATE("R19C",'Riesgos Corrup'!#REF!),"")</f>
        <v>#REF!</v>
      </c>
      <c r="Y24" s="40"/>
      <c r="Z24" s="195"/>
      <c r="AA24" s="196"/>
      <c r="AB24" s="196"/>
      <c r="AC24" s="196"/>
      <c r="AD24" s="196"/>
      <c r="AE24" s="197"/>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row>
    <row r="25" spans="1:61" ht="15" customHeight="1" x14ac:dyDescent="0.35">
      <c r="A25" s="40"/>
      <c r="B25" s="204"/>
      <c r="C25" s="205"/>
      <c r="D25" s="206"/>
      <c r="E25" s="179"/>
      <c r="F25" s="174"/>
      <c r="G25" s="174"/>
      <c r="H25" s="174"/>
      <c r="I25" s="174"/>
      <c r="J25" s="83" t="e">
        <f>IF(AND('Riesgos Corrup'!#REF!="Muy Alta",'Riesgos Corrup'!#REF!="Leve"),CONCATENATE("R20C",'Riesgos Corrup'!#REF!),"")</f>
        <v>#REF!</v>
      </c>
      <c r="K25" s="39" t="e">
        <f>IF(AND('Riesgos Corrup'!#REF!="Muy Alta",'Riesgos Corrup'!#REF!="Leve"),CONCATENATE("R20C",'Riesgos Corrup'!#REF!),"")</f>
        <v>#REF!</v>
      </c>
      <c r="L25" s="84" t="e">
        <f>IF(AND('Riesgos Corrup'!#REF!="Muy Alta",'Riesgos Corrup'!#REF!="Leve"),CONCATENATE("R20C",'Riesgos Corrup'!#REF!),"")</f>
        <v>#REF!</v>
      </c>
      <c r="M25" s="83" t="e">
        <f>IF(AND('Riesgos Corrup'!#REF!="Muy Alta",'Riesgos Corrup'!#REF!="Menor"),CONCATENATE("R20C",'Riesgos Corrup'!#REF!),"")</f>
        <v>#REF!</v>
      </c>
      <c r="N25" s="39" t="e">
        <f>IF(AND('Riesgos Corrup'!#REF!="Muy Alta",'Riesgos Corrup'!#REF!="Menor"),CONCATENATE("R20C",'Riesgos Corrup'!#REF!),"")</f>
        <v>#REF!</v>
      </c>
      <c r="O25" s="84" t="e">
        <f>IF(AND('Riesgos Corrup'!#REF!="Muy Alta",'Riesgos Corrup'!#REF!="Menor"),CONCATENATE("R20C",'Riesgos Corrup'!#REF!),"")</f>
        <v>#REF!</v>
      </c>
      <c r="P25" s="83" t="e">
        <f>IF(AND('Riesgos Corrup'!#REF!="Muy Alta",'Riesgos Corrup'!#REF!="Moderado"),CONCATENATE("R20C",'Riesgos Corrup'!#REF!),"")</f>
        <v>#REF!</v>
      </c>
      <c r="Q25" s="39" t="e">
        <f>IF(AND('Riesgos Corrup'!#REF!="Muy Alta",'Riesgos Corrup'!#REF!="Moderado"),CONCATENATE("R20C",'Riesgos Corrup'!#REF!),"")</f>
        <v>#REF!</v>
      </c>
      <c r="R25" s="84" t="e">
        <f>IF(AND('Riesgos Corrup'!#REF!="Muy Alta",'Riesgos Corrup'!#REF!="Moderado"),CONCATENATE("R20C",'Riesgos Corrup'!#REF!),"")</f>
        <v>#REF!</v>
      </c>
      <c r="S25" s="83" t="e">
        <f>IF(AND('Riesgos Corrup'!#REF!="Muy Alta",'Riesgos Corrup'!#REF!="Mayor"),CONCATENATE("R20C",'Riesgos Corrup'!#REF!),"")</f>
        <v>#REF!</v>
      </c>
      <c r="T25" s="39" t="e">
        <f>IF(AND('Riesgos Corrup'!#REF!="Muy Alta",'Riesgos Corrup'!#REF!="Mayor"),CONCATENATE("R20C",'Riesgos Corrup'!#REF!),"")</f>
        <v>#REF!</v>
      </c>
      <c r="U25" s="84" t="e">
        <f>IF(AND('Riesgos Corrup'!#REF!="Muy Alta",'Riesgos Corrup'!#REF!="Mayor"),CONCATENATE("R20C",'Riesgos Corrup'!#REF!),"")</f>
        <v>#REF!</v>
      </c>
      <c r="V25" s="96" t="e">
        <f>IF(AND('Riesgos Corrup'!#REF!="Muy Alta",'Riesgos Corrup'!#REF!="Catastrófico"),CONCATENATE("R20C",'Riesgos Corrup'!#REF!),"")</f>
        <v>#REF!</v>
      </c>
      <c r="W25" s="97" t="e">
        <f>IF(AND('Riesgos Corrup'!#REF!="Muy Alta",'Riesgos Corrup'!#REF!="Catastrófico"),CONCATENATE("R20C",'Riesgos Corrup'!#REF!),"")</f>
        <v>#REF!</v>
      </c>
      <c r="X25" s="98" t="e">
        <f>IF(AND('Riesgos Corrup'!#REF!="Muy Alta",'Riesgos Corrup'!#REF!="Catastrófico"),CONCATENATE("R20C",'Riesgos Corrup'!#REF!),"")</f>
        <v>#REF!</v>
      </c>
      <c r="Y25" s="40"/>
      <c r="Z25" s="195"/>
      <c r="AA25" s="196"/>
      <c r="AB25" s="196"/>
      <c r="AC25" s="196"/>
      <c r="AD25" s="196"/>
      <c r="AE25" s="197"/>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row>
    <row r="26" spans="1:61" ht="15" customHeight="1" x14ac:dyDescent="0.35">
      <c r="A26" s="40"/>
      <c r="B26" s="204"/>
      <c r="C26" s="205"/>
      <c r="D26" s="206"/>
      <c r="E26" s="179"/>
      <c r="F26" s="174"/>
      <c r="G26" s="174"/>
      <c r="H26" s="174"/>
      <c r="I26" s="174"/>
      <c r="J26" s="83" t="str">
        <f ca="1">IF(AND('Riesgos Corrup'!$AB$28="Muy Alta",'Riesgos Corrup'!$AD$28="Leve"),CONCATENATE("R21C",'Riesgos Corrup'!$R$28),"")</f>
        <v/>
      </c>
      <c r="K26" s="39" t="str">
        <f>IF(AND('Riesgos Corrup'!$AB$29="Muy Alta",'Riesgos Corrup'!$AD$29="Leve"),CONCATENATE("R21C",'Riesgos Corrup'!$R$29),"")</f>
        <v/>
      </c>
      <c r="L26" s="84" t="str">
        <f>IF(AND('Riesgos Corrup'!$AB$30="Muy Alta",'Riesgos Corrup'!$AD$30="Leve"),CONCATENATE("R21C",'Riesgos Corrup'!$R$30),"")</f>
        <v/>
      </c>
      <c r="M26" s="83" t="str">
        <f ca="1">IF(AND('Riesgos Corrup'!$AB$28="Muy Alta",'Riesgos Corrup'!$AD$28="Menor"),CONCATENATE("R21C",'Riesgos Corrup'!$R$28),"")</f>
        <v/>
      </c>
      <c r="N26" s="39" t="str">
        <f>IF(AND('Riesgos Corrup'!$AB$29="Muy Alta",'Riesgos Corrup'!$AD$29="Menor"),CONCATENATE("R21C",'Riesgos Corrup'!$R$29),"")</f>
        <v/>
      </c>
      <c r="O26" s="84" t="str">
        <f>IF(AND('Riesgos Corrup'!$AB$30="Muy Alta",'Riesgos Corrup'!$AD$30="Menor"),CONCATENATE("R21C",'Riesgos Corrup'!$R$30),"")</f>
        <v/>
      </c>
      <c r="P26" s="83" t="str">
        <f ca="1">IF(AND('Riesgos Corrup'!$AB$28="Muy Alta",'Riesgos Corrup'!$AD$28="Moderado"),CONCATENATE("R21C",'Riesgos Corrup'!$R$28),"")</f>
        <v/>
      </c>
      <c r="Q26" s="39" t="str">
        <f>IF(AND('Riesgos Corrup'!$AB$29="Muy Alta",'Riesgos Corrup'!$AD$29="Moderado"),CONCATENATE("R21C",'Riesgos Corrup'!$R$29),"")</f>
        <v/>
      </c>
      <c r="R26" s="84" t="str">
        <f>IF(AND('Riesgos Corrup'!$AB$30="Muy Alta",'Riesgos Corrup'!$AD$30="Moderado"),CONCATENATE("R21C",'Riesgos Corrup'!$R$30),"")</f>
        <v/>
      </c>
      <c r="S26" s="83" t="str">
        <f ca="1">IF(AND('Riesgos Corrup'!$AB$28="Muy Alta",'Riesgos Corrup'!$AD$28="Mayor"),CONCATENATE("R21C",'Riesgos Corrup'!$R$28),"")</f>
        <v/>
      </c>
      <c r="T26" s="39" t="str">
        <f>IF(AND('Riesgos Corrup'!$AB$29="Muy Alta",'Riesgos Corrup'!$AD$29="Mayor"),CONCATENATE("R21C",'Riesgos Corrup'!$R$29),"")</f>
        <v/>
      </c>
      <c r="U26" s="84" t="str">
        <f>IF(AND('Riesgos Corrup'!$AB$30="Muy Alta",'Riesgos Corrup'!$AD$30="Mayor"),CONCATENATE("R21C",'Riesgos Corrup'!$R$30),"")</f>
        <v/>
      </c>
      <c r="V26" s="96" t="str">
        <f ca="1">IF(AND('Riesgos Corrup'!$AB$28="Muy Alta",'Riesgos Corrup'!$AD$28="Catastrófico"),CONCATENATE("R21C",'Riesgos Corrup'!$R$28),"")</f>
        <v/>
      </c>
      <c r="W26" s="97" t="str">
        <f>IF(AND('Riesgos Corrup'!$AB$29="Muy Alta",'Riesgos Corrup'!$AD$29="Catastrófico"),CONCATENATE("R21C",'Riesgos Corrup'!$R$29),"")</f>
        <v/>
      </c>
      <c r="X26" s="98" t="str">
        <f>IF(AND('Riesgos Corrup'!$AB$30="Muy Alta",'Riesgos Corrup'!$AD$30="Catastrófico"),CONCATENATE("R21C",'Riesgos Corrup'!$R$30),"")</f>
        <v/>
      </c>
      <c r="Y26" s="40"/>
      <c r="Z26" s="195"/>
      <c r="AA26" s="196"/>
      <c r="AB26" s="196"/>
      <c r="AC26" s="196"/>
      <c r="AD26" s="196"/>
      <c r="AE26" s="197"/>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row>
    <row r="27" spans="1:61" ht="15" customHeight="1" x14ac:dyDescent="0.35">
      <c r="A27" s="40"/>
      <c r="B27" s="204"/>
      <c r="C27" s="205"/>
      <c r="D27" s="206"/>
      <c r="E27" s="179"/>
      <c r="F27" s="174"/>
      <c r="G27" s="174"/>
      <c r="H27" s="174"/>
      <c r="I27" s="174"/>
      <c r="J27" s="83" t="str">
        <f ca="1">IF(AND('Riesgos Corrup'!$AB$31="Muy Alta",'Riesgos Corrup'!$AD$31="Leve"),CONCATENATE("R22C",'Riesgos Corrup'!$R$31),"")</f>
        <v/>
      </c>
      <c r="K27" s="39" t="str">
        <f>IF(AND('Riesgos Corrup'!$AB$32="Muy Alta",'Riesgos Corrup'!$AD$32="Leve"),CONCATENATE("R22C",'Riesgos Corrup'!$R$32),"")</f>
        <v/>
      </c>
      <c r="L27" s="84" t="str">
        <f>IF(AND('Riesgos Corrup'!$AB$33="Muy Alta",'Riesgos Corrup'!$AD$33="Leve"),CONCATENATE("R22C",'Riesgos Corrup'!$R$33),"")</f>
        <v/>
      </c>
      <c r="M27" s="83" t="str">
        <f ca="1">IF(AND('Riesgos Corrup'!$AB$31="Muy Alta",'Riesgos Corrup'!$AD$31="Menor"),CONCATENATE("R22C",'Riesgos Corrup'!$R$31),"")</f>
        <v/>
      </c>
      <c r="N27" s="39" t="str">
        <f>IF(AND('Riesgos Corrup'!$AB$32="Muy Alta",'Riesgos Corrup'!$AD$32="Menor"),CONCATENATE("R22C",'Riesgos Corrup'!$R$32),"")</f>
        <v/>
      </c>
      <c r="O27" s="84" t="str">
        <f>IF(AND('Riesgos Corrup'!$AB$33="Muy Alta",'Riesgos Corrup'!$AD$33="Menor"),CONCATENATE("R22C",'Riesgos Corrup'!$R$33),"")</f>
        <v/>
      </c>
      <c r="P27" s="83" t="str">
        <f ca="1">IF(AND('Riesgos Corrup'!$AB$31="Muy Alta",'Riesgos Corrup'!$AD$31="Moderado"),CONCATENATE("R22C",'Riesgos Corrup'!$R$31),"")</f>
        <v/>
      </c>
      <c r="Q27" s="39" t="str">
        <f>IF(AND('Riesgos Corrup'!$AB$32="Muy Alta",'Riesgos Corrup'!$AD$32="Moderado"),CONCATENATE("R22C",'Riesgos Corrup'!$R$32),"")</f>
        <v/>
      </c>
      <c r="R27" s="84" t="str">
        <f>IF(AND('Riesgos Corrup'!$AB$33="Muy Alta",'Riesgos Corrup'!$AD$33="Moderado"),CONCATENATE("R22C",'Riesgos Corrup'!$R$33),"")</f>
        <v/>
      </c>
      <c r="S27" s="83" t="str">
        <f ca="1">IF(AND('Riesgos Corrup'!$AB$31="Muy Alta",'Riesgos Corrup'!$AD$31="Mayor"),CONCATENATE("R22C",'Riesgos Corrup'!$R$31),"")</f>
        <v/>
      </c>
      <c r="T27" s="39" t="str">
        <f>IF(AND('Riesgos Corrup'!$AB$32="Muy Alta",'Riesgos Corrup'!$AD$32="Mayor"),CONCATENATE("R22C",'Riesgos Corrup'!$R$32),"")</f>
        <v/>
      </c>
      <c r="U27" s="84" t="str">
        <f>IF(AND('Riesgos Corrup'!$AB$33="Muy Alta",'Riesgos Corrup'!$AD$33="Mayor"),CONCATENATE("R22C",'Riesgos Corrup'!$R$33),"")</f>
        <v/>
      </c>
      <c r="V27" s="96" t="str">
        <f ca="1">IF(AND('Riesgos Corrup'!$AB$31="Muy Alta",'Riesgos Corrup'!$AD$31="Catastrófico"),CONCATENATE("R22C",'Riesgos Corrup'!$R$31),"")</f>
        <v/>
      </c>
      <c r="W27" s="97" t="str">
        <f>IF(AND('Riesgos Corrup'!$AB$32="Muy Alta",'Riesgos Corrup'!$AD$32="Catastrófico"),CONCATENATE("R22C",'Riesgos Corrup'!$R$32),"")</f>
        <v/>
      </c>
      <c r="X27" s="98" t="str">
        <f>IF(AND('Riesgos Corrup'!$AB$33="Muy Alta",'Riesgos Corrup'!$AD$33="Catastrófico"),CONCATENATE("R22C",'Riesgos Corrup'!$R$33),"")</f>
        <v/>
      </c>
      <c r="Y27" s="40"/>
      <c r="Z27" s="195"/>
      <c r="AA27" s="196"/>
      <c r="AB27" s="196"/>
      <c r="AC27" s="196"/>
      <c r="AD27" s="196"/>
      <c r="AE27" s="197"/>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row>
    <row r="28" spans="1:61" ht="15" customHeight="1" x14ac:dyDescent="0.35">
      <c r="A28" s="40"/>
      <c r="B28" s="204"/>
      <c r="C28" s="205"/>
      <c r="D28" s="206"/>
      <c r="E28" s="179"/>
      <c r="F28" s="174"/>
      <c r="G28" s="174"/>
      <c r="H28" s="174"/>
      <c r="I28" s="174"/>
      <c r="J28" s="83" t="e">
        <f>IF(AND('Riesgos Corrup'!#REF!="Muy Alta",'Riesgos Corrup'!#REF!="Leve"),CONCATENATE("R23C",'Riesgos Corrup'!#REF!),"")</f>
        <v>#REF!</v>
      </c>
      <c r="K28" s="39" t="e">
        <f>IF(AND('Riesgos Corrup'!#REF!="Muy Alta",'Riesgos Corrup'!#REF!="Leve"),CONCATENATE("R23C",'Riesgos Corrup'!#REF!),"")</f>
        <v>#REF!</v>
      </c>
      <c r="L28" s="84" t="e">
        <f>IF(AND('Riesgos Corrup'!#REF!="Muy Alta",'Riesgos Corrup'!#REF!="Leve"),CONCATENATE("R23C",'Riesgos Corrup'!#REF!),"")</f>
        <v>#REF!</v>
      </c>
      <c r="M28" s="83" t="e">
        <f>IF(AND('Riesgos Corrup'!#REF!="Muy Alta",'Riesgos Corrup'!#REF!="Menor"),CONCATENATE("R23C",'Riesgos Corrup'!#REF!),"")</f>
        <v>#REF!</v>
      </c>
      <c r="N28" s="39" t="e">
        <f>IF(AND('Riesgos Corrup'!#REF!="Muy Alta",'Riesgos Corrup'!#REF!="Menor"),CONCATENATE("R23C",'Riesgos Corrup'!#REF!),"")</f>
        <v>#REF!</v>
      </c>
      <c r="O28" s="84" t="e">
        <f>IF(AND('Riesgos Corrup'!#REF!="Muy Alta",'Riesgos Corrup'!#REF!="Menor"),CONCATENATE("R23C",'Riesgos Corrup'!#REF!),"")</f>
        <v>#REF!</v>
      </c>
      <c r="P28" s="83" t="e">
        <f>IF(AND('Riesgos Corrup'!#REF!="Muy Alta",'Riesgos Corrup'!#REF!="Moderado"),CONCATENATE("R23C",'Riesgos Corrup'!#REF!),"")</f>
        <v>#REF!</v>
      </c>
      <c r="Q28" s="39" t="e">
        <f>IF(AND('Riesgos Corrup'!#REF!="Muy Alta",'Riesgos Corrup'!#REF!="Moderado"),CONCATENATE("R23C",'Riesgos Corrup'!#REF!),"")</f>
        <v>#REF!</v>
      </c>
      <c r="R28" s="84" t="e">
        <f>IF(AND('Riesgos Corrup'!#REF!="Muy Alta",'Riesgos Corrup'!#REF!="Moderado"),CONCATENATE("R23C",'Riesgos Corrup'!#REF!),"")</f>
        <v>#REF!</v>
      </c>
      <c r="S28" s="83" t="e">
        <f>IF(AND('Riesgos Corrup'!#REF!="Muy Alta",'Riesgos Corrup'!#REF!="Mayor"),CONCATENATE("R23C",'Riesgos Corrup'!#REF!),"")</f>
        <v>#REF!</v>
      </c>
      <c r="T28" s="39" t="e">
        <f>IF(AND('Riesgos Corrup'!#REF!="Muy Alta",'Riesgos Corrup'!#REF!="Mayor"),CONCATENATE("R23C",'Riesgos Corrup'!#REF!),"")</f>
        <v>#REF!</v>
      </c>
      <c r="U28" s="84" t="e">
        <f>IF(AND('Riesgos Corrup'!#REF!="Muy Alta",'Riesgos Corrup'!#REF!="Mayor"),CONCATENATE("R23C",'Riesgos Corrup'!#REF!),"")</f>
        <v>#REF!</v>
      </c>
      <c r="V28" s="96" t="e">
        <f>IF(AND('Riesgos Corrup'!#REF!="Muy Alta",'Riesgos Corrup'!#REF!="Catastrófico"),CONCATENATE("R23C",'Riesgos Corrup'!#REF!),"")</f>
        <v>#REF!</v>
      </c>
      <c r="W28" s="97" t="e">
        <f>IF(AND('Riesgos Corrup'!#REF!="Muy Alta",'Riesgos Corrup'!#REF!="Catastrófico"),CONCATENATE("R23C",'Riesgos Corrup'!#REF!),"")</f>
        <v>#REF!</v>
      </c>
      <c r="X28" s="98" t="e">
        <f>IF(AND('Riesgos Corrup'!#REF!="Muy Alta",'Riesgos Corrup'!#REF!="Catastrófico"),CONCATENATE("R23C",'Riesgos Corrup'!#REF!),"")</f>
        <v>#REF!</v>
      </c>
      <c r="Y28" s="40"/>
      <c r="Z28" s="195"/>
      <c r="AA28" s="196"/>
      <c r="AB28" s="196"/>
      <c r="AC28" s="196"/>
      <c r="AD28" s="196"/>
      <c r="AE28" s="197"/>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row>
    <row r="29" spans="1:61" ht="15" customHeight="1" x14ac:dyDescent="0.35">
      <c r="A29" s="40"/>
      <c r="B29" s="204"/>
      <c r="C29" s="205"/>
      <c r="D29" s="206"/>
      <c r="E29" s="179"/>
      <c r="F29" s="174"/>
      <c r="G29" s="174"/>
      <c r="H29" s="174"/>
      <c r="I29" s="174"/>
      <c r="J29" s="83" t="e">
        <f>IF(AND('Riesgos Corrup'!#REF!="Muy Alta",'Riesgos Corrup'!#REF!="Leve"),CONCATENATE("R24C",'Riesgos Corrup'!#REF!),"")</f>
        <v>#REF!</v>
      </c>
      <c r="K29" s="39" t="e">
        <f>IF(AND('Riesgos Corrup'!#REF!="Muy Alta",'Riesgos Corrup'!#REF!="Leve"),CONCATENATE("R24C",'Riesgos Corrup'!#REF!),"")</f>
        <v>#REF!</v>
      </c>
      <c r="L29" s="84" t="e">
        <f>IF(AND('Riesgos Corrup'!#REF!="Muy Alta",'Riesgos Corrup'!#REF!="Leve"),CONCATENATE("R24C",'Riesgos Corrup'!#REF!),"")</f>
        <v>#REF!</v>
      </c>
      <c r="M29" s="83" t="e">
        <f>IF(AND('Riesgos Corrup'!#REF!="Muy Alta",'Riesgos Corrup'!#REF!="Menor"),CONCATENATE("R24C",'Riesgos Corrup'!#REF!),"")</f>
        <v>#REF!</v>
      </c>
      <c r="N29" s="39" t="e">
        <f>IF(AND('Riesgos Corrup'!#REF!="Muy Alta",'Riesgos Corrup'!#REF!="Menor"),CONCATENATE("R24C",'Riesgos Corrup'!#REF!),"")</f>
        <v>#REF!</v>
      </c>
      <c r="O29" s="84" t="e">
        <f>IF(AND('Riesgos Corrup'!#REF!="Muy Alta",'Riesgos Corrup'!#REF!="Menor"),CONCATENATE("R24C",'Riesgos Corrup'!#REF!),"")</f>
        <v>#REF!</v>
      </c>
      <c r="P29" s="83" t="e">
        <f>IF(AND('Riesgos Corrup'!#REF!="Muy Alta",'Riesgos Corrup'!#REF!="Moderado"),CONCATENATE("R24C",'Riesgos Corrup'!#REF!),"")</f>
        <v>#REF!</v>
      </c>
      <c r="Q29" s="39" t="e">
        <f>IF(AND('Riesgos Corrup'!#REF!="Muy Alta",'Riesgos Corrup'!#REF!="Moderado"),CONCATENATE("R24C",'Riesgos Corrup'!#REF!),"")</f>
        <v>#REF!</v>
      </c>
      <c r="R29" s="84" t="e">
        <f>IF(AND('Riesgos Corrup'!#REF!="Muy Alta",'Riesgos Corrup'!#REF!="Moderado"),CONCATENATE("R24C",'Riesgos Corrup'!#REF!),"")</f>
        <v>#REF!</v>
      </c>
      <c r="S29" s="83" t="e">
        <f>IF(AND('Riesgos Corrup'!#REF!="Muy Alta",'Riesgos Corrup'!#REF!="Mayor"),CONCATENATE("R24C",'Riesgos Corrup'!#REF!),"")</f>
        <v>#REF!</v>
      </c>
      <c r="T29" s="39" t="e">
        <f>IF(AND('Riesgos Corrup'!#REF!="Muy Alta",'Riesgos Corrup'!#REF!="Mayor"),CONCATENATE("R24C",'Riesgos Corrup'!#REF!),"")</f>
        <v>#REF!</v>
      </c>
      <c r="U29" s="84" t="e">
        <f>IF(AND('Riesgos Corrup'!#REF!="Muy Alta",'Riesgos Corrup'!#REF!="Mayor"),CONCATENATE("R24C",'Riesgos Corrup'!#REF!),"")</f>
        <v>#REF!</v>
      </c>
      <c r="V29" s="96" t="e">
        <f>IF(AND('Riesgos Corrup'!#REF!="Muy Alta",'Riesgos Corrup'!#REF!="Catastrófico"),CONCATENATE("R24C",'Riesgos Corrup'!#REF!),"")</f>
        <v>#REF!</v>
      </c>
      <c r="W29" s="97" t="e">
        <f>IF(AND('Riesgos Corrup'!#REF!="Muy Alta",'Riesgos Corrup'!#REF!="Catastrófico"),CONCATENATE("R24C",'Riesgos Corrup'!#REF!),"")</f>
        <v>#REF!</v>
      </c>
      <c r="X29" s="98" t="e">
        <f>IF(AND('Riesgos Corrup'!#REF!="Muy Alta",'Riesgos Corrup'!#REF!="Catastrófico"),CONCATENATE("R24C",'Riesgos Corrup'!#REF!),"")</f>
        <v>#REF!</v>
      </c>
      <c r="Y29" s="40"/>
      <c r="Z29" s="195"/>
      <c r="AA29" s="196"/>
      <c r="AB29" s="196"/>
      <c r="AC29" s="196"/>
      <c r="AD29" s="196"/>
      <c r="AE29" s="197"/>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row>
    <row r="30" spans="1:61" ht="15" customHeight="1" x14ac:dyDescent="0.35">
      <c r="A30" s="40"/>
      <c r="B30" s="204"/>
      <c r="C30" s="205"/>
      <c r="D30" s="206"/>
      <c r="E30" s="179"/>
      <c r="F30" s="174"/>
      <c r="G30" s="174"/>
      <c r="H30" s="174"/>
      <c r="I30" s="174"/>
      <c r="J30" s="83" t="str">
        <f ca="1">IF(AND('Riesgos Corrup'!$AB$34="Muy Alta",'Riesgos Corrup'!$AD$34="Leve"),CONCATENATE("R25C",'Riesgos Corrup'!$R$34),"")</f>
        <v/>
      </c>
      <c r="K30" s="39" t="str">
        <f ca="1">IF(AND('Riesgos Corrup'!$AB$35="Muy Alta",'Riesgos Corrup'!$AD$35="Leve"),CONCATENATE("R25C",'Riesgos Corrup'!$R$35),"")</f>
        <v/>
      </c>
      <c r="L30" s="84" t="str">
        <f ca="1">IF(AND('Riesgos Corrup'!$AB$36="Muy Alta",'Riesgos Corrup'!$AD$36="Leve"),CONCATENATE("R25C",'Riesgos Corrup'!$R$36),"")</f>
        <v/>
      </c>
      <c r="M30" s="83" t="str">
        <f ca="1">IF(AND('Riesgos Corrup'!$AB$34="Muy Alta",'Riesgos Corrup'!$AD$34="Menor"),CONCATENATE("R25C",'Riesgos Corrup'!$R$34),"")</f>
        <v/>
      </c>
      <c r="N30" s="39" t="str">
        <f ca="1">IF(AND('Riesgos Corrup'!$AB$35="Muy Alta",'Riesgos Corrup'!$AD$35="Menor"),CONCATENATE("R25C",'Riesgos Corrup'!$R$35),"")</f>
        <v/>
      </c>
      <c r="O30" s="84" t="str">
        <f ca="1">IF(AND('Riesgos Corrup'!$AB$36="Muy Alta",'Riesgos Corrup'!$AD$36="Menor"),CONCATENATE("R25C",'Riesgos Corrup'!$R$36),"")</f>
        <v/>
      </c>
      <c r="P30" s="83" t="str">
        <f ca="1">IF(AND('Riesgos Corrup'!$AB$34="Muy Alta",'Riesgos Corrup'!$AD$34="Moderado"),CONCATENATE("R25C",'Riesgos Corrup'!$R$34),"")</f>
        <v/>
      </c>
      <c r="Q30" s="39" t="str">
        <f ca="1">IF(AND('Riesgos Corrup'!$AB$35="Muy Alta",'Riesgos Corrup'!$AD$35="Moderado"),CONCATENATE("R25C",'Riesgos Corrup'!$R$35),"")</f>
        <v/>
      </c>
      <c r="R30" s="84" t="str">
        <f ca="1">IF(AND('Riesgos Corrup'!$AB$36="Muy Alta",'Riesgos Corrup'!$AD$36="Moderado"),CONCATENATE("R25C",'Riesgos Corrup'!$R$36),"")</f>
        <v/>
      </c>
      <c r="S30" s="83" t="str">
        <f ca="1">IF(AND('Riesgos Corrup'!$AB$34="Muy Alta",'Riesgos Corrup'!$AD$34="Mayor"),CONCATENATE("R25C",'Riesgos Corrup'!$R$34),"")</f>
        <v/>
      </c>
      <c r="T30" s="39" t="str">
        <f ca="1">IF(AND('Riesgos Corrup'!$AB$35="Muy Alta",'Riesgos Corrup'!$AD$35="Mayor"),CONCATENATE("R25C",'Riesgos Corrup'!$R$35),"")</f>
        <v/>
      </c>
      <c r="U30" s="84" t="str">
        <f ca="1">IF(AND('Riesgos Corrup'!$AB$36="Muy Alta",'Riesgos Corrup'!$AD$36="Mayor"),CONCATENATE("R25C",'Riesgos Corrup'!$R$36),"")</f>
        <v/>
      </c>
      <c r="V30" s="96" t="str">
        <f ca="1">IF(AND('Riesgos Corrup'!$AB$34="Muy Alta",'Riesgos Corrup'!$AD$34="Catastrófico"),CONCATENATE("R25C",'Riesgos Corrup'!$R$34),"")</f>
        <v/>
      </c>
      <c r="W30" s="97" t="str">
        <f ca="1">IF(AND('Riesgos Corrup'!$AB$35="Muy Alta",'Riesgos Corrup'!$AD$35="Catastrófico"),CONCATENATE("R25C",'Riesgos Corrup'!$R$35),"")</f>
        <v/>
      </c>
      <c r="X30" s="98" t="str">
        <f ca="1">IF(AND('Riesgos Corrup'!$AB$36="Muy Alta",'Riesgos Corrup'!$AD$36="Catastrófico"),CONCATENATE("R25C",'Riesgos Corrup'!$R$36),"")</f>
        <v/>
      </c>
      <c r="Y30" s="40"/>
      <c r="Z30" s="195"/>
      <c r="AA30" s="196"/>
      <c r="AB30" s="196"/>
      <c r="AC30" s="196"/>
      <c r="AD30" s="196"/>
      <c r="AE30" s="197"/>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row>
    <row r="31" spans="1:61" ht="15" customHeight="1" x14ac:dyDescent="0.35">
      <c r="A31" s="40"/>
      <c r="B31" s="204"/>
      <c r="C31" s="205"/>
      <c r="D31" s="206"/>
      <c r="E31" s="179"/>
      <c r="F31" s="174"/>
      <c r="G31" s="174"/>
      <c r="H31" s="174"/>
      <c r="I31" s="174"/>
      <c r="J31" s="83" t="e">
        <f>IF(AND('Riesgos Corrup'!#REF!="Muy Alta",'Riesgos Corrup'!#REF!="Leve"),CONCATENATE("R26C",'Riesgos Corrup'!#REF!),"")</f>
        <v>#REF!</v>
      </c>
      <c r="K31" s="39" t="e">
        <f>IF(AND('Riesgos Corrup'!#REF!="Muy Alta",'Riesgos Corrup'!#REF!="Leve"),CONCATENATE("R26C",'Riesgos Corrup'!#REF!),"")</f>
        <v>#REF!</v>
      </c>
      <c r="L31" s="84" t="e">
        <f>IF(AND('Riesgos Corrup'!#REF!="Muy Alta",'Riesgos Corrup'!#REF!="Leve"),CONCATENATE("R26C",'Riesgos Corrup'!#REF!),"")</f>
        <v>#REF!</v>
      </c>
      <c r="M31" s="83" t="e">
        <f>IF(AND('Riesgos Corrup'!#REF!="Muy Alta",'Riesgos Corrup'!#REF!="Menor"),CONCATENATE("R26C",'Riesgos Corrup'!#REF!),"")</f>
        <v>#REF!</v>
      </c>
      <c r="N31" s="39" t="e">
        <f>IF(AND('Riesgos Corrup'!#REF!="Muy Alta",'Riesgos Corrup'!#REF!="Menor"),CONCATENATE("R26C",'Riesgos Corrup'!#REF!),"")</f>
        <v>#REF!</v>
      </c>
      <c r="O31" s="84" t="e">
        <f>IF(AND('Riesgos Corrup'!#REF!="Muy Alta",'Riesgos Corrup'!#REF!="Menor"),CONCATENATE("R26C",'Riesgos Corrup'!#REF!),"")</f>
        <v>#REF!</v>
      </c>
      <c r="P31" s="83" t="e">
        <f>IF(AND('Riesgos Corrup'!#REF!="Muy Alta",'Riesgos Corrup'!#REF!="Moderado"),CONCATENATE("R26C",'Riesgos Corrup'!#REF!),"")</f>
        <v>#REF!</v>
      </c>
      <c r="Q31" s="39" t="e">
        <f>IF(AND('Riesgos Corrup'!#REF!="Muy Alta",'Riesgos Corrup'!#REF!="Moderado"),CONCATENATE("R26C",'Riesgos Corrup'!#REF!),"")</f>
        <v>#REF!</v>
      </c>
      <c r="R31" s="84" t="e">
        <f>IF(AND('Riesgos Corrup'!#REF!="Muy Alta",'Riesgos Corrup'!#REF!="Moderado"),CONCATENATE("R26C",'Riesgos Corrup'!#REF!),"")</f>
        <v>#REF!</v>
      </c>
      <c r="S31" s="83" t="e">
        <f>IF(AND('Riesgos Corrup'!#REF!="Muy Alta",'Riesgos Corrup'!#REF!="Mayor"),CONCATENATE("R26C",'Riesgos Corrup'!#REF!),"")</f>
        <v>#REF!</v>
      </c>
      <c r="T31" s="39" t="e">
        <f>IF(AND('Riesgos Corrup'!#REF!="Muy Alta",'Riesgos Corrup'!#REF!="Mayor"),CONCATENATE("R26C",'Riesgos Corrup'!#REF!),"")</f>
        <v>#REF!</v>
      </c>
      <c r="U31" s="84" t="e">
        <f>IF(AND('Riesgos Corrup'!#REF!="Muy Alta",'Riesgos Corrup'!#REF!="Mayor"),CONCATENATE("R26C",'Riesgos Corrup'!#REF!),"")</f>
        <v>#REF!</v>
      </c>
      <c r="V31" s="96" t="e">
        <f>IF(AND('Riesgos Corrup'!#REF!="Muy Alta",'Riesgos Corrup'!#REF!="Catastrófico"),CONCATENATE("R26C",'Riesgos Corrup'!#REF!),"")</f>
        <v>#REF!</v>
      </c>
      <c r="W31" s="97" t="e">
        <f>IF(AND('Riesgos Corrup'!#REF!="Muy Alta",'Riesgos Corrup'!#REF!="Catastrófico"),CONCATENATE("R26C",'Riesgos Corrup'!#REF!),"")</f>
        <v>#REF!</v>
      </c>
      <c r="X31" s="98" t="e">
        <f>IF(AND('Riesgos Corrup'!#REF!="Muy Alta",'Riesgos Corrup'!#REF!="Catastrófico"),CONCATENATE("R26C",'Riesgos Corrup'!#REF!),"")</f>
        <v>#REF!</v>
      </c>
      <c r="Y31" s="40"/>
      <c r="Z31" s="195"/>
      <c r="AA31" s="196"/>
      <c r="AB31" s="196"/>
      <c r="AC31" s="196"/>
      <c r="AD31" s="196"/>
      <c r="AE31" s="197"/>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row>
    <row r="32" spans="1:61" ht="15" customHeight="1" x14ac:dyDescent="0.35">
      <c r="A32" s="40"/>
      <c r="B32" s="204"/>
      <c r="C32" s="205"/>
      <c r="D32" s="206"/>
      <c r="E32" s="179"/>
      <c r="F32" s="174"/>
      <c r="G32" s="174"/>
      <c r="H32" s="174"/>
      <c r="I32" s="174"/>
      <c r="J32" s="83" t="str">
        <f ca="1">IF(AND('Riesgos Corrup'!$AB$37="Muy Alta",'Riesgos Corrup'!$AD$37="Leve"),CONCATENATE("R27C",'Riesgos Corrup'!$R$37),"")</f>
        <v/>
      </c>
      <c r="K32" s="39" t="str">
        <f>IF(AND('Riesgos Corrup'!$AB$38="Muy Alta",'Riesgos Corrup'!$AD$38="Leve"),CONCATENATE("R27C",'Riesgos Corrup'!$R$38),"")</f>
        <v/>
      </c>
      <c r="L32" s="84" t="str">
        <f>IF(AND('Riesgos Corrup'!$AB$39="Muy Alta",'Riesgos Corrup'!$AD$39="Leve"),CONCATENATE("R27C",'Riesgos Corrup'!$R$39),"")</f>
        <v/>
      </c>
      <c r="M32" s="83" t="str">
        <f ca="1">IF(AND('Riesgos Corrup'!$AB$37="Muy Alta",'Riesgos Corrup'!$AD$37="Menor"),CONCATENATE("R27C",'Riesgos Corrup'!$R$37),"")</f>
        <v/>
      </c>
      <c r="N32" s="39" t="str">
        <f>IF(AND('Riesgos Corrup'!$AB$38="Muy Alta",'Riesgos Corrup'!$AD$38="Menor"),CONCATENATE("R27C",'Riesgos Corrup'!$R$38),"")</f>
        <v/>
      </c>
      <c r="O32" s="84" t="str">
        <f>IF(AND('Riesgos Corrup'!$AB$39="Muy Alta",'Riesgos Corrup'!$AD$39="Menor"),CONCATENATE("R27C",'Riesgos Corrup'!$R$39),"")</f>
        <v/>
      </c>
      <c r="P32" s="83" t="str">
        <f ca="1">IF(AND('Riesgos Corrup'!$AB$37="Muy Alta",'Riesgos Corrup'!$AD$37="Moderado"),CONCATENATE("R27C",'Riesgos Corrup'!$R$37),"")</f>
        <v/>
      </c>
      <c r="Q32" s="39" t="str">
        <f>IF(AND('Riesgos Corrup'!$AB$38="Muy Alta",'Riesgos Corrup'!$AD$38="Moderado"),CONCATENATE("R27C",'Riesgos Corrup'!$R$38),"")</f>
        <v/>
      </c>
      <c r="R32" s="84" t="str">
        <f>IF(AND('Riesgos Corrup'!$AB$39="Muy Alta",'Riesgos Corrup'!$AD$39="Moderado"),CONCATENATE("R27C",'Riesgos Corrup'!$R$39),"")</f>
        <v/>
      </c>
      <c r="S32" s="83" t="str">
        <f ca="1">IF(AND('Riesgos Corrup'!$AB$37="Muy Alta",'Riesgos Corrup'!$AD$37="Mayor"),CONCATENATE("R27C",'Riesgos Corrup'!$R$37),"")</f>
        <v/>
      </c>
      <c r="T32" s="39" t="str">
        <f>IF(AND('Riesgos Corrup'!$AB$38="Muy Alta",'Riesgos Corrup'!$AD$38="Mayor"),CONCATENATE("R27C",'Riesgos Corrup'!$R$38),"")</f>
        <v/>
      </c>
      <c r="U32" s="84" t="str">
        <f>IF(AND('Riesgos Corrup'!$AB$39="Muy Alta",'Riesgos Corrup'!$AD$39="Mayor"),CONCATENATE("R27C",'Riesgos Corrup'!$R$39),"")</f>
        <v/>
      </c>
      <c r="V32" s="96" t="str">
        <f ca="1">IF(AND('Riesgos Corrup'!$AB$37="Muy Alta",'Riesgos Corrup'!$AD$37="Catastrófico"),CONCATENATE("R27C",'Riesgos Corrup'!$R$37),"")</f>
        <v/>
      </c>
      <c r="W32" s="97" t="str">
        <f>IF(AND('Riesgos Corrup'!$AB$38="Muy Alta",'Riesgos Corrup'!$AD$38="Catastrófico"),CONCATENATE("R27C",'Riesgos Corrup'!$R$38),"")</f>
        <v/>
      </c>
      <c r="X32" s="98" t="str">
        <f>IF(AND('Riesgos Corrup'!$AB$39="Muy Alta",'Riesgos Corrup'!$AD$39="Catastrófico"),CONCATENATE("R27C",'Riesgos Corrup'!$R$39),"")</f>
        <v/>
      </c>
      <c r="Y32" s="40"/>
      <c r="Z32" s="195"/>
      <c r="AA32" s="196"/>
      <c r="AB32" s="196"/>
      <c r="AC32" s="196"/>
      <c r="AD32" s="196"/>
      <c r="AE32" s="197"/>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row>
    <row r="33" spans="1:61" ht="15" customHeight="1" x14ac:dyDescent="0.35">
      <c r="A33" s="40"/>
      <c r="B33" s="204"/>
      <c r="C33" s="205"/>
      <c r="D33" s="206"/>
      <c r="E33" s="179"/>
      <c r="F33" s="174"/>
      <c r="G33" s="174"/>
      <c r="H33" s="174"/>
      <c r="I33" s="174"/>
      <c r="J33" s="83" t="e">
        <f>IF(AND('Riesgos Corrup'!#REF!="Muy Alta",'Riesgos Corrup'!#REF!="Leve"),CONCATENATE("R28C",'Riesgos Corrup'!#REF!),"")</f>
        <v>#REF!</v>
      </c>
      <c r="K33" s="39" t="e">
        <f>IF(AND('Riesgos Corrup'!#REF!="Muy Alta",'Riesgos Corrup'!#REF!="Leve"),CONCATENATE("R28C",'Riesgos Corrup'!#REF!),"")</f>
        <v>#REF!</v>
      </c>
      <c r="L33" s="84" t="e">
        <f>IF(AND('Riesgos Corrup'!#REF!="Muy Alta",'Riesgos Corrup'!#REF!="Leve"),CONCATENATE("R28C",'Riesgos Corrup'!#REF!),"")</f>
        <v>#REF!</v>
      </c>
      <c r="M33" s="83" t="e">
        <f>IF(AND('Riesgos Corrup'!#REF!="Muy Alta",'Riesgos Corrup'!#REF!="Menor"),CONCATENATE("R28C",'Riesgos Corrup'!#REF!),"")</f>
        <v>#REF!</v>
      </c>
      <c r="N33" s="39" t="e">
        <f>IF(AND('Riesgos Corrup'!#REF!="Muy Alta",'Riesgos Corrup'!#REF!="Menor"),CONCATENATE("R28C",'Riesgos Corrup'!#REF!),"")</f>
        <v>#REF!</v>
      </c>
      <c r="O33" s="84" t="e">
        <f>IF(AND('Riesgos Corrup'!#REF!="Muy Alta",'Riesgos Corrup'!#REF!="Menor"),CONCATENATE("R28C",'Riesgos Corrup'!#REF!),"")</f>
        <v>#REF!</v>
      </c>
      <c r="P33" s="83" t="e">
        <f>IF(AND('Riesgos Corrup'!#REF!="Muy Alta",'Riesgos Corrup'!#REF!="Moderado"),CONCATENATE("R28C",'Riesgos Corrup'!#REF!),"")</f>
        <v>#REF!</v>
      </c>
      <c r="Q33" s="39" t="e">
        <f>IF(AND('Riesgos Corrup'!#REF!="Muy Alta",'Riesgos Corrup'!#REF!="Moderado"),CONCATENATE("R28C",'Riesgos Corrup'!#REF!),"")</f>
        <v>#REF!</v>
      </c>
      <c r="R33" s="84" t="e">
        <f>IF(AND('Riesgos Corrup'!#REF!="Muy Alta",'Riesgos Corrup'!#REF!="Moderado"),CONCATENATE("R28C",'Riesgos Corrup'!#REF!),"")</f>
        <v>#REF!</v>
      </c>
      <c r="S33" s="83" t="e">
        <f>IF(AND('Riesgos Corrup'!#REF!="Muy Alta",'Riesgos Corrup'!#REF!="Mayor"),CONCATENATE("R28C",'Riesgos Corrup'!#REF!),"")</f>
        <v>#REF!</v>
      </c>
      <c r="T33" s="39" t="e">
        <f>IF(AND('Riesgos Corrup'!#REF!="Muy Alta",'Riesgos Corrup'!#REF!="Mayor"),CONCATENATE("R28C",'Riesgos Corrup'!#REF!),"")</f>
        <v>#REF!</v>
      </c>
      <c r="U33" s="84" t="e">
        <f>IF(AND('Riesgos Corrup'!#REF!="Muy Alta",'Riesgos Corrup'!#REF!="Mayor"),CONCATENATE("R28C",'Riesgos Corrup'!#REF!),"")</f>
        <v>#REF!</v>
      </c>
      <c r="V33" s="96" t="e">
        <f>IF(AND('Riesgos Corrup'!#REF!="Muy Alta",'Riesgos Corrup'!#REF!="Catastrófico"),CONCATENATE("R28C",'Riesgos Corrup'!#REF!),"")</f>
        <v>#REF!</v>
      </c>
      <c r="W33" s="97" t="e">
        <f>IF(AND('Riesgos Corrup'!#REF!="Muy Alta",'Riesgos Corrup'!#REF!="Catastrófico"),CONCATENATE("R28C",'Riesgos Corrup'!#REF!),"")</f>
        <v>#REF!</v>
      </c>
      <c r="X33" s="98" t="e">
        <f>IF(AND('Riesgos Corrup'!#REF!="Muy Alta",'Riesgos Corrup'!#REF!="Catastrófico"),CONCATENATE("R28C",'Riesgos Corrup'!#REF!),"")</f>
        <v>#REF!</v>
      </c>
      <c r="Y33" s="40"/>
      <c r="Z33" s="195"/>
      <c r="AA33" s="196"/>
      <c r="AB33" s="196"/>
      <c r="AC33" s="196"/>
      <c r="AD33" s="196"/>
      <c r="AE33" s="197"/>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row>
    <row r="34" spans="1:61" ht="15" customHeight="1" x14ac:dyDescent="0.35">
      <c r="A34" s="40"/>
      <c r="B34" s="204"/>
      <c r="C34" s="205"/>
      <c r="D34" s="206"/>
      <c r="E34" s="179"/>
      <c r="F34" s="174"/>
      <c r="G34" s="174"/>
      <c r="H34" s="174"/>
      <c r="I34" s="174"/>
      <c r="J34" s="83" t="e">
        <f>IF(AND('Riesgos Corrup'!#REF!="Muy Alta",'Riesgos Corrup'!#REF!="Leve"),CONCATENATE("R29C",'Riesgos Corrup'!#REF!),"")</f>
        <v>#REF!</v>
      </c>
      <c r="K34" s="39" t="e">
        <f>IF(AND('Riesgos Corrup'!#REF!="Muy Alta",'Riesgos Corrup'!#REF!="Leve"),CONCATENATE("R29C",'Riesgos Corrup'!#REF!),"")</f>
        <v>#REF!</v>
      </c>
      <c r="L34" s="84" t="e">
        <f>IF(AND('Riesgos Corrup'!#REF!="Muy Alta",'Riesgos Corrup'!#REF!="Leve"),CONCATENATE("R29C",'Riesgos Corrup'!#REF!),"")</f>
        <v>#REF!</v>
      </c>
      <c r="M34" s="83" t="e">
        <f>IF(AND('Riesgos Corrup'!#REF!="Muy Alta",'Riesgos Corrup'!#REF!="Menor"),CONCATENATE("R29C",'Riesgos Corrup'!#REF!),"")</f>
        <v>#REF!</v>
      </c>
      <c r="N34" s="39" t="e">
        <f>IF(AND('Riesgos Corrup'!#REF!="Muy Alta",'Riesgos Corrup'!#REF!="Menor"),CONCATENATE("R29C",'Riesgos Corrup'!#REF!),"")</f>
        <v>#REF!</v>
      </c>
      <c r="O34" s="84" t="e">
        <f>IF(AND('Riesgos Corrup'!#REF!="Muy Alta",'Riesgos Corrup'!#REF!="Menor"),CONCATENATE("R29C",'Riesgos Corrup'!#REF!),"")</f>
        <v>#REF!</v>
      </c>
      <c r="P34" s="83" t="e">
        <f>IF(AND('Riesgos Corrup'!#REF!="Muy Alta",'Riesgos Corrup'!#REF!="Moderado"),CONCATENATE("R29C",'Riesgos Corrup'!#REF!),"")</f>
        <v>#REF!</v>
      </c>
      <c r="Q34" s="39" t="e">
        <f>IF(AND('Riesgos Corrup'!#REF!="Muy Alta",'Riesgos Corrup'!#REF!="Moderado"),CONCATENATE("R29C",'Riesgos Corrup'!#REF!),"")</f>
        <v>#REF!</v>
      </c>
      <c r="R34" s="84" t="e">
        <f>IF(AND('Riesgos Corrup'!#REF!="Muy Alta",'Riesgos Corrup'!#REF!="Moderado"),CONCATENATE("R29C",'Riesgos Corrup'!#REF!),"")</f>
        <v>#REF!</v>
      </c>
      <c r="S34" s="83" t="e">
        <f>IF(AND('Riesgos Corrup'!#REF!="Muy Alta",'Riesgos Corrup'!#REF!="Mayor"),CONCATENATE("R29C",'Riesgos Corrup'!#REF!),"")</f>
        <v>#REF!</v>
      </c>
      <c r="T34" s="39" t="e">
        <f>IF(AND('Riesgos Corrup'!#REF!="Muy Alta",'Riesgos Corrup'!#REF!="Mayor"),CONCATENATE("R29C",'Riesgos Corrup'!#REF!),"")</f>
        <v>#REF!</v>
      </c>
      <c r="U34" s="84" t="e">
        <f>IF(AND('Riesgos Corrup'!#REF!="Muy Alta",'Riesgos Corrup'!#REF!="Mayor"),CONCATENATE("R29C",'Riesgos Corrup'!#REF!),"")</f>
        <v>#REF!</v>
      </c>
      <c r="V34" s="96" t="e">
        <f>IF(AND('Riesgos Corrup'!#REF!="Muy Alta",'Riesgos Corrup'!#REF!="Catastrófico"),CONCATENATE("R29C",'Riesgos Corrup'!#REF!),"")</f>
        <v>#REF!</v>
      </c>
      <c r="W34" s="97" t="e">
        <f>IF(AND('Riesgos Corrup'!#REF!="Muy Alta",'Riesgos Corrup'!#REF!="Catastrófico"),CONCATENATE("R29C",'Riesgos Corrup'!#REF!),"")</f>
        <v>#REF!</v>
      </c>
      <c r="X34" s="98" t="e">
        <f>IF(AND('Riesgos Corrup'!#REF!="Muy Alta",'Riesgos Corrup'!#REF!="Catastrófico"),CONCATENATE("R29C",'Riesgos Corrup'!#REF!),"")</f>
        <v>#REF!</v>
      </c>
      <c r="Y34" s="40"/>
      <c r="Z34" s="195"/>
      <c r="AA34" s="196"/>
      <c r="AB34" s="196"/>
      <c r="AC34" s="196"/>
      <c r="AD34" s="196"/>
      <c r="AE34" s="197"/>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row>
    <row r="35" spans="1:61" ht="15" customHeight="1" x14ac:dyDescent="0.35">
      <c r="A35" s="40"/>
      <c r="B35" s="204"/>
      <c r="C35" s="205"/>
      <c r="D35" s="206"/>
      <c r="E35" s="179"/>
      <c r="F35" s="174"/>
      <c r="G35" s="174"/>
      <c r="H35" s="174"/>
      <c r="I35" s="174"/>
      <c r="J35" s="83" t="e">
        <f>IF(AND('Riesgos Corrup'!#REF!="Muy Alta",'Riesgos Corrup'!#REF!="Leve"),CONCATENATE("R30C",'Riesgos Corrup'!#REF!),"")</f>
        <v>#REF!</v>
      </c>
      <c r="K35" s="39" t="e">
        <f>IF(AND('Riesgos Corrup'!#REF!="Muy Alta",'Riesgos Corrup'!#REF!="Leve"),CONCATENATE("R30C",'Riesgos Corrup'!#REF!),"")</f>
        <v>#REF!</v>
      </c>
      <c r="L35" s="84" t="e">
        <f>IF(AND('Riesgos Corrup'!#REF!="Muy Alta",'Riesgos Corrup'!#REF!="Leve"),CONCATENATE("R30C",'Riesgos Corrup'!#REF!),"")</f>
        <v>#REF!</v>
      </c>
      <c r="M35" s="83" t="e">
        <f>IF(AND('Riesgos Corrup'!#REF!="Muy Alta",'Riesgos Corrup'!#REF!="Menor"),CONCATENATE("R30C",'Riesgos Corrup'!#REF!),"")</f>
        <v>#REF!</v>
      </c>
      <c r="N35" s="39" t="e">
        <f>IF(AND('Riesgos Corrup'!#REF!="Muy Alta",'Riesgos Corrup'!#REF!="Menor"),CONCATENATE("R30C",'Riesgos Corrup'!#REF!),"")</f>
        <v>#REF!</v>
      </c>
      <c r="O35" s="84" t="e">
        <f>IF(AND('Riesgos Corrup'!#REF!="Muy Alta",'Riesgos Corrup'!#REF!="Menor"),CONCATENATE("R30C",'Riesgos Corrup'!#REF!),"")</f>
        <v>#REF!</v>
      </c>
      <c r="P35" s="83" t="e">
        <f>IF(AND('Riesgos Corrup'!#REF!="Muy Alta",'Riesgos Corrup'!#REF!="Moderado"),CONCATENATE("R30C",'Riesgos Corrup'!#REF!),"")</f>
        <v>#REF!</v>
      </c>
      <c r="Q35" s="39" t="e">
        <f>IF(AND('Riesgos Corrup'!#REF!="Muy Alta",'Riesgos Corrup'!#REF!="Moderado"),CONCATENATE("R30C",'Riesgos Corrup'!#REF!),"")</f>
        <v>#REF!</v>
      </c>
      <c r="R35" s="84" t="e">
        <f>IF(AND('Riesgos Corrup'!#REF!="Muy Alta",'Riesgos Corrup'!#REF!="Moderado"),CONCATENATE("R30C",'Riesgos Corrup'!#REF!),"")</f>
        <v>#REF!</v>
      </c>
      <c r="S35" s="83" t="e">
        <f>IF(AND('Riesgos Corrup'!#REF!="Muy Alta",'Riesgos Corrup'!#REF!="Mayor"),CONCATENATE("R30C",'Riesgos Corrup'!#REF!),"")</f>
        <v>#REF!</v>
      </c>
      <c r="T35" s="39" t="e">
        <f>IF(AND('Riesgos Corrup'!#REF!="Muy Alta",'Riesgos Corrup'!#REF!="Mayor"),CONCATENATE("R30C",'Riesgos Corrup'!#REF!),"")</f>
        <v>#REF!</v>
      </c>
      <c r="U35" s="84" t="e">
        <f>IF(AND('Riesgos Corrup'!#REF!="Muy Alta",'Riesgos Corrup'!#REF!="Mayor"),CONCATENATE("R30C",'Riesgos Corrup'!#REF!),"")</f>
        <v>#REF!</v>
      </c>
      <c r="V35" s="96" t="e">
        <f>IF(AND('Riesgos Corrup'!#REF!="Muy Alta",'Riesgos Corrup'!#REF!="Catastrófico"),CONCATENATE("R30C",'Riesgos Corrup'!#REF!),"")</f>
        <v>#REF!</v>
      </c>
      <c r="W35" s="97" t="e">
        <f>IF(AND('Riesgos Corrup'!#REF!="Muy Alta",'Riesgos Corrup'!#REF!="Catastrófico"),CONCATENATE("R30C",'Riesgos Corrup'!#REF!),"")</f>
        <v>#REF!</v>
      </c>
      <c r="X35" s="98" t="e">
        <f>IF(AND('Riesgos Corrup'!#REF!="Muy Alta",'Riesgos Corrup'!#REF!="Catastrófico"),CONCATENATE("R30C",'Riesgos Corrup'!#REF!),"")</f>
        <v>#REF!</v>
      </c>
      <c r="Y35" s="40"/>
      <c r="Z35" s="195"/>
      <c r="AA35" s="196"/>
      <c r="AB35" s="196"/>
      <c r="AC35" s="196"/>
      <c r="AD35" s="196"/>
      <c r="AE35" s="197"/>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row>
    <row r="36" spans="1:61" ht="15" customHeight="1" x14ac:dyDescent="0.35">
      <c r="A36" s="40"/>
      <c r="B36" s="204"/>
      <c r="C36" s="205"/>
      <c r="D36" s="206"/>
      <c r="E36" s="179"/>
      <c r="F36" s="174"/>
      <c r="G36" s="174"/>
      <c r="H36" s="174"/>
      <c r="I36" s="174"/>
      <c r="J36" s="83" t="e">
        <f>IF(AND('Riesgos Corrup'!#REF!="Muy Alta",'Riesgos Corrup'!#REF!="Leve"),CONCATENATE("R31C",'Riesgos Corrup'!#REF!),"")</f>
        <v>#REF!</v>
      </c>
      <c r="K36" s="39" t="e">
        <f>IF(AND('Riesgos Corrup'!#REF!="Muy Alta",'Riesgos Corrup'!#REF!="Leve"),CONCATENATE("R31C",'Riesgos Corrup'!#REF!),"")</f>
        <v>#REF!</v>
      </c>
      <c r="L36" s="39" t="e">
        <f>IF(AND('Riesgos Corrup'!#REF!="Muy Alta",'Riesgos Corrup'!#REF!="Leve"),CONCATENATE("R31C",'Riesgos Corrup'!#REF!),"")</f>
        <v>#REF!</v>
      </c>
      <c r="M36" s="83" t="e">
        <f>IF(AND('Riesgos Corrup'!#REF!="Muy Alta",'Riesgos Corrup'!#REF!="Menor"),CONCATENATE("R31C",'Riesgos Corrup'!#REF!),"")</f>
        <v>#REF!</v>
      </c>
      <c r="N36" s="39" t="e">
        <f>IF(AND('Riesgos Corrup'!#REF!="Muy Alta",'Riesgos Corrup'!#REF!="Menor"),CONCATENATE("R31C",'Riesgos Corrup'!#REF!),"")</f>
        <v>#REF!</v>
      </c>
      <c r="O36" s="39" t="e">
        <f>IF(AND('Riesgos Corrup'!#REF!="Muy Alta",'Riesgos Corrup'!#REF!="Menor"),CONCATENATE("R31C",'Riesgos Corrup'!#REF!),"")</f>
        <v>#REF!</v>
      </c>
      <c r="P36" s="83" t="e">
        <f>IF(AND('Riesgos Corrup'!#REF!="Muy Alta",'Riesgos Corrup'!#REF!="Moderado"),CONCATENATE("R31C",'Riesgos Corrup'!#REF!),"")</f>
        <v>#REF!</v>
      </c>
      <c r="Q36" s="39" t="e">
        <f>IF(AND('Riesgos Corrup'!#REF!="Muy Alta",'Riesgos Corrup'!#REF!="Moderado"),CONCATENATE("R31C",'Riesgos Corrup'!#REF!),"")</f>
        <v>#REF!</v>
      </c>
      <c r="R36" s="39" t="e">
        <f>IF(AND('Riesgos Corrup'!#REF!="Muy Alta",'Riesgos Corrup'!#REF!="Moderado"),CONCATENATE("R31C",'Riesgos Corrup'!#REF!),"")</f>
        <v>#REF!</v>
      </c>
      <c r="S36" s="83" t="e">
        <f>IF(AND('Riesgos Corrup'!#REF!="Muy Alta",'Riesgos Corrup'!#REF!="Mayor"),CONCATENATE("R31C",'Riesgos Corrup'!#REF!),"")</f>
        <v>#REF!</v>
      </c>
      <c r="T36" s="39" t="e">
        <f>IF(AND('Riesgos Corrup'!#REF!="Muy Alta",'Riesgos Corrup'!#REF!="Mayor"),CONCATENATE("R31C",'Riesgos Corrup'!#REF!),"")</f>
        <v>#REF!</v>
      </c>
      <c r="U36" s="39" t="e">
        <f>IF(AND('Riesgos Corrup'!#REF!="Muy Alta",'Riesgos Corrup'!#REF!="Mayor"),CONCATENATE("R31C",'Riesgos Corrup'!#REF!),"")</f>
        <v>#REF!</v>
      </c>
      <c r="V36" s="96" t="e">
        <f>IF(AND('Riesgos Corrup'!#REF!="Muy Alta",'Riesgos Corrup'!#REF!="Catastrófico"),CONCATENATE("R31C",'Riesgos Corrup'!#REF!),"")</f>
        <v>#REF!</v>
      </c>
      <c r="W36" s="97" t="e">
        <f>IF(AND('Riesgos Corrup'!#REF!="Muy Alta",'Riesgos Corrup'!#REF!="Catastrófico"),CONCATENATE("R31C",'Riesgos Corrup'!#REF!),"")</f>
        <v>#REF!</v>
      </c>
      <c r="X36" s="98" t="e">
        <f>IF(AND('Riesgos Corrup'!#REF!="Muy Alta",'Riesgos Corrup'!#REF!="Catastrófico"),CONCATENATE("R31C",'Riesgos Corrup'!#REF!),"")</f>
        <v>#REF!</v>
      </c>
      <c r="Y36" s="40"/>
      <c r="Z36" s="195"/>
      <c r="AA36" s="196"/>
      <c r="AB36" s="196"/>
      <c r="AC36" s="196"/>
      <c r="AD36" s="196"/>
      <c r="AE36" s="197"/>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row>
    <row r="37" spans="1:61" ht="15" customHeight="1" x14ac:dyDescent="0.35">
      <c r="A37" s="40"/>
      <c r="B37" s="204"/>
      <c r="C37" s="205"/>
      <c r="D37" s="206"/>
      <c r="E37" s="179"/>
      <c r="F37" s="174"/>
      <c r="G37" s="174"/>
      <c r="H37" s="174"/>
      <c r="I37" s="174"/>
      <c r="J37" s="83" t="e">
        <f>IF(AND('Riesgos Corrup'!#REF!="Muy Alta",'Riesgos Corrup'!#REF!="Leve"),CONCATENATE("R32C",'Riesgos Corrup'!#REF!),"")</f>
        <v>#REF!</v>
      </c>
      <c r="K37" s="39" t="e">
        <f>IF(AND('Riesgos Corrup'!#REF!="Muy Alta",'Riesgos Corrup'!#REF!="Leve"),CONCATENATE("R32C",'Riesgos Corrup'!#REF!),"")</f>
        <v>#REF!</v>
      </c>
      <c r="L37" s="84" t="e">
        <f>IF(AND('Riesgos Corrup'!#REF!="Muy Alta",'Riesgos Corrup'!#REF!="Leve"),CONCATENATE("R32C",'Riesgos Corrup'!#REF!),"")</f>
        <v>#REF!</v>
      </c>
      <c r="M37" s="83" t="e">
        <f>IF(AND('Riesgos Corrup'!#REF!="Muy Alta",'Riesgos Corrup'!#REF!="Menor"),CONCATENATE("R32C",'Riesgos Corrup'!#REF!),"")</f>
        <v>#REF!</v>
      </c>
      <c r="N37" s="39" t="e">
        <f>IF(AND('Riesgos Corrup'!#REF!="Muy Alta",'Riesgos Corrup'!#REF!="Menor"),CONCATENATE("R32C",'Riesgos Corrup'!#REF!),"")</f>
        <v>#REF!</v>
      </c>
      <c r="O37" s="84" t="e">
        <f>IF(AND('Riesgos Corrup'!#REF!="Muy Alta",'Riesgos Corrup'!#REF!="Menor"),CONCATENATE("R32C",'Riesgos Corrup'!#REF!),"")</f>
        <v>#REF!</v>
      </c>
      <c r="P37" s="83" t="e">
        <f>IF(AND('Riesgos Corrup'!#REF!="Muy Alta",'Riesgos Corrup'!#REF!="Moderado"),CONCATENATE("R32C",'Riesgos Corrup'!#REF!),"")</f>
        <v>#REF!</v>
      </c>
      <c r="Q37" s="39" t="e">
        <f>IF(AND('Riesgos Corrup'!#REF!="Muy Alta",'Riesgos Corrup'!#REF!="Moderado"),CONCATENATE("R32C",'Riesgos Corrup'!#REF!),"")</f>
        <v>#REF!</v>
      </c>
      <c r="R37" s="84" t="e">
        <f>IF(AND('Riesgos Corrup'!#REF!="Muy Alta",'Riesgos Corrup'!#REF!="Moderado"),CONCATENATE("R32C",'Riesgos Corrup'!#REF!),"")</f>
        <v>#REF!</v>
      </c>
      <c r="S37" s="83" t="e">
        <f>IF(AND('Riesgos Corrup'!#REF!="Muy Alta",'Riesgos Corrup'!#REF!="Mayor"),CONCATENATE("R32C",'Riesgos Corrup'!#REF!),"")</f>
        <v>#REF!</v>
      </c>
      <c r="T37" s="39" t="e">
        <f>IF(AND('Riesgos Corrup'!#REF!="Muy Alta",'Riesgos Corrup'!#REF!="Mayor"),CONCATENATE("R32C",'Riesgos Corrup'!#REF!),"")</f>
        <v>#REF!</v>
      </c>
      <c r="U37" s="84" t="e">
        <f>IF(AND('Riesgos Corrup'!#REF!="Muy Alta",'Riesgos Corrup'!#REF!="Mayor"),CONCATENATE("R32C",'Riesgos Corrup'!#REF!),"")</f>
        <v>#REF!</v>
      </c>
      <c r="V37" s="96" t="e">
        <f>IF(AND('Riesgos Corrup'!#REF!="Muy Alta",'Riesgos Corrup'!#REF!="Catastrófico"),CONCATENATE("R32C",'Riesgos Corrup'!#REF!),"")</f>
        <v>#REF!</v>
      </c>
      <c r="W37" s="97" t="e">
        <f>IF(AND('Riesgos Corrup'!#REF!="Muy Alta",'Riesgos Corrup'!#REF!="Catastrófico"),CONCATENATE("R32C",'Riesgos Corrup'!#REF!),"")</f>
        <v>#REF!</v>
      </c>
      <c r="X37" s="98" t="e">
        <f>IF(AND('Riesgos Corrup'!#REF!="Muy Alta",'Riesgos Corrup'!#REF!="Catastrófico"),CONCATENATE("R32C",'Riesgos Corrup'!#REF!),"")</f>
        <v>#REF!</v>
      </c>
      <c r="Y37" s="40"/>
      <c r="Z37" s="195"/>
      <c r="AA37" s="196"/>
      <c r="AB37" s="196"/>
      <c r="AC37" s="196"/>
      <c r="AD37" s="196"/>
      <c r="AE37" s="197"/>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row>
    <row r="38" spans="1:61" ht="15" customHeight="1" x14ac:dyDescent="0.35">
      <c r="A38" s="40"/>
      <c r="B38" s="204"/>
      <c r="C38" s="205"/>
      <c r="D38" s="206"/>
      <c r="E38" s="179"/>
      <c r="F38" s="174"/>
      <c r="G38" s="174"/>
      <c r="H38" s="174"/>
      <c r="I38" s="174"/>
      <c r="J38" s="83" t="e">
        <f>IF(AND('Riesgos Corrup'!#REF!="Muy Alta",'Riesgos Corrup'!#REF!="Leve"),CONCATENATE("R33C",'Riesgos Corrup'!#REF!),"")</f>
        <v>#REF!</v>
      </c>
      <c r="K38" s="39" t="e">
        <f>IF(AND('Riesgos Corrup'!#REF!="Muy Alta",'Riesgos Corrup'!#REF!="Leve"),CONCATENATE("R33C",'Riesgos Corrup'!#REF!),"")</f>
        <v>#REF!</v>
      </c>
      <c r="L38" s="84" t="e">
        <f>IF(AND('Riesgos Corrup'!#REF!="Muy Alta",'Riesgos Corrup'!#REF!="Leve"),CONCATENATE("R33C",'Riesgos Corrup'!#REF!),"")</f>
        <v>#REF!</v>
      </c>
      <c r="M38" s="83" t="e">
        <f>IF(AND('Riesgos Corrup'!#REF!="Muy Alta",'Riesgos Corrup'!#REF!="Menor"),CONCATENATE("R33C",'Riesgos Corrup'!#REF!),"")</f>
        <v>#REF!</v>
      </c>
      <c r="N38" s="39" t="e">
        <f>IF(AND('Riesgos Corrup'!#REF!="Muy Alta",'Riesgos Corrup'!#REF!="Menor"),CONCATENATE("R33C",'Riesgos Corrup'!#REF!),"")</f>
        <v>#REF!</v>
      </c>
      <c r="O38" s="84" t="e">
        <f>IF(AND('Riesgos Corrup'!#REF!="Muy Alta",'Riesgos Corrup'!#REF!="Menor"),CONCATENATE("R33C",'Riesgos Corrup'!#REF!),"")</f>
        <v>#REF!</v>
      </c>
      <c r="P38" s="83" t="e">
        <f>IF(AND('Riesgos Corrup'!#REF!="Muy Alta",'Riesgos Corrup'!#REF!="Moderado"),CONCATENATE("R33C",'Riesgos Corrup'!#REF!),"")</f>
        <v>#REF!</v>
      </c>
      <c r="Q38" s="39" t="e">
        <f>IF(AND('Riesgos Corrup'!#REF!="Muy Alta",'Riesgos Corrup'!#REF!="Moderado"),CONCATENATE("R33C",'Riesgos Corrup'!#REF!),"")</f>
        <v>#REF!</v>
      </c>
      <c r="R38" s="84" t="e">
        <f>IF(AND('Riesgos Corrup'!#REF!="Muy Alta",'Riesgos Corrup'!#REF!="Moderado"),CONCATENATE("R33C",'Riesgos Corrup'!#REF!),"")</f>
        <v>#REF!</v>
      </c>
      <c r="S38" s="83" t="e">
        <f>IF(AND('Riesgos Corrup'!#REF!="Muy Alta",'Riesgos Corrup'!#REF!="Mayor"),CONCATENATE("R33C",'Riesgos Corrup'!#REF!),"")</f>
        <v>#REF!</v>
      </c>
      <c r="T38" s="39" t="e">
        <f>IF(AND('Riesgos Corrup'!#REF!="Muy Alta",'Riesgos Corrup'!#REF!="Mayor"),CONCATENATE("R33C",'Riesgos Corrup'!#REF!),"")</f>
        <v>#REF!</v>
      </c>
      <c r="U38" s="84" t="e">
        <f>IF(AND('Riesgos Corrup'!#REF!="Muy Alta",'Riesgos Corrup'!#REF!="Mayor"),CONCATENATE("R33C",'Riesgos Corrup'!#REF!),"")</f>
        <v>#REF!</v>
      </c>
      <c r="V38" s="96" t="e">
        <f>IF(AND('Riesgos Corrup'!#REF!="Muy Alta",'Riesgos Corrup'!#REF!="Catastrófico"),CONCATENATE("R33C",'Riesgos Corrup'!#REF!),"")</f>
        <v>#REF!</v>
      </c>
      <c r="W38" s="97" t="e">
        <f>IF(AND('Riesgos Corrup'!#REF!="Muy Alta",'Riesgos Corrup'!#REF!="Catastrófico"),CONCATENATE("R33C",'Riesgos Corrup'!#REF!),"")</f>
        <v>#REF!</v>
      </c>
      <c r="X38" s="98" t="e">
        <f>IF(AND('Riesgos Corrup'!#REF!="Muy Alta",'Riesgos Corrup'!#REF!="Catastrófico"),CONCATENATE("R33C",'Riesgos Corrup'!#REF!),"")</f>
        <v>#REF!</v>
      </c>
      <c r="Y38" s="40"/>
      <c r="Z38" s="195"/>
      <c r="AA38" s="196"/>
      <c r="AB38" s="196"/>
      <c r="AC38" s="196"/>
      <c r="AD38" s="196"/>
      <c r="AE38" s="197"/>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row>
    <row r="39" spans="1:61" ht="15" customHeight="1" x14ac:dyDescent="0.35">
      <c r="A39" s="40"/>
      <c r="B39" s="204"/>
      <c r="C39" s="205"/>
      <c r="D39" s="206"/>
      <c r="E39" s="179"/>
      <c r="F39" s="174"/>
      <c r="G39" s="174"/>
      <c r="H39" s="174"/>
      <c r="I39" s="174"/>
      <c r="J39" s="83" t="e">
        <f>IF(AND('Riesgos Corrup'!#REF!="Muy Alta",'Riesgos Corrup'!#REF!="Leve"),CONCATENATE("R34C",'Riesgos Corrup'!#REF!),"")</f>
        <v>#REF!</v>
      </c>
      <c r="K39" s="39" t="e">
        <f>IF(AND('Riesgos Corrup'!#REF!="Muy Alta",'Riesgos Corrup'!#REF!="Leve"),CONCATENATE("R34C",'Riesgos Corrup'!#REF!),"")</f>
        <v>#REF!</v>
      </c>
      <c r="L39" s="84" t="e">
        <f>IF(AND('Riesgos Corrup'!#REF!="Muy Alta",'Riesgos Corrup'!#REF!="Leve"),CONCATENATE("R34C",'Riesgos Corrup'!#REF!),"")</f>
        <v>#REF!</v>
      </c>
      <c r="M39" s="83" t="e">
        <f>IF(AND('Riesgos Corrup'!#REF!="Muy Alta",'Riesgos Corrup'!#REF!="Menor"),CONCATENATE("R34C",'Riesgos Corrup'!#REF!),"")</f>
        <v>#REF!</v>
      </c>
      <c r="N39" s="39" t="e">
        <f>IF(AND('Riesgos Corrup'!#REF!="Muy Alta",'Riesgos Corrup'!#REF!="Menor"),CONCATENATE("R34C",'Riesgos Corrup'!#REF!),"")</f>
        <v>#REF!</v>
      </c>
      <c r="O39" s="84" t="e">
        <f>IF(AND('Riesgos Corrup'!#REF!="Muy Alta",'Riesgos Corrup'!#REF!="Menor"),CONCATENATE("R34C",'Riesgos Corrup'!#REF!),"")</f>
        <v>#REF!</v>
      </c>
      <c r="P39" s="83" t="e">
        <f>IF(AND('Riesgos Corrup'!#REF!="Muy Alta",'Riesgos Corrup'!#REF!="Moderado"),CONCATENATE("R34C",'Riesgos Corrup'!#REF!),"")</f>
        <v>#REF!</v>
      </c>
      <c r="Q39" s="39" t="e">
        <f>IF(AND('Riesgos Corrup'!#REF!="Muy Alta",'Riesgos Corrup'!#REF!="Moderado"),CONCATENATE("R34C",'Riesgos Corrup'!#REF!),"")</f>
        <v>#REF!</v>
      </c>
      <c r="R39" s="84" t="e">
        <f>IF(AND('Riesgos Corrup'!#REF!="Muy Alta",'Riesgos Corrup'!#REF!="Moderado"),CONCATENATE("R34C",'Riesgos Corrup'!#REF!),"")</f>
        <v>#REF!</v>
      </c>
      <c r="S39" s="83" t="e">
        <f>IF(AND('Riesgos Corrup'!#REF!="Muy Alta",'Riesgos Corrup'!#REF!="Mayor"),CONCATENATE("R34C",'Riesgos Corrup'!#REF!),"")</f>
        <v>#REF!</v>
      </c>
      <c r="T39" s="39" t="e">
        <f>IF(AND('Riesgos Corrup'!#REF!="Muy Alta",'Riesgos Corrup'!#REF!="Mayor"),CONCATENATE("R34C",'Riesgos Corrup'!#REF!),"")</f>
        <v>#REF!</v>
      </c>
      <c r="U39" s="84" t="e">
        <f>IF(AND('Riesgos Corrup'!#REF!="Muy Alta",'Riesgos Corrup'!#REF!="Mayor"),CONCATENATE("R34C",'Riesgos Corrup'!#REF!),"")</f>
        <v>#REF!</v>
      </c>
      <c r="V39" s="96" t="e">
        <f>IF(AND('Riesgos Corrup'!#REF!="Muy Alta",'Riesgos Corrup'!#REF!="Catastrófico"),CONCATENATE("R34C",'Riesgos Corrup'!#REF!),"")</f>
        <v>#REF!</v>
      </c>
      <c r="W39" s="97" t="e">
        <f>IF(AND('Riesgos Corrup'!#REF!="Muy Alta",'Riesgos Corrup'!#REF!="Catastrófico"),CONCATENATE("R34C",'Riesgos Corrup'!#REF!),"")</f>
        <v>#REF!</v>
      </c>
      <c r="X39" s="98" t="e">
        <f>IF(AND('Riesgos Corrup'!#REF!="Muy Alta",'Riesgos Corrup'!#REF!="Catastrófico"),CONCATENATE("R34C",'Riesgos Corrup'!#REF!),"")</f>
        <v>#REF!</v>
      </c>
      <c r="Y39" s="40"/>
      <c r="Z39" s="195"/>
      <c r="AA39" s="196"/>
      <c r="AB39" s="196"/>
      <c r="AC39" s="196"/>
      <c r="AD39" s="196"/>
      <c r="AE39" s="197"/>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row>
    <row r="40" spans="1:61" ht="15" customHeight="1" x14ac:dyDescent="0.35">
      <c r="A40" s="40"/>
      <c r="B40" s="204"/>
      <c r="C40" s="205"/>
      <c r="D40" s="206"/>
      <c r="E40" s="179"/>
      <c r="F40" s="174"/>
      <c r="G40" s="174"/>
      <c r="H40" s="174"/>
      <c r="I40" s="174"/>
      <c r="J40" s="83" t="e">
        <f>IF(AND('Riesgos Corrup'!#REF!="Muy Alta",'Riesgos Corrup'!#REF!="Leve"),CONCATENATE("R35C",'Riesgos Corrup'!#REF!),"")</f>
        <v>#REF!</v>
      </c>
      <c r="K40" s="39" t="e">
        <f>IF(AND('Riesgos Corrup'!#REF!="Muy Alta",'Riesgos Corrup'!#REF!="Leve"),CONCATENATE("R35C",'Riesgos Corrup'!#REF!),"")</f>
        <v>#REF!</v>
      </c>
      <c r="L40" s="84" t="e">
        <f>IF(AND('Riesgos Corrup'!#REF!="Muy Alta",'Riesgos Corrup'!#REF!="Leve"),CONCATENATE("R35C",'Riesgos Corrup'!#REF!),"")</f>
        <v>#REF!</v>
      </c>
      <c r="M40" s="83" t="e">
        <f>IF(AND('Riesgos Corrup'!#REF!="Muy Alta",'Riesgos Corrup'!#REF!="Menor"),CONCATENATE("R35C",'Riesgos Corrup'!#REF!),"")</f>
        <v>#REF!</v>
      </c>
      <c r="N40" s="39" t="e">
        <f>IF(AND('Riesgos Corrup'!#REF!="Muy Alta",'Riesgos Corrup'!#REF!="Menor"),CONCATENATE("R35C",'Riesgos Corrup'!#REF!),"")</f>
        <v>#REF!</v>
      </c>
      <c r="O40" s="84" t="e">
        <f>IF(AND('Riesgos Corrup'!#REF!="Muy Alta",'Riesgos Corrup'!#REF!="Menor"),CONCATENATE("R35C",'Riesgos Corrup'!#REF!),"")</f>
        <v>#REF!</v>
      </c>
      <c r="P40" s="83" t="e">
        <f>IF(AND('Riesgos Corrup'!#REF!="Muy Alta",'Riesgos Corrup'!#REF!="Moderado"),CONCATENATE("R35C",'Riesgos Corrup'!#REF!),"")</f>
        <v>#REF!</v>
      </c>
      <c r="Q40" s="39" t="e">
        <f>IF(AND('Riesgos Corrup'!#REF!="Muy Alta",'Riesgos Corrup'!#REF!="Moderado"),CONCATENATE("R35C",'Riesgos Corrup'!#REF!),"")</f>
        <v>#REF!</v>
      </c>
      <c r="R40" s="84" t="e">
        <f>IF(AND('Riesgos Corrup'!#REF!="Muy Alta",'Riesgos Corrup'!#REF!="Moderado"),CONCATENATE("R35C",'Riesgos Corrup'!#REF!),"")</f>
        <v>#REF!</v>
      </c>
      <c r="S40" s="83" t="e">
        <f>IF(AND('Riesgos Corrup'!#REF!="Muy Alta",'Riesgos Corrup'!#REF!="Mayor"),CONCATENATE("R35C",'Riesgos Corrup'!#REF!),"")</f>
        <v>#REF!</v>
      </c>
      <c r="T40" s="39" t="e">
        <f>IF(AND('Riesgos Corrup'!#REF!="Muy Alta",'Riesgos Corrup'!#REF!="Mayor"),CONCATENATE("R35C",'Riesgos Corrup'!#REF!),"")</f>
        <v>#REF!</v>
      </c>
      <c r="U40" s="84" t="e">
        <f>IF(AND('Riesgos Corrup'!#REF!="Muy Alta",'Riesgos Corrup'!#REF!="Mayor"),CONCATENATE("R35C",'Riesgos Corrup'!#REF!),"")</f>
        <v>#REF!</v>
      </c>
      <c r="V40" s="96" t="e">
        <f>IF(AND('Riesgos Corrup'!#REF!="Muy Alta",'Riesgos Corrup'!#REF!="Catastrófico"),CONCATENATE("R35C",'Riesgos Corrup'!#REF!),"")</f>
        <v>#REF!</v>
      </c>
      <c r="W40" s="97" t="e">
        <f>IF(AND('Riesgos Corrup'!#REF!="Muy Alta",'Riesgos Corrup'!#REF!="Catastrófico"),CONCATENATE("R35C",'Riesgos Corrup'!#REF!),"")</f>
        <v>#REF!</v>
      </c>
      <c r="X40" s="98" t="e">
        <f>IF(AND('Riesgos Corrup'!#REF!="Muy Alta",'Riesgos Corrup'!#REF!="Catastrófico"),CONCATENATE("R35C",'Riesgos Corrup'!#REF!),"")</f>
        <v>#REF!</v>
      </c>
      <c r="Y40" s="40"/>
      <c r="Z40" s="195"/>
      <c r="AA40" s="196"/>
      <c r="AB40" s="196"/>
      <c r="AC40" s="196"/>
      <c r="AD40" s="196"/>
      <c r="AE40" s="197"/>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row>
    <row r="41" spans="1:61" ht="15" customHeight="1" x14ac:dyDescent="0.35">
      <c r="A41" s="40"/>
      <c r="B41" s="204"/>
      <c r="C41" s="205"/>
      <c r="D41" s="206"/>
      <c r="E41" s="179"/>
      <c r="F41" s="174"/>
      <c r="G41" s="174"/>
      <c r="H41" s="174"/>
      <c r="I41" s="174"/>
      <c r="J41" s="83" t="e">
        <f>IF(AND('Riesgos Corrup'!#REF!="Muy Alta",'Riesgos Corrup'!#REF!="Leve"),CONCATENATE("R36C",'Riesgos Corrup'!#REF!),"")</f>
        <v>#REF!</v>
      </c>
      <c r="K41" s="39" t="e">
        <f>IF(AND('Riesgos Corrup'!#REF!="Muy Alta",'Riesgos Corrup'!#REF!="Leve"),CONCATENATE("R36C",'Riesgos Corrup'!#REF!),"")</f>
        <v>#REF!</v>
      </c>
      <c r="L41" s="84" t="e">
        <f>IF(AND('Riesgos Corrup'!#REF!="Muy Alta",'Riesgos Corrup'!#REF!="Leve"),CONCATENATE("R36C",'Riesgos Corrup'!#REF!),"")</f>
        <v>#REF!</v>
      </c>
      <c r="M41" s="83" t="e">
        <f>IF(AND('Riesgos Corrup'!#REF!="Muy Alta",'Riesgos Corrup'!#REF!="Menor"),CONCATENATE("R36C",'Riesgos Corrup'!#REF!),"")</f>
        <v>#REF!</v>
      </c>
      <c r="N41" s="39" t="e">
        <f>IF(AND('Riesgos Corrup'!#REF!="Muy Alta",'Riesgos Corrup'!#REF!="Menor"),CONCATENATE("R36C",'Riesgos Corrup'!#REF!),"")</f>
        <v>#REF!</v>
      </c>
      <c r="O41" s="84" t="e">
        <f>IF(AND('Riesgos Corrup'!#REF!="Muy Alta",'Riesgos Corrup'!#REF!="Menor"),CONCATENATE("R36C",'Riesgos Corrup'!#REF!),"")</f>
        <v>#REF!</v>
      </c>
      <c r="P41" s="83" t="e">
        <f>IF(AND('Riesgos Corrup'!#REF!="Muy Alta",'Riesgos Corrup'!#REF!="Moderado"),CONCATENATE("R36C",'Riesgos Corrup'!#REF!),"")</f>
        <v>#REF!</v>
      </c>
      <c r="Q41" s="39" t="e">
        <f>IF(AND('Riesgos Corrup'!#REF!="Muy Alta",'Riesgos Corrup'!#REF!="Moderado"),CONCATENATE("R36C",'Riesgos Corrup'!#REF!),"")</f>
        <v>#REF!</v>
      </c>
      <c r="R41" s="84" t="e">
        <f>IF(AND('Riesgos Corrup'!#REF!="Muy Alta",'Riesgos Corrup'!#REF!="Moderado"),CONCATENATE("R36C",'Riesgos Corrup'!#REF!),"")</f>
        <v>#REF!</v>
      </c>
      <c r="S41" s="83" t="e">
        <f>IF(AND('Riesgos Corrup'!#REF!="Muy Alta",'Riesgos Corrup'!#REF!="Mayor"),CONCATENATE("R36C",'Riesgos Corrup'!#REF!),"")</f>
        <v>#REF!</v>
      </c>
      <c r="T41" s="39" t="e">
        <f>IF(AND('Riesgos Corrup'!#REF!="Muy Alta",'Riesgos Corrup'!#REF!="Mayor"),CONCATENATE("R36C",'Riesgos Corrup'!#REF!),"")</f>
        <v>#REF!</v>
      </c>
      <c r="U41" s="84" t="e">
        <f>IF(AND('Riesgos Corrup'!#REF!="Muy Alta",'Riesgos Corrup'!#REF!="Mayor"),CONCATENATE("R36C",'Riesgos Corrup'!#REF!),"")</f>
        <v>#REF!</v>
      </c>
      <c r="V41" s="96" t="e">
        <f>IF(AND('Riesgos Corrup'!#REF!="Muy Alta",'Riesgos Corrup'!#REF!="Catastrófico"),CONCATENATE("R36C",'Riesgos Corrup'!#REF!),"")</f>
        <v>#REF!</v>
      </c>
      <c r="W41" s="97" t="e">
        <f>IF(AND('Riesgos Corrup'!#REF!="Muy Alta",'Riesgos Corrup'!#REF!="Catastrófico"),CONCATENATE("R36C",'Riesgos Corrup'!#REF!),"")</f>
        <v>#REF!</v>
      </c>
      <c r="X41" s="98" t="e">
        <f>IF(AND('Riesgos Corrup'!#REF!="Muy Alta",'Riesgos Corrup'!#REF!="Catastrófico"),CONCATENATE("R36C",'Riesgos Corrup'!#REF!),"")</f>
        <v>#REF!</v>
      </c>
      <c r="Y41" s="40"/>
      <c r="Z41" s="195"/>
      <c r="AA41" s="196"/>
      <c r="AB41" s="196"/>
      <c r="AC41" s="196"/>
      <c r="AD41" s="196"/>
      <c r="AE41" s="197"/>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row>
    <row r="42" spans="1:61" ht="15" customHeight="1" x14ac:dyDescent="0.35">
      <c r="A42" s="40"/>
      <c r="B42" s="204"/>
      <c r="C42" s="205"/>
      <c r="D42" s="206"/>
      <c r="E42" s="179"/>
      <c r="F42" s="174"/>
      <c r="G42" s="174"/>
      <c r="H42" s="174"/>
      <c r="I42" s="174"/>
      <c r="J42" s="83" t="str">
        <f ca="1">IF(AND('Riesgos Corrup'!$AB$40="Muy Alta",'Riesgos Corrup'!$AD$40="Leve"),CONCATENATE("R37C",'Riesgos Corrup'!$R$40),"")</f>
        <v/>
      </c>
      <c r="K42" s="39" t="str">
        <f>IF(AND('Riesgos Corrup'!$AB$41="Muy Alta",'Riesgos Corrup'!$AD$41="Leve"),CONCATENATE("R37C",'Riesgos Corrup'!$R$41),"")</f>
        <v/>
      </c>
      <c r="L42" s="84" t="str">
        <f>IF(AND('Riesgos Corrup'!$AB$42="Muy Alta",'Riesgos Corrup'!$AD$42="Leve"),CONCATENATE("R37C",'Riesgos Corrup'!$R$42),"")</f>
        <v/>
      </c>
      <c r="M42" s="83" t="str">
        <f ca="1">IF(AND('Riesgos Corrup'!$AB$40="Muy Alta",'Riesgos Corrup'!$AD$40="Menor"),CONCATENATE("R37C",'Riesgos Corrup'!$R$40),"")</f>
        <v/>
      </c>
      <c r="N42" s="39" t="str">
        <f>IF(AND('Riesgos Corrup'!$AB$41="Muy Alta",'Riesgos Corrup'!$AD$41="Menor"),CONCATENATE("R37C",'Riesgos Corrup'!$R$41),"")</f>
        <v/>
      </c>
      <c r="O42" s="84" t="str">
        <f>IF(AND('Riesgos Corrup'!$AB$42="Muy Alta",'Riesgos Corrup'!$AD$42="Menor"),CONCATENATE("R37C",'Riesgos Corrup'!$R$42),"")</f>
        <v/>
      </c>
      <c r="P42" s="83" t="str">
        <f ca="1">IF(AND('Riesgos Corrup'!$AB$40="Muy Alta",'Riesgos Corrup'!$AD$40="Moderado"),CONCATENATE("R37C",'Riesgos Corrup'!$R$40),"")</f>
        <v/>
      </c>
      <c r="Q42" s="39" t="str">
        <f>IF(AND('Riesgos Corrup'!$AB$41="Muy Alta",'Riesgos Corrup'!$AD$41="Moderado"),CONCATENATE("R37C",'Riesgos Corrup'!$R$41),"")</f>
        <v/>
      </c>
      <c r="R42" s="84" t="str">
        <f>IF(AND('Riesgos Corrup'!$AB$42="Muy Alta",'Riesgos Corrup'!$AD$42="Moderado"),CONCATENATE("R37C",'Riesgos Corrup'!$R$42),"")</f>
        <v/>
      </c>
      <c r="S42" s="83" t="str">
        <f ca="1">IF(AND('Riesgos Corrup'!$AB$40="Muy Alta",'Riesgos Corrup'!$AD$40="Mayor"),CONCATENATE("R37C",'Riesgos Corrup'!$R$40),"")</f>
        <v/>
      </c>
      <c r="T42" s="39" t="str">
        <f>IF(AND('Riesgos Corrup'!$AB$41="Muy Alta",'Riesgos Corrup'!$AD$41="Mayor"),CONCATENATE("R37C",'Riesgos Corrup'!$R$41),"")</f>
        <v/>
      </c>
      <c r="U42" s="84" t="str">
        <f>IF(AND('Riesgos Corrup'!$AB$42="Muy Alta",'Riesgos Corrup'!$AD$42="Mayor"),CONCATENATE("R37C",'Riesgos Corrup'!$R$42),"")</f>
        <v/>
      </c>
      <c r="V42" s="96" t="str">
        <f ca="1">IF(AND('Riesgos Corrup'!$AB$40="Muy Alta",'Riesgos Corrup'!$AD$40="Catastrófico"),CONCATENATE("R37C",'Riesgos Corrup'!$R$40),"")</f>
        <v/>
      </c>
      <c r="W42" s="97" t="str">
        <f>IF(AND('Riesgos Corrup'!$AB$41="Muy Alta",'Riesgos Corrup'!$AD$41="Catastrófico"),CONCATENATE("R37C",'Riesgos Corrup'!$R$41),"")</f>
        <v/>
      </c>
      <c r="X42" s="98" t="str">
        <f>IF(AND('Riesgos Corrup'!$AB$42="Muy Alta",'Riesgos Corrup'!$AD$42="Catastrófico"),CONCATENATE("R37C",'Riesgos Corrup'!$R$42),"")</f>
        <v/>
      </c>
      <c r="Y42" s="40"/>
      <c r="Z42" s="195"/>
      <c r="AA42" s="196"/>
      <c r="AB42" s="196"/>
      <c r="AC42" s="196"/>
      <c r="AD42" s="196"/>
      <c r="AE42" s="197"/>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row>
    <row r="43" spans="1:61" ht="15" customHeight="1" x14ac:dyDescent="0.35">
      <c r="A43" s="40"/>
      <c r="B43" s="204"/>
      <c r="C43" s="205"/>
      <c r="D43" s="206"/>
      <c r="E43" s="179"/>
      <c r="F43" s="174"/>
      <c r="G43" s="174"/>
      <c r="H43" s="174"/>
      <c r="I43" s="174"/>
      <c r="J43" s="83" t="e">
        <f>IF(AND('Riesgos Corrup'!#REF!="Muy Alta",'Riesgos Corrup'!#REF!="Leve"),CONCATENATE("R39C",'Riesgos Corrup'!#REF!),"")</f>
        <v>#REF!</v>
      </c>
      <c r="K43" s="39" t="e">
        <f>IF(AND('Riesgos Corrup'!#REF!="Muy Alta",'Riesgos Corrup'!#REF!="Leve"),CONCATENATE("R38C",'Riesgos Corrup'!#REF!),"")</f>
        <v>#REF!</v>
      </c>
      <c r="L43" s="84" t="e">
        <f>IF(AND('Riesgos Corrup'!#REF!="Muy Alta",'Riesgos Corrup'!#REF!="Leve"),CONCATENATE("R38C",'Riesgos Corrup'!#REF!),"")</f>
        <v>#REF!</v>
      </c>
      <c r="M43" s="83" t="e">
        <f>IF(AND('Riesgos Corrup'!#REF!="Muy Alta",'Riesgos Corrup'!#REF!="Menor"),CONCATENATE("R39C",'Riesgos Corrup'!#REF!),"")</f>
        <v>#REF!</v>
      </c>
      <c r="N43" s="39" t="e">
        <f>IF(AND('Riesgos Corrup'!#REF!="Muy Alta",'Riesgos Corrup'!#REF!="Menor"),CONCATENATE("R38C",'Riesgos Corrup'!#REF!),"")</f>
        <v>#REF!</v>
      </c>
      <c r="O43" s="84" t="e">
        <f>IF(AND('Riesgos Corrup'!#REF!="Muy Alta",'Riesgos Corrup'!#REF!="Menor"),CONCATENATE("R38C",'Riesgos Corrup'!#REF!),"")</f>
        <v>#REF!</v>
      </c>
      <c r="P43" s="83" t="e">
        <f>IF(AND('Riesgos Corrup'!#REF!="Muy Alta",'Riesgos Corrup'!#REF!="Moderado"),CONCATENATE("R39C",'Riesgos Corrup'!#REF!),"")</f>
        <v>#REF!</v>
      </c>
      <c r="Q43" s="39" t="e">
        <f>IF(AND('Riesgos Corrup'!#REF!="Muy Alta",'Riesgos Corrup'!#REF!="Moderado"),CONCATENATE("R38C",'Riesgos Corrup'!#REF!),"")</f>
        <v>#REF!</v>
      </c>
      <c r="R43" s="84" t="e">
        <f>IF(AND('Riesgos Corrup'!#REF!="Muy Alta",'Riesgos Corrup'!#REF!="Moderado"),CONCATENATE("R38C",'Riesgos Corrup'!#REF!),"")</f>
        <v>#REF!</v>
      </c>
      <c r="S43" s="83" t="e">
        <f>IF(AND('Riesgos Corrup'!#REF!="Muy Alta",'Riesgos Corrup'!#REF!="Mayor"),CONCATENATE("R39C",'Riesgos Corrup'!#REF!),"")</f>
        <v>#REF!</v>
      </c>
      <c r="T43" s="39" t="e">
        <f>IF(AND('Riesgos Corrup'!#REF!="Muy Alta",'Riesgos Corrup'!#REF!="Mayor"),CONCATENATE("R38C",'Riesgos Corrup'!#REF!),"")</f>
        <v>#REF!</v>
      </c>
      <c r="U43" s="84" t="e">
        <f>IF(AND('Riesgos Corrup'!#REF!="Muy Alta",'Riesgos Corrup'!#REF!="Mayor"),CONCATENATE("R38C",'Riesgos Corrup'!#REF!),"")</f>
        <v>#REF!</v>
      </c>
      <c r="V43" s="96" t="e">
        <f>IF(AND('Riesgos Corrup'!#REF!="Muy Alta",'Riesgos Corrup'!#REF!="Catastrófico"),CONCATENATE("R39C",'Riesgos Corrup'!#REF!),"")</f>
        <v>#REF!</v>
      </c>
      <c r="W43" s="97" t="e">
        <f>IF(AND('Riesgos Corrup'!#REF!="Muy Alta",'Riesgos Corrup'!#REF!="Catastrófico"),CONCATENATE("R38C",'Riesgos Corrup'!#REF!),"")</f>
        <v>#REF!</v>
      </c>
      <c r="X43" s="98" t="e">
        <f>IF(AND('Riesgos Corrup'!#REF!="Muy Alta",'Riesgos Corrup'!#REF!="Catastrófico"),CONCATENATE("R38C",'Riesgos Corrup'!#REF!),"")</f>
        <v>#REF!</v>
      </c>
      <c r="Y43" s="40"/>
      <c r="Z43" s="195"/>
      <c r="AA43" s="196"/>
      <c r="AB43" s="196"/>
      <c r="AC43" s="196"/>
      <c r="AD43" s="196"/>
      <c r="AE43" s="197"/>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row>
    <row r="44" spans="1:61" ht="15" customHeight="1" x14ac:dyDescent="0.35">
      <c r="A44" s="40"/>
      <c r="B44" s="204"/>
      <c r="C44" s="205"/>
      <c r="D44" s="206"/>
      <c r="E44" s="179"/>
      <c r="F44" s="174"/>
      <c r="G44" s="174"/>
      <c r="H44" s="174"/>
      <c r="I44" s="174"/>
      <c r="J44" s="83" t="e">
        <f>IF(AND('Riesgos Corrup'!#REF!="Muy Alta",'Riesgos Corrup'!#REF!="Leve"),CONCATENATE("R40C",'Riesgos Corrup'!#REF!),"")</f>
        <v>#REF!</v>
      </c>
      <c r="K44" s="39" t="e">
        <f>IF(AND('Riesgos Corrup'!#REF!="Muy Alta",'Riesgos Corrup'!#REF!="Leve"),CONCATENATE("R39C",'Riesgos Corrup'!#REF!),"")</f>
        <v>#REF!</v>
      </c>
      <c r="L44" s="84" t="e">
        <f>IF(AND('Riesgos Corrup'!#REF!="Muy Alta",'Riesgos Corrup'!#REF!="Leve"),CONCATENATE("R39C",'Riesgos Corrup'!#REF!),"")</f>
        <v>#REF!</v>
      </c>
      <c r="M44" s="83" t="e">
        <f>IF(AND('Riesgos Corrup'!#REF!="Muy Alta",'Riesgos Corrup'!#REF!="Menor"),CONCATENATE("R40C",'Riesgos Corrup'!#REF!),"")</f>
        <v>#REF!</v>
      </c>
      <c r="N44" s="39" t="e">
        <f>IF(AND('Riesgos Corrup'!#REF!="Muy Alta",'Riesgos Corrup'!#REF!="Menor"),CONCATENATE("R39C",'Riesgos Corrup'!#REF!),"")</f>
        <v>#REF!</v>
      </c>
      <c r="O44" s="84" t="e">
        <f>IF(AND('Riesgos Corrup'!#REF!="Muy Alta",'Riesgos Corrup'!#REF!="Menor"),CONCATENATE("R39C",'Riesgos Corrup'!#REF!),"")</f>
        <v>#REF!</v>
      </c>
      <c r="P44" s="83" t="e">
        <f>IF(AND('Riesgos Corrup'!#REF!="Muy Alta",'Riesgos Corrup'!#REF!="Moderado"),CONCATENATE("R40C",'Riesgos Corrup'!#REF!),"")</f>
        <v>#REF!</v>
      </c>
      <c r="Q44" s="39" t="e">
        <f>IF(AND('Riesgos Corrup'!#REF!="Muy Alta",'Riesgos Corrup'!#REF!="Moderado"),CONCATENATE("R39C",'Riesgos Corrup'!#REF!),"")</f>
        <v>#REF!</v>
      </c>
      <c r="R44" s="84" t="e">
        <f>IF(AND('Riesgos Corrup'!#REF!="Muy Alta",'Riesgos Corrup'!#REF!="Moderado"),CONCATENATE("R39C",'Riesgos Corrup'!#REF!),"")</f>
        <v>#REF!</v>
      </c>
      <c r="S44" s="83" t="e">
        <f>IF(AND('Riesgos Corrup'!#REF!="Muy Alta",'Riesgos Corrup'!#REF!="Mayor"),CONCATENATE("R40C",'Riesgos Corrup'!#REF!),"")</f>
        <v>#REF!</v>
      </c>
      <c r="T44" s="39" t="e">
        <f>IF(AND('Riesgos Corrup'!#REF!="Muy Alta",'Riesgos Corrup'!#REF!="Mayor"),CONCATENATE("R39C",'Riesgos Corrup'!#REF!),"")</f>
        <v>#REF!</v>
      </c>
      <c r="U44" s="84" t="e">
        <f>IF(AND('Riesgos Corrup'!#REF!="Muy Alta",'Riesgos Corrup'!#REF!="Mayor"),CONCATENATE("R39C",'Riesgos Corrup'!#REF!),"")</f>
        <v>#REF!</v>
      </c>
      <c r="V44" s="96" t="e">
        <f>IF(AND('Riesgos Corrup'!#REF!="Muy Alta",'Riesgos Corrup'!#REF!="Catastrófico"),CONCATENATE("R40C",'Riesgos Corrup'!#REF!),"")</f>
        <v>#REF!</v>
      </c>
      <c r="W44" s="97" t="e">
        <f>IF(AND('Riesgos Corrup'!#REF!="Muy Alta",'Riesgos Corrup'!#REF!="Catastrófico"),CONCATENATE("R39C",'Riesgos Corrup'!#REF!),"")</f>
        <v>#REF!</v>
      </c>
      <c r="X44" s="98" t="e">
        <f>IF(AND('Riesgos Corrup'!#REF!="Muy Alta",'Riesgos Corrup'!#REF!="Catastrófico"),CONCATENATE("R39C",'Riesgos Corrup'!#REF!),"")</f>
        <v>#REF!</v>
      </c>
      <c r="Y44" s="40"/>
      <c r="Z44" s="195"/>
      <c r="AA44" s="196"/>
      <c r="AB44" s="196"/>
      <c r="AC44" s="196"/>
      <c r="AD44" s="196"/>
      <c r="AE44" s="197"/>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row>
    <row r="45" spans="1:61" ht="15" customHeight="1" x14ac:dyDescent="0.35">
      <c r="A45" s="40"/>
      <c r="B45" s="204"/>
      <c r="C45" s="205"/>
      <c r="D45" s="206"/>
      <c r="E45" s="179"/>
      <c r="F45" s="174"/>
      <c r="G45" s="174"/>
      <c r="H45" s="174"/>
      <c r="I45" s="174"/>
      <c r="J45" s="83" t="e">
        <f>IF(AND('Riesgos Corrup'!#REF!="Muy Alta",'Riesgos Corrup'!#REF!="Leve"),CONCATENATE("R41C",'Riesgos Corrup'!#REF!),"")</f>
        <v>#REF!</v>
      </c>
      <c r="K45" s="39" t="e">
        <f>IF(AND('Riesgos Corrup'!#REF!="Muy Alta",'Riesgos Corrup'!#REF!="Leve"),CONCATENATE("R40C",'Riesgos Corrup'!#REF!),"")</f>
        <v>#REF!</v>
      </c>
      <c r="L45" s="84" t="e">
        <f>IF(AND('Riesgos Corrup'!#REF!="Muy Alta",'Riesgos Corrup'!#REF!="Leve"),CONCATENATE("R40C",'Riesgos Corrup'!#REF!),"")</f>
        <v>#REF!</v>
      </c>
      <c r="M45" s="83" t="e">
        <f>IF(AND('Riesgos Corrup'!#REF!="Muy Alta",'Riesgos Corrup'!#REF!="Menor"),CONCATENATE("R41C",'Riesgos Corrup'!#REF!),"")</f>
        <v>#REF!</v>
      </c>
      <c r="N45" s="39" t="e">
        <f>IF(AND('Riesgos Corrup'!#REF!="Muy Alta",'Riesgos Corrup'!#REF!="Menor"),CONCATENATE("R40C",'Riesgos Corrup'!#REF!),"")</f>
        <v>#REF!</v>
      </c>
      <c r="O45" s="84" t="e">
        <f>IF(AND('Riesgos Corrup'!#REF!="Muy Alta",'Riesgos Corrup'!#REF!="Menor"),CONCATENATE("R40C",'Riesgos Corrup'!#REF!),"")</f>
        <v>#REF!</v>
      </c>
      <c r="P45" s="83" t="e">
        <f>IF(AND('Riesgos Corrup'!#REF!="Muy Alta",'Riesgos Corrup'!#REF!="Moderado"),CONCATENATE("R41C",'Riesgos Corrup'!#REF!),"")</f>
        <v>#REF!</v>
      </c>
      <c r="Q45" s="39" t="e">
        <f>IF(AND('Riesgos Corrup'!#REF!="Muy Alta",'Riesgos Corrup'!#REF!="Moderado"),CONCATENATE("R40C",'Riesgos Corrup'!#REF!),"")</f>
        <v>#REF!</v>
      </c>
      <c r="R45" s="84" t="e">
        <f>IF(AND('Riesgos Corrup'!#REF!="Muy Alta",'Riesgos Corrup'!#REF!="Moderado"),CONCATENATE("R40C",'Riesgos Corrup'!#REF!),"")</f>
        <v>#REF!</v>
      </c>
      <c r="S45" s="83" t="e">
        <f>IF(AND('Riesgos Corrup'!#REF!="Muy Alta",'Riesgos Corrup'!#REF!="Mayor"),CONCATENATE("R41C",'Riesgos Corrup'!#REF!),"")</f>
        <v>#REF!</v>
      </c>
      <c r="T45" s="39" t="e">
        <f>IF(AND('Riesgos Corrup'!#REF!="Muy Alta",'Riesgos Corrup'!#REF!="Mayor"),CONCATENATE("R40C",'Riesgos Corrup'!#REF!),"")</f>
        <v>#REF!</v>
      </c>
      <c r="U45" s="84" t="e">
        <f>IF(AND('Riesgos Corrup'!#REF!="Muy Alta",'Riesgos Corrup'!#REF!="Mayor"),CONCATENATE("R40C",'Riesgos Corrup'!#REF!),"")</f>
        <v>#REF!</v>
      </c>
      <c r="V45" s="96" t="e">
        <f>IF(AND('Riesgos Corrup'!#REF!="Muy Alta",'Riesgos Corrup'!#REF!="Catastrófico"),CONCATENATE("R41C",'Riesgos Corrup'!#REF!),"")</f>
        <v>#REF!</v>
      </c>
      <c r="W45" s="97" t="e">
        <f>IF(AND('Riesgos Corrup'!#REF!="Muy Alta",'Riesgos Corrup'!#REF!="Catastrófico"),CONCATENATE("R40C",'Riesgos Corrup'!#REF!),"")</f>
        <v>#REF!</v>
      </c>
      <c r="X45" s="98" t="e">
        <f>IF(AND('Riesgos Corrup'!#REF!="Muy Alta",'Riesgos Corrup'!#REF!="Catastrófico"),CONCATENATE("R40C",'Riesgos Corrup'!#REF!),"")</f>
        <v>#REF!</v>
      </c>
      <c r="Y45" s="40"/>
      <c r="Z45" s="195"/>
      <c r="AA45" s="196"/>
      <c r="AB45" s="196"/>
      <c r="AC45" s="196"/>
      <c r="AD45" s="196"/>
      <c r="AE45" s="197"/>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row>
    <row r="46" spans="1:61" ht="15" customHeight="1" x14ac:dyDescent="0.35">
      <c r="A46" s="40"/>
      <c r="B46" s="204"/>
      <c r="C46" s="205"/>
      <c r="D46" s="206"/>
      <c r="E46" s="179"/>
      <c r="F46" s="174"/>
      <c r="G46" s="174"/>
      <c r="H46" s="174"/>
      <c r="I46" s="174"/>
      <c r="J46" s="83" t="str">
        <f>IF(AND('Riesgos Corrup'!$AB$43="Muy Alta",'Riesgos Corrup'!$AD$43="Leve"),CONCATENATE("R42C",'Riesgos Corrup'!$R$43),"")</f>
        <v/>
      </c>
      <c r="K46" s="39" t="str">
        <f>IF(AND('Riesgos Corrup'!$AB$44="Muy Alta",'Riesgos Corrup'!$AD$44="Leve"),CONCATENATE("R41C",'Riesgos Corrup'!$R$44),"")</f>
        <v/>
      </c>
      <c r="L46" s="84" t="str">
        <f>IF(AND('Riesgos Corrup'!$AB$45="Muy Alta",'Riesgos Corrup'!$AD$45="Leve"),CONCATENATE("R41C",'Riesgos Corrup'!$R$45),"")</f>
        <v/>
      </c>
      <c r="M46" s="83" t="str">
        <f>IF(AND('Riesgos Corrup'!$AB$43="Muy Alta",'Riesgos Corrup'!$AD$43="Menor"),CONCATENATE("R42C",'Riesgos Corrup'!$R$43),"")</f>
        <v/>
      </c>
      <c r="N46" s="39" t="str">
        <f>IF(AND('Riesgos Corrup'!$AB$44="Muy Alta",'Riesgos Corrup'!$AD$44="Menor"),CONCATENATE("R41C",'Riesgos Corrup'!$R$44),"")</f>
        <v/>
      </c>
      <c r="O46" s="84" t="str">
        <f>IF(AND('Riesgos Corrup'!$AB$45="Muy Alta",'Riesgos Corrup'!$AD$45="Menor"),CONCATENATE("R41C",'Riesgos Corrup'!$R$45),"")</f>
        <v/>
      </c>
      <c r="P46" s="83" t="str">
        <f>IF(AND('Riesgos Corrup'!$AB$43="Muy Alta",'Riesgos Corrup'!$AD$43="Moderado"),CONCATENATE("R42C",'Riesgos Corrup'!$R$43),"")</f>
        <v/>
      </c>
      <c r="Q46" s="39" t="str">
        <f>IF(AND('Riesgos Corrup'!$AB$44="Muy Alta",'Riesgos Corrup'!$AD$44="Moderado"),CONCATENATE("R41C",'Riesgos Corrup'!$R$44),"")</f>
        <v/>
      </c>
      <c r="R46" s="84" t="str">
        <f>IF(AND('Riesgos Corrup'!$AB$45="Muy Alta",'Riesgos Corrup'!$AD$45="Moderado"),CONCATENATE("R41C",'Riesgos Corrup'!$R$45),"")</f>
        <v/>
      </c>
      <c r="S46" s="83" t="str">
        <f>IF(AND('Riesgos Corrup'!$AB$43="Muy Alta",'Riesgos Corrup'!$AD$43="Mayor"),CONCATENATE("R42C",'Riesgos Corrup'!$R$43),"")</f>
        <v/>
      </c>
      <c r="T46" s="39" t="str">
        <f>IF(AND('Riesgos Corrup'!$AB$44="Muy Alta",'Riesgos Corrup'!$AD$44="Mayor"),CONCATENATE("R41C",'Riesgos Corrup'!$R$44),"")</f>
        <v/>
      </c>
      <c r="U46" s="84" t="str">
        <f>IF(AND('Riesgos Corrup'!$AB$45="Muy Alta",'Riesgos Corrup'!$AD$45="Mayor"),CONCATENATE("R41C",'Riesgos Corrup'!$R$45),"")</f>
        <v/>
      </c>
      <c r="V46" s="96" t="str">
        <f>IF(AND('Riesgos Corrup'!$AB$43="Muy Alta",'Riesgos Corrup'!$AD$43="Catastrófico"),CONCATENATE("R42C",'Riesgos Corrup'!$R$43),"")</f>
        <v/>
      </c>
      <c r="W46" s="97" t="str">
        <f>IF(AND('Riesgos Corrup'!$AB$44="Muy Alta",'Riesgos Corrup'!$AD$44="Catastrófico"),CONCATENATE("R41C",'Riesgos Corrup'!$R$44),"")</f>
        <v/>
      </c>
      <c r="X46" s="98" t="str">
        <f>IF(AND('Riesgos Corrup'!$AB$45="Muy Alta",'Riesgos Corrup'!$AD$45="Catastrófico"),CONCATENATE("R41C",'Riesgos Corrup'!$R$45),"")</f>
        <v/>
      </c>
      <c r="Y46" s="40"/>
      <c r="Z46" s="195"/>
      <c r="AA46" s="196"/>
      <c r="AB46" s="196"/>
      <c r="AC46" s="196"/>
      <c r="AD46" s="196"/>
      <c r="AE46" s="197"/>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row>
    <row r="47" spans="1:61" ht="15" customHeight="1" x14ac:dyDescent="0.35">
      <c r="A47" s="40"/>
      <c r="B47" s="204"/>
      <c r="C47" s="205"/>
      <c r="D47" s="206"/>
      <c r="E47" s="179"/>
      <c r="F47" s="174"/>
      <c r="G47" s="174"/>
      <c r="H47" s="174"/>
      <c r="I47" s="174"/>
      <c r="J47" s="83" t="e">
        <f>IF(AND('Riesgos Corrup'!#REF!="Muy Alta",'Riesgos Corrup'!#REF!="Leve"),CONCATENATE("R43C",'Riesgos Corrup'!#REF!),"")</f>
        <v>#REF!</v>
      </c>
      <c r="K47" s="39" t="e">
        <f>IF(AND('Riesgos Corrup'!#REF!="Muy Alta",'Riesgos Corrup'!#REF!="Leve"),CONCATENATE("R42C",'Riesgos Corrup'!#REF!),"")</f>
        <v>#REF!</v>
      </c>
      <c r="L47" s="84" t="e">
        <f>IF(AND('Riesgos Corrup'!#REF!="Muy Alta",'Riesgos Corrup'!#REF!="Leve"),CONCATENATE("R42C",'Riesgos Corrup'!#REF!),"")</f>
        <v>#REF!</v>
      </c>
      <c r="M47" s="83" t="e">
        <f>IF(AND('Riesgos Corrup'!#REF!="Muy Alta",'Riesgos Corrup'!#REF!="Menor"),CONCATENATE("R43C",'Riesgos Corrup'!#REF!),"")</f>
        <v>#REF!</v>
      </c>
      <c r="N47" s="39" t="e">
        <f>IF(AND('Riesgos Corrup'!#REF!="Muy Alta",'Riesgos Corrup'!#REF!="Menor"),CONCATENATE("R42C",'Riesgos Corrup'!#REF!),"")</f>
        <v>#REF!</v>
      </c>
      <c r="O47" s="84" t="e">
        <f>IF(AND('Riesgos Corrup'!#REF!="Muy Alta",'Riesgos Corrup'!#REF!="Menor"),CONCATENATE("R42C",'Riesgos Corrup'!#REF!),"")</f>
        <v>#REF!</v>
      </c>
      <c r="P47" s="83" t="e">
        <f>IF(AND('Riesgos Corrup'!#REF!="Muy Alta",'Riesgos Corrup'!#REF!="Moderado"),CONCATENATE("R43C",'Riesgos Corrup'!#REF!),"")</f>
        <v>#REF!</v>
      </c>
      <c r="Q47" s="39" t="e">
        <f>IF(AND('Riesgos Corrup'!#REF!="Muy Alta",'Riesgos Corrup'!#REF!="Moderado"),CONCATENATE("R42C",'Riesgos Corrup'!#REF!),"")</f>
        <v>#REF!</v>
      </c>
      <c r="R47" s="84" t="e">
        <f>IF(AND('Riesgos Corrup'!#REF!="Muy Alta",'Riesgos Corrup'!#REF!="Moderado"),CONCATENATE("R42C",'Riesgos Corrup'!#REF!),"")</f>
        <v>#REF!</v>
      </c>
      <c r="S47" s="83" t="e">
        <f>IF(AND('Riesgos Corrup'!#REF!="Muy Alta",'Riesgos Corrup'!#REF!="Mayor"),CONCATENATE("R43C",'Riesgos Corrup'!#REF!),"")</f>
        <v>#REF!</v>
      </c>
      <c r="T47" s="39" t="e">
        <f>IF(AND('Riesgos Corrup'!#REF!="Muy Alta",'Riesgos Corrup'!#REF!="Mayor"),CONCATENATE("R42C",'Riesgos Corrup'!#REF!),"")</f>
        <v>#REF!</v>
      </c>
      <c r="U47" s="84" t="e">
        <f>IF(AND('Riesgos Corrup'!#REF!="Muy Alta",'Riesgos Corrup'!#REF!="Mayor"),CONCATENATE("R42C",'Riesgos Corrup'!#REF!),"")</f>
        <v>#REF!</v>
      </c>
      <c r="V47" s="96" t="e">
        <f>IF(AND('Riesgos Corrup'!#REF!="Muy Alta",'Riesgos Corrup'!#REF!="Catastrófico"),CONCATENATE("R43C",'Riesgos Corrup'!#REF!),"")</f>
        <v>#REF!</v>
      </c>
      <c r="W47" s="97" t="e">
        <f>IF(AND('Riesgos Corrup'!#REF!="Muy Alta",'Riesgos Corrup'!#REF!="Catastrófico"),CONCATENATE("R42C",'Riesgos Corrup'!#REF!),"")</f>
        <v>#REF!</v>
      </c>
      <c r="X47" s="98" t="e">
        <f>IF(AND('Riesgos Corrup'!#REF!="Muy Alta",'Riesgos Corrup'!#REF!="Catastrófico"),CONCATENATE("R42C",'Riesgos Corrup'!#REF!),"")</f>
        <v>#REF!</v>
      </c>
      <c r="Y47" s="40"/>
      <c r="Z47" s="195"/>
      <c r="AA47" s="196"/>
      <c r="AB47" s="196"/>
      <c r="AC47" s="196"/>
      <c r="AD47" s="196"/>
      <c r="AE47" s="197"/>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row>
    <row r="48" spans="1:61" ht="15" customHeight="1" x14ac:dyDescent="0.35">
      <c r="A48" s="40"/>
      <c r="B48" s="204"/>
      <c r="C48" s="205"/>
      <c r="D48" s="206"/>
      <c r="E48" s="179"/>
      <c r="F48" s="174"/>
      <c r="G48" s="174"/>
      <c r="H48" s="174"/>
      <c r="I48" s="174"/>
      <c r="J48" s="83" t="str">
        <f ca="1">IF(AND('Riesgos Corrup'!$AB$46="Muy Alta",'Riesgos Corrup'!$AD$46="Leve"),CONCATENATE("R44C",'Riesgos Corrup'!$R$46),"")</f>
        <v/>
      </c>
      <c r="K48" s="39" t="str">
        <f>IF(AND('Riesgos Corrup'!$AB$47="Muy Alta",'Riesgos Corrup'!$AD$47="Leve"),CONCATENATE("R43C",'Riesgos Corrup'!$R$47),"")</f>
        <v/>
      </c>
      <c r="L48" s="84" t="str">
        <f>IF(AND('Riesgos Corrup'!$AB$48="Muy Alta",'Riesgos Corrup'!$AD$48="Leve"),CONCATENATE("R43C",'Riesgos Corrup'!$R$48),"")</f>
        <v/>
      </c>
      <c r="M48" s="83" t="str">
        <f ca="1">IF(AND('Riesgos Corrup'!$AB$46="Muy Alta",'Riesgos Corrup'!$AD$46="Menor"),CONCATENATE("R44C",'Riesgos Corrup'!$R$46),"")</f>
        <v/>
      </c>
      <c r="N48" s="39" t="str">
        <f>IF(AND('Riesgos Corrup'!$AB$47="Muy Alta",'Riesgos Corrup'!$AD$47="Menor"),CONCATENATE("R43C",'Riesgos Corrup'!$R$47),"")</f>
        <v/>
      </c>
      <c r="O48" s="84" t="str">
        <f>IF(AND('Riesgos Corrup'!$AB$48="Muy Alta",'Riesgos Corrup'!$AD$48="Menor"),CONCATENATE("R43C",'Riesgos Corrup'!$R$48),"")</f>
        <v/>
      </c>
      <c r="P48" s="83" t="str">
        <f ca="1">IF(AND('Riesgos Corrup'!$AB$46="Muy Alta",'Riesgos Corrup'!$AD$46="Moderado"),CONCATENATE("R44C",'Riesgos Corrup'!$R$46),"")</f>
        <v/>
      </c>
      <c r="Q48" s="39" t="str">
        <f>IF(AND('Riesgos Corrup'!$AB$47="Muy Alta",'Riesgos Corrup'!$AD$47="Moderado"),CONCATENATE("R43C",'Riesgos Corrup'!$R$47),"")</f>
        <v/>
      </c>
      <c r="R48" s="84" t="str">
        <f>IF(AND('Riesgos Corrup'!$AB$48="Muy Alta",'Riesgos Corrup'!$AD$48="Moderado"),CONCATENATE("R43C",'Riesgos Corrup'!$R$48),"")</f>
        <v/>
      </c>
      <c r="S48" s="83" t="str">
        <f ca="1">IF(AND('Riesgos Corrup'!$AB$46="Muy Alta",'Riesgos Corrup'!$AD$46="Mayor"),CONCATENATE("R44C",'Riesgos Corrup'!$R$46),"")</f>
        <v/>
      </c>
      <c r="T48" s="39" t="str">
        <f>IF(AND('Riesgos Corrup'!$AB$47="Muy Alta",'Riesgos Corrup'!$AD$47="Mayor"),CONCATENATE("R43C",'Riesgos Corrup'!$R$47),"")</f>
        <v/>
      </c>
      <c r="U48" s="84" t="str">
        <f>IF(AND('Riesgos Corrup'!$AB$48="Muy Alta",'Riesgos Corrup'!$AD$48="Mayor"),CONCATENATE("R43C",'Riesgos Corrup'!$R$48),"")</f>
        <v/>
      </c>
      <c r="V48" s="96" t="str">
        <f ca="1">IF(AND('Riesgos Corrup'!$AB$46="Muy Alta",'Riesgos Corrup'!$AD$46="Catastrófico"),CONCATENATE("R44C",'Riesgos Corrup'!$R$46),"")</f>
        <v/>
      </c>
      <c r="W48" s="97" t="str">
        <f>IF(AND('Riesgos Corrup'!$AB$47="Muy Alta",'Riesgos Corrup'!$AD$47="Catastrófico"),CONCATENATE("R43C",'Riesgos Corrup'!$R$47),"")</f>
        <v/>
      </c>
      <c r="X48" s="98" t="str">
        <f>IF(AND('Riesgos Corrup'!$AB$48="Muy Alta",'Riesgos Corrup'!$AD$48="Catastrófico"),CONCATENATE("R43C",'Riesgos Corrup'!$R$48),"")</f>
        <v/>
      </c>
      <c r="Y48" s="40"/>
      <c r="Z48" s="195"/>
      <c r="AA48" s="196"/>
      <c r="AB48" s="196"/>
      <c r="AC48" s="196"/>
      <c r="AD48" s="196"/>
      <c r="AE48" s="197"/>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row>
    <row r="49" spans="1:61" ht="15" customHeight="1" x14ac:dyDescent="0.35">
      <c r="A49" s="40"/>
      <c r="B49" s="204"/>
      <c r="C49" s="205"/>
      <c r="D49" s="206"/>
      <c r="E49" s="179"/>
      <c r="F49" s="174"/>
      <c r="G49" s="174"/>
      <c r="H49" s="174"/>
      <c r="I49" s="174"/>
      <c r="J49" s="83" t="str">
        <f>IF(AND('Riesgos Corrup'!$AB$49="Muy Alta",'Riesgos Corrup'!$AD$49="Leve"),CONCATENATE("R45C",'Riesgos Corrup'!$R$49),"")</f>
        <v/>
      </c>
      <c r="K49" s="39" t="str">
        <f>IF(AND('Riesgos Corrup'!$AB$50="Muy Alta",'Riesgos Corrup'!$AD$50="Leve"),CONCATENATE("R44C",'Riesgos Corrup'!$R$50),"")</f>
        <v/>
      </c>
      <c r="L49" s="84" t="str">
        <f>IF(AND('Riesgos Corrup'!$AB$51="Muy Alta",'Riesgos Corrup'!$AD$51="Leve"),CONCATENATE("R44C",'Riesgos Corrup'!$R$51),"")</f>
        <v/>
      </c>
      <c r="M49" s="83" t="str">
        <f>IF(AND('Riesgos Corrup'!$AB$49="Muy Alta",'Riesgos Corrup'!$AD$49="Menor"),CONCATENATE("R45C",'Riesgos Corrup'!$R$49),"")</f>
        <v/>
      </c>
      <c r="N49" s="39" t="str">
        <f>IF(AND('Riesgos Corrup'!$AB$50="Muy Alta",'Riesgos Corrup'!$AD$50="Menor"),CONCATENATE("R44C",'Riesgos Corrup'!$R$50),"")</f>
        <v/>
      </c>
      <c r="O49" s="84" t="str">
        <f>IF(AND('Riesgos Corrup'!$AB$51="Muy Alta",'Riesgos Corrup'!$AD$51="Menor"),CONCATENATE("R44C",'Riesgos Corrup'!$R$51),"")</f>
        <v/>
      </c>
      <c r="P49" s="83" t="str">
        <f>IF(AND('Riesgos Corrup'!$AB$49="Muy Alta",'Riesgos Corrup'!$AD$49="Moderado"),CONCATENATE("R45C",'Riesgos Corrup'!$R$49),"")</f>
        <v/>
      </c>
      <c r="Q49" s="39" t="str">
        <f>IF(AND('Riesgos Corrup'!$AB$50="Muy Alta",'Riesgos Corrup'!$AD$50="Moderado"),CONCATENATE("R44C",'Riesgos Corrup'!$R$50),"")</f>
        <v/>
      </c>
      <c r="R49" s="84" t="str">
        <f>IF(AND('Riesgos Corrup'!$AB$51="Muy Alta",'Riesgos Corrup'!$AD$51="Moderado"),CONCATENATE("R44C",'Riesgos Corrup'!$R$51),"")</f>
        <v/>
      </c>
      <c r="S49" s="83" t="str">
        <f>IF(AND('Riesgos Corrup'!$AB$49="Muy Alta",'Riesgos Corrup'!$AD$49="Mayor"),CONCATENATE("R45C",'Riesgos Corrup'!$R$49),"")</f>
        <v/>
      </c>
      <c r="T49" s="39" t="str">
        <f>IF(AND('Riesgos Corrup'!$AB$50="Muy Alta",'Riesgos Corrup'!$AD$50="Mayor"),CONCATENATE("R44C",'Riesgos Corrup'!$R$50),"")</f>
        <v/>
      </c>
      <c r="U49" s="84" t="str">
        <f>IF(AND('Riesgos Corrup'!$AB$51="Muy Alta",'Riesgos Corrup'!$AD$51="Mayor"),CONCATENATE("R44C",'Riesgos Corrup'!$R$51),"")</f>
        <v/>
      </c>
      <c r="V49" s="96" t="str">
        <f>IF(AND('Riesgos Corrup'!$AB$49="Muy Alta",'Riesgos Corrup'!$AD$49="Catastrófico"),CONCATENATE("R45C",'Riesgos Corrup'!$R$49),"")</f>
        <v/>
      </c>
      <c r="W49" s="97" t="str">
        <f>IF(AND('Riesgos Corrup'!$AB$50="Muy Alta",'Riesgos Corrup'!$AD$50="Catastrófico"),CONCATENATE("R44C",'Riesgos Corrup'!$R$50),"")</f>
        <v/>
      </c>
      <c r="X49" s="98" t="str">
        <f>IF(AND('Riesgos Corrup'!$AB$51="Muy Alta",'Riesgos Corrup'!$AD$51="Catastrófico"),CONCATENATE("R44C",'Riesgos Corrup'!$R$51),"")</f>
        <v/>
      </c>
      <c r="Y49" s="40"/>
      <c r="Z49" s="195"/>
      <c r="AA49" s="196"/>
      <c r="AB49" s="196"/>
      <c r="AC49" s="196"/>
      <c r="AD49" s="196"/>
      <c r="AE49" s="197"/>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row>
    <row r="50" spans="1:61" ht="15" customHeight="1" x14ac:dyDescent="0.35">
      <c r="A50" s="40"/>
      <c r="B50" s="204"/>
      <c r="C50" s="205"/>
      <c r="D50" s="206"/>
      <c r="E50" s="179"/>
      <c r="F50" s="174"/>
      <c r="G50" s="174"/>
      <c r="H50" s="174"/>
      <c r="I50" s="174"/>
      <c r="J50" s="83" t="e">
        <f>IF(AND('Riesgos Corrup'!#REF!="Muy Alta",'Riesgos Corrup'!#REF!="Leve"),CONCATENATE("R46C",'Riesgos Corrup'!#REF!),"")</f>
        <v>#REF!</v>
      </c>
      <c r="K50" s="39" t="e">
        <f>IF(AND('Riesgos Corrup'!#REF!="Muy Alta",'Riesgos Corrup'!#REF!="Leve"),CONCATENATE("R45C",'Riesgos Corrup'!#REF!),"")</f>
        <v>#REF!</v>
      </c>
      <c r="L50" s="84" t="e">
        <f>IF(AND('Riesgos Corrup'!#REF!="Muy Alta",'Riesgos Corrup'!#REF!="Leve"),CONCATENATE("R45C",'Riesgos Corrup'!#REF!),"")</f>
        <v>#REF!</v>
      </c>
      <c r="M50" s="83" t="e">
        <f>IF(AND('Riesgos Corrup'!#REF!="Muy Alta",'Riesgos Corrup'!#REF!="Menor"),CONCATENATE("R46C",'Riesgos Corrup'!#REF!),"")</f>
        <v>#REF!</v>
      </c>
      <c r="N50" s="39" t="e">
        <f>IF(AND('Riesgos Corrup'!#REF!="Muy Alta",'Riesgos Corrup'!#REF!="Menor"),CONCATENATE("R45C",'Riesgos Corrup'!#REF!),"")</f>
        <v>#REF!</v>
      </c>
      <c r="O50" s="84" t="e">
        <f>IF(AND('Riesgos Corrup'!#REF!="Muy Alta",'Riesgos Corrup'!#REF!="Menor"),CONCATENATE("R45C",'Riesgos Corrup'!#REF!),"")</f>
        <v>#REF!</v>
      </c>
      <c r="P50" s="83" t="e">
        <f>IF(AND('Riesgos Corrup'!#REF!="Muy Alta",'Riesgos Corrup'!#REF!="Moderado"),CONCATENATE("R46C",'Riesgos Corrup'!#REF!),"")</f>
        <v>#REF!</v>
      </c>
      <c r="Q50" s="39" t="e">
        <f>IF(AND('Riesgos Corrup'!#REF!="Muy Alta",'Riesgos Corrup'!#REF!="Moderado"),CONCATENATE("R45C",'Riesgos Corrup'!#REF!),"")</f>
        <v>#REF!</v>
      </c>
      <c r="R50" s="84" t="e">
        <f>IF(AND('Riesgos Corrup'!#REF!="Muy Alta",'Riesgos Corrup'!#REF!="Moderado"),CONCATENATE("R45C",'Riesgos Corrup'!#REF!),"")</f>
        <v>#REF!</v>
      </c>
      <c r="S50" s="83" t="e">
        <f>IF(AND('Riesgos Corrup'!#REF!="Muy Alta",'Riesgos Corrup'!#REF!="Mayor"),CONCATENATE("R46C",'Riesgos Corrup'!#REF!),"")</f>
        <v>#REF!</v>
      </c>
      <c r="T50" s="39" t="e">
        <f>IF(AND('Riesgos Corrup'!#REF!="Muy Alta",'Riesgos Corrup'!#REF!="Mayor"),CONCATENATE("R45C",'Riesgos Corrup'!#REF!),"")</f>
        <v>#REF!</v>
      </c>
      <c r="U50" s="84" t="e">
        <f>IF(AND('Riesgos Corrup'!#REF!="Muy Alta",'Riesgos Corrup'!#REF!="Mayor"),CONCATENATE("R45C",'Riesgos Corrup'!#REF!),"")</f>
        <v>#REF!</v>
      </c>
      <c r="V50" s="96" t="e">
        <f>IF(AND('Riesgos Corrup'!#REF!="Muy Alta",'Riesgos Corrup'!#REF!="Catastrófico"),CONCATENATE("R46C",'Riesgos Corrup'!#REF!),"")</f>
        <v>#REF!</v>
      </c>
      <c r="W50" s="97" t="e">
        <f>IF(AND('Riesgos Corrup'!#REF!="Muy Alta",'Riesgos Corrup'!#REF!="Catastrófico"),CONCATENATE("R45C",'Riesgos Corrup'!#REF!),"")</f>
        <v>#REF!</v>
      </c>
      <c r="X50" s="98" t="e">
        <f>IF(AND('Riesgos Corrup'!#REF!="Muy Alta",'Riesgos Corrup'!#REF!="Catastrófico"),CONCATENATE("R45C",'Riesgos Corrup'!#REF!),"")</f>
        <v>#REF!</v>
      </c>
      <c r="Y50" s="40"/>
      <c r="Z50" s="195"/>
      <c r="AA50" s="196"/>
      <c r="AB50" s="196"/>
      <c r="AC50" s="196"/>
      <c r="AD50" s="196"/>
      <c r="AE50" s="197"/>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row>
    <row r="51" spans="1:61" ht="15" customHeight="1" x14ac:dyDescent="0.35">
      <c r="A51" s="40"/>
      <c r="B51" s="204"/>
      <c r="C51" s="205"/>
      <c r="D51" s="206"/>
      <c r="E51" s="179"/>
      <c r="F51" s="174"/>
      <c r="G51" s="174"/>
      <c r="H51" s="174"/>
      <c r="I51" s="174"/>
      <c r="J51" s="83" t="e">
        <f>IF(AND('Riesgos Corrup'!#REF!="Muy Alta",'Riesgos Corrup'!#REF!="Leve"),CONCATENATE("R47C",'Riesgos Corrup'!#REF!),"")</f>
        <v>#REF!</v>
      </c>
      <c r="K51" s="39" t="e">
        <f>IF(AND('Riesgos Corrup'!#REF!="Muy Alta",'Riesgos Corrup'!#REF!="Leve"),CONCATENATE("R46C",'Riesgos Corrup'!#REF!),"")</f>
        <v>#REF!</v>
      </c>
      <c r="L51" s="84" t="e">
        <f>IF(AND('Riesgos Corrup'!#REF!="Muy Alta",'Riesgos Corrup'!#REF!="Leve"),CONCATENATE("R46C",'Riesgos Corrup'!#REF!),"")</f>
        <v>#REF!</v>
      </c>
      <c r="M51" s="83" t="e">
        <f>IF(AND('Riesgos Corrup'!#REF!="Muy Alta",'Riesgos Corrup'!#REF!="Menor"),CONCATENATE("R47C",'Riesgos Corrup'!#REF!),"")</f>
        <v>#REF!</v>
      </c>
      <c r="N51" s="39" t="e">
        <f>IF(AND('Riesgos Corrup'!#REF!="Muy Alta",'Riesgos Corrup'!#REF!="Menor"),CONCATENATE("R46C",'Riesgos Corrup'!#REF!),"")</f>
        <v>#REF!</v>
      </c>
      <c r="O51" s="84" t="e">
        <f>IF(AND('Riesgos Corrup'!#REF!="Muy Alta",'Riesgos Corrup'!#REF!="Menor"),CONCATENATE("R46C",'Riesgos Corrup'!#REF!),"")</f>
        <v>#REF!</v>
      </c>
      <c r="P51" s="83" t="e">
        <f>IF(AND('Riesgos Corrup'!#REF!="Muy Alta",'Riesgos Corrup'!#REF!="Moderado"),CONCATENATE("R47C",'Riesgos Corrup'!#REF!),"")</f>
        <v>#REF!</v>
      </c>
      <c r="Q51" s="39" t="e">
        <f>IF(AND('Riesgos Corrup'!#REF!="Muy Alta",'Riesgos Corrup'!#REF!="Moderado"),CONCATENATE("R46C",'Riesgos Corrup'!#REF!),"")</f>
        <v>#REF!</v>
      </c>
      <c r="R51" s="84" t="e">
        <f>IF(AND('Riesgos Corrup'!#REF!="Muy Alta",'Riesgos Corrup'!#REF!="Moderado"),CONCATENATE("R46C",'Riesgos Corrup'!#REF!),"")</f>
        <v>#REF!</v>
      </c>
      <c r="S51" s="83" t="e">
        <f>IF(AND('Riesgos Corrup'!#REF!="Muy Alta",'Riesgos Corrup'!#REF!="Mayor"),CONCATENATE("R47C",'Riesgos Corrup'!#REF!),"")</f>
        <v>#REF!</v>
      </c>
      <c r="T51" s="39" t="e">
        <f>IF(AND('Riesgos Corrup'!#REF!="Muy Alta",'Riesgos Corrup'!#REF!="Mayor"),CONCATENATE("R46C",'Riesgos Corrup'!#REF!),"")</f>
        <v>#REF!</v>
      </c>
      <c r="U51" s="84" t="e">
        <f>IF(AND('Riesgos Corrup'!#REF!="Muy Alta",'Riesgos Corrup'!#REF!="Mayor"),CONCATENATE("R46C",'Riesgos Corrup'!#REF!),"")</f>
        <v>#REF!</v>
      </c>
      <c r="V51" s="96" t="e">
        <f>IF(AND('Riesgos Corrup'!#REF!="Muy Alta",'Riesgos Corrup'!#REF!="Catastrófico"),CONCATENATE("R47C",'Riesgos Corrup'!#REF!),"")</f>
        <v>#REF!</v>
      </c>
      <c r="W51" s="97" t="e">
        <f>IF(AND('Riesgos Corrup'!#REF!="Muy Alta",'Riesgos Corrup'!#REF!="Catastrófico"),CONCATENATE("R46C",'Riesgos Corrup'!#REF!),"")</f>
        <v>#REF!</v>
      </c>
      <c r="X51" s="98" t="e">
        <f>IF(AND('Riesgos Corrup'!#REF!="Muy Alta",'Riesgos Corrup'!#REF!="Catastrófico"),CONCATENATE("R46C",'Riesgos Corrup'!#REF!),"")</f>
        <v>#REF!</v>
      </c>
      <c r="Y51" s="40"/>
      <c r="Z51" s="195"/>
      <c r="AA51" s="196"/>
      <c r="AB51" s="196"/>
      <c r="AC51" s="196"/>
      <c r="AD51" s="196"/>
      <c r="AE51" s="197"/>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row>
    <row r="52" spans="1:61" ht="15" customHeight="1" x14ac:dyDescent="0.35">
      <c r="A52" s="40"/>
      <c r="B52" s="204"/>
      <c r="C52" s="205"/>
      <c r="D52" s="206"/>
      <c r="E52" s="179"/>
      <c r="F52" s="174"/>
      <c r="G52" s="174"/>
      <c r="H52" s="174"/>
      <c r="I52" s="174"/>
      <c r="J52" s="83" t="e">
        <f>IF(AND('Riesgos Corrup'!#REF!="Muy Alta",'Riesgos Corrup'!#REF!="Leve"),CONCATENATE("R48C",'Riesgos Corrup'!#REF!),"")</f>
        <v>#REF!</v>
      </c>
      <c r="K52" s="39" t="e">
        <f>IF(AND('Riesgos Corrup'!#REF!="Muy Alta",'Riesgos Corrup'!#REF!="Leve"),CONCATENATE("R47C",'Riesgos Corrup'!#REF!),"")</f>
        <v>#REF!</v>
      </c>
      <c r="L52" s="84" t="e">
        <f>IF(AND('Riesgos Corrup'!#REF!="Muy Alta",'Riesgos Corrup'!#REF!="Leve"),CONCATENATE("R47C",'Riesgos Corrup'!#REF!),"")</f>
        <v>#REF!</v>
      </c>
      <c r="M52" s="83" t="e">
        <f>IF(AND('Riesgos Corrup'!#REF!="Muy Alta",'Riesgos Corrup'!#REF!="Menor"),CONCATENATE("R48C",'Riesgos Corrup'!#REF!),"")</f>
        <v>#REF!</v>
      </c>
      <c r="N52" s="39" t="e">
        <f>IF(AND('Riesgos Corrup'!#REF!="Muy Alta",'Riesgos Corrup'!#REF!="Menor"),CONCATENATE("R47C",'Riesgos Corrup'!#REF!),"")</f>
        <v>#REF!</v>
      </c>
      <c r="O52" s="84" t="e">
        <f>IF(AND('Riesgos Corrup'!#REF!="Muy Alta",'Riesgos Corrup'!#REF!="Menor"),CONCATENATE("R47C",'Riesgos Corrup'!#REF!),"")</f>
        <v>#REF!</v>
      </c>
      <c r="P52" s="83" t="e">
        <f>IF(AND('Riesgos Corrup'!#REF!="Muy Alta",'Riesgos Corrup'!#REF!="Moderado"),CONCATENATE("R48C",'Riesgos Corrup'!#REF!),"")</f>
        <v>#REF!</v>
      </c>
      <c r="Q52" s="39" t="e">
        <f>IF(AND('Riesgos Corrup'!#REF!="Muy Alta",'Riesgos Corrup'!#REF!="Moderado"),CONCATENATE("R47C",'Riesgos Corrup'!#REF!),"")</f>
        <v>#REF!</v>
      </c>
      <c r="R52" s="84" t="e">
        <f>IF(AND('Riesgos Corrup'!#REF!="Muy Alta",'Riesgos Corrup'!#REF!="Moderado"),CONCATENATE("R47C",'Riesgos Corrup'!#REF!),"")</f>
        <v>#REF!</v>
      </c>
      <c r="S52" s="83" t="e">
        <f>IF(AND('Riesgos Corrup'!#REF!="Muy Alta",'Riesgos Corrup'!#REF!="Mayor"),CONCATENATE("R48C",'Riesgos Corrup'!#REF!),"")</f>
        <v>#REF!</v>
      </c>
      <c r="T52" s="39" t="e">
        <f>IF(AND('Riesgos Corrup'!#REF!="Muy Alta",'Riesgos Corrup'!#REF!="Mayor"),CONCATENATE("R47C",'Riesgos Corrup'!#REF!),"")</f>
        <v>#REF!</v>
      </c>
      <c r="U52" s="84" t="e">
        <f>IF(AND('Riesgos Corrup'!#REF!="Muy Alta",'Riesgos Corrup'!#REF!="Mayor"),CONCATENATE("R47C",'Riesgos Corrup'!#REF!),"")</f>
        <v>#REF!</v>
      </c>
      <c r="V52" s="96" t="e">
        <f>IF(AND('Riesgos Corrup'!#REF!="Muy Alta",'Riesgos Corrup'!#REF!="Catastrófico"),CONCATENATE("R48C",'Riesgos Corrup'!#REF!),"")</f>
        <v>#REF!</v>
      </c>
      <c r="W52" s="97" t="e">
        <f>IF(AND('Riesgos Corrup'!#REF!="Muy Alta",'Riesgos Corrup'!#REF!="Catastrófico"),CONCATENATE("R47C",'Riesgos Corrup'!#REF!),"")</f>
        <v>#REF!</v>
      </c>
      <c r="X52" s="98" t="e">
        <f>IF(AND('Riesgos Corrup'!#REF!="Muy Alta",'Riesgos Corrup'!#REF!="Catastrófico"),CONCATENATE("R47C",'Riesgos Corrup'!#REF!),"")</f>
        <v>#REF!</v>
      </c>
      <c r="Y52" s="40"/>
      <c r="Z52" s="195"/>
      <c r="AA52" s="196"/>
      <c r="AB52" s="196"/>
      <c r="AC52" s="196"/>
      <c r="AD52" s="196"/>
      <c r="AE52" s="197"/>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row>
    <row r="53" spans="1:61" ht="15" customHeight="1" x14ac:dyDescent="0.35">
      <c r="A53" s="40"/>
      <c r="B53" s="204"/>
      <c r="C53" s="205"/>
      <c r="D53" s="206"/>
      <c r="E53" s="179"/>
      <c r="F53" s="174"/>
      <c r="G53" s="174"/>
      <c r="H53" s="174"/>
      <c r="I53" s="174"/>
      <c r="J53" s="83" t="str">
        <f>IF(AND('Riesgos Corrup'!$AB$52="Muy Alta",'Riesgos Corrup'!$AD$52="Leve"),CONCATENATE("R49C",'Riesgos Corrup'!$R$52),"")</f>
        <v/>
      </c>
      <c r="K53" s="39" t="str">
        <f>IF(AND('Riesgos Corrup'!$AB$53="Muy Alta",'Riesgos Corrup'!$AD$53="Leve"),CONCATENATE("R48C",'Riesgos Corrup'!$R$53),"")</f>
        <v/>
      </c>
      <c r="L53" s="84" t="str">
        <f>IF(AND('Riesgos Corrup'!$AB$54="Muy Alta",'Riesgos Corrup'!$AD$54="Leve"),CONCATENATE("R48C",'Riesgos Corrup'!$R$54),"")</f>
        <v/>
      </c>
      <c r="M53" s="83" t="str">
        <f>IF(AND('Riesgos Corrup'!$AB$52="Muy Alta",'Riesgos Corrup'!$AD$52="Menor"),CONCATENATE("R49C",'Riesgos Corrup'!$R$52),"")</f>
        <v/>
      </c>
      <c r="N53" s="39" t="str">
        <f>IF(AND('Riesgos Corrup'!$AB$53="Muy Alta",'Riesgos Corrup'!$AD$53="Menor"),CONCATENATE("R48C",'Riesgos Corrup'!$R$53),"")</f>
        <v/>
      </c>
      <c r="O53" s="84" t="str">
        <f>IF(AND('Riesgos Corrup'!$AB$54="Muy Alta",'Riesgos Corrup'!$AD$54="Menor"),CONCATENATE("R48C",'Riesgos Corrup'!$R$54),"")</f>
        <v/>
      </c>
      <c r="P53" s="83" t="str">
        <f>IF(AND('Riesgos Corrup'!$AB$52="Muy Alta",'Riesgos Corrup'!$AD$52="Moderado"),CONCATENATE("R49C",'Riesgos Corrup'!$R$52),"")</f>
        <v/>
      </c>
      <c r="Q53" s="39" t="str">
        <f>IF(AND('Riesgos Corrup'!$AB$53="Muy Alta",'Riesgos Corrup'!$AD$53="Moderado"),CONCATENATE("R48C",'Riesgos Corrup'!$R$53),"")</f>
        <v/>
      </c>
      <c r="R53" s="84" t="str">
        <f>IF(AND('Riesgos Corrup'!$AB$54="Muy Alta",'Riesgos Corrup'!$AD$54="Moderado"),CONCATENATE("R48C",'Riesgos Corrup'!$R$54),"")</f>
        <v/>
      </c>
      <c r="S53" s="83" t="str">
        <f>IF(AND('Riesgos Corrup'!$AB$52="Muy Alta",'Riesgos Corrup'!$AD$52="Mayor"),CONCATENATE("R49C",'Riesgos Corrup'!$R$52),"")</f>
        <v/>
      </c>
      <c r="T53" s="39" t="str">
        <f>IF(AND('Riesgos Corrup'!$AB$53="Muy Alta",'Riesgos Corrup'!$AD$53="Mayor"),CONCATENATE("R48C",'Riesgos Corrup'!$R$53),"")</f>
        <v/>
      </c>
      <c r="U53" s="84" t="str">
        <f>IF(AND('Riesgos Corrup'!$AB$54="Muy Alta",'Riesgos Corrup'!$AD$54="Mayor"),CONCATENATE("R48C",'Riesgos Corrup'!$R$54),"")</f>
        <v/>
      </c>
      <c r="V53" s="96" t="str">
        <f>IF(AND('Riesgos Corrup'!$AB$52="Muy Alta",'Riesgos Corrup'!$AD$52="Catastrófico"),CONCATENATE("R49C",'Riesgos Corrup'!$R$52),"")</f>
        <v/>
      </c>
      <c r="W53" s="97" t="str">
        <f>IF(AND('Riesgos Corrup'!$AB$53="Muy Alta",'Riesgos Corrup'!$AD$53="Catastrófico"),CONCATENATE("R48C",'Riesgos Corrup'!$R$53),"")</f>
        <v/>
      </c>
      <c r="X53" s="98" t="str">
        <f>IF(AND('Riesgos Corrup'!$AB$54="Muy Alta",'Riesgos Corrup'!$AD$54="Catastrófico"),CONCATENATE("R48C",'Riesgos Corrup'!$R$54),"")</f>
        <v/>
      </c>
      <c r="Y53" s="40"/>
      <c r="Z53" s="195"/>
      <c r="AA53" s="196"/>
      <c r="AB53" s="196"/>
      <c r="AC53" s="196"/>
      <c r="AD53" s="196"/>
      <c r="AE53" s="197"/>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row>
    <row r="54" spans="1:61" ht="15" customHeight="1" x14ac:dyDescent="0.35">
      <c r="A54" s="40"/>
      <c r="B54" s="204"/>
      <c r="C54" s="205"/>
      <c r="D54" s="206"/>
      <c r="E54" s="179"/>
      <c r="F54" s="174"/>
      <c r="G54" s="174"/>
      <c r="H54" s="174"/>
      <c r="I54" s="174"/>
      <c r="J54" s="83" t="e">
        <f>IF(AND('Riesgos Corrup'!#REF!="Muy Alta",'Riesgos Corrup'!#REF!="Leve"),CONCATENATE("R49C",'Riesgos Corrup'!#REF!),"")</f>
        <v>#REF!</v>
      </c>
      <c r="K54" s="39" t="str">
        <f>IF(AND('Riesgos Corrup'!$AB$55="Muy Alta",'Riesgos Corrup'!$AD$55="Leve"),CONCATENATE("R49C",'Riesgos Corrup'!$R$55),"")</f>
        <v/>
      </c>
      <c r="L54" s="84" t="str">
        <f>IF(AND('Riesgos Corrup'!$AB$56="Muy Alta",'Riesgos Corrup'!$AD$56="Leve"),CONCATENATE("R49C",'Riesgos Corrup'!$R$56),"")</f>
        <v/>
      </c>
      <c r="M54" s="83" t="e">
        <f>IF(AND('Riesgos Corrup'!#REF!="Muy Alta",'Riesgos Corrup'!#REF!="Menor"),CONCATENATE("R49C",'Riesgos Corrup'!#REF!),"")</f>
        <v>#REF!</v>
      </c>
      <c r="N54" s="39" t="str">
        <f>IF(AND('Riesgos Corrup'!$AB$55="Muy Alta",'Riesgos Corrup'!$AD$55="Menor"),CONCATENATE("R49C",'Riesgos Corrup'!$R$55),"")</f>
        <v/>
      </c>
      <c r="O54" s="84" t="str">
        <f>IF(AND('Riesgos Corrup'!$AB$56="Muy Alta",'Riesgos Corrup'!$AD$56="Menor"),CONCATENATE("R49C",'Riesgos Corrup'!$R$56),"")</f>
        <v/>
      </c>
      <c r="P54" s="83" t="e">
        <f>IF(AND('Riesgos Corrup'!#REF!="Muy Alta",'Riesgos Corrup'!#REF!="Moderado"),CONCATENATE("R49C",'Riesgos Corrup'!#REF!),"")</f>
        <v>#REF!</v>
      </c>
      <c r="Q54" s="39" t="str">
        <f>IF(AND('Riesgos Corrup'!$AB$55="Muy Alta",'Riesgos Corrup'!$AD$55="Moderado"),CONCATENATE("R49C",'Riesgos Corrup'!$R$55),"")</f>
        <v/>
      </c>
      <c r="R54" s="84" t="str">
        <f>IF(AND('Riesgos Corrup'!$AB$56="Muy Alta",'Riesgos Corrup'!$AD$56="Moderado"),CONCATENATE("R49C",'Riesgos Corrup'!$R$56),"")</f>
        <v/>
      </c>
      <c r="S54" s="83" t="e">
        <f>IF(AND('Riesgos Corrup'!#REF!="Muy Alta",'Riesgos Corrup'!#REF!="Mayor"),CONCATENATE("R49C",'Riesgos Corrup'!#REF!),"")</f>
        <v>#REF!</v>
      </c>
      <c r="T54" s="39" t="str">
        <f>IF(AND('Riesgos Corrup'!$AB$55="Muy Alta",'Riesgos Corrup'!$AD$55="Mayor"),CONCATENATE("R49C",'Riesgos Corrup'!$R$55),"")</f>
        <v/>
      </c>
      <c r="U54" s="84" t="str">
        <f>IF(AND('Riesgos Corrup'!$AB$56="Muy Alta",'Riesgos Corrup'!$AD$56="Mayor"),CONCATENATE("R49C",'Riesgos Corrup'!$R$56),"")</f>
        <v/>
      </c>
      <c r="V54" s="96" t="e">
        <f>IF(AND('Riesgos Corrup'!#REF!="Muy Alta",'Riesgos Corrup'!#REF!="Catastrófico"),CONCATENATE("R49C",'Riesgos Corrup'!#REF!),"")</f>
        <v>#REF!</v>
      </c>
      <c r="W54" s="97" t="str">
        <f>IF(AND('Riesgos Corrup'!$AB$55="Muy Alta",'Riesgos Corrup'!$AD$55="Catastrófico"),CONCATENATE("R49C",'Riesgos Corrup'!$R$55),"")</f>
        <v/>
      </c>
      <c r="X54" s="98" t="str">
        <f>IF(AND('Riesgos Corrup'!$AB$56="Muy Alta",'Riesgos Corrup'!$AD$56="Catastrófico"),CONCATENATE("R49C",'Riesgos Corrup'!$R$56),"")</f>
        <v/>
      </c>
      <c r="Y54" s="40"/>
      <c r="Z54" s="195"/>
      <c r="AA54" s="196"/>
      <c r="AB54" s="196"/>
      <c r="AC54" s="196"/>
      <c r="AD54" s="196"/>
      <c r="AE54" s="197"/>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row>
    <row r="55" spans="1:61" ht="15" customHeight="1" thickBot="1" x14ac:dyDescent="0.4">
      <c r="A55" s="40"/>
      <c r="B55" s="204"/>
      <c r="C55" s="205"/>
      <c r="D55" s="206"/>
      <c r="E55" s="179"/>
      <c r="F55" s="174"/>
      <c r="G55" s="174"/>
      <c r="H55" s="174"/>
      <c r="I55" s="174"/>
      <c r="J55" s="83" t="str">
        <f>IF(AND('Riesgos Corrup'!$AB$57="Muy Alta",'Riesgos Corrup'!$AD$57="Leve"),CONCATENATE("R50C",'Riesgos Corrup'!$R$57),"")</f>
        <v/>
      </c>
      <c r="K55" s="39" t="str">
        <f>IF(AND('Riesgos Corrup'!$AB$58="Muy Alta",'Riesgos Corrup'!$AD$58="Leve"),CONCATENATE("R50C",'Riesgos Corrup'!$R$58),"")</f>
        <v/>
      </c>
      <c r="L55" s="84" t="str">
        <f>IF(AND('Riesgos Corrup'!$AB$59="Muy Alta",'Riesgos Corrup'!$AD$59="Leve"),CONCATENATE("R50C",'Riesgos Corrup'!$R$59),"")</f>
        <v/>
      </c>
      <c r="M55" s="83" t="str">
        <f>IF(AND('Riesgos Corrup'!$AB$57="Muy Alta",'Riesgos Corrup'!$AD$57="Menor"),CONCATENATE("R50C",'Riesgos Corrup'!$R$57),"")</f>
        <v/>
      </c>
      <c r="N55" s="39" t="str">
        <f>IF(AND('Riesgos Corrup'!$AB$58="Muy Alta",'Riesgos Corrup'!$AD$58="Menor"),CONCATENATE("R50C",'Riesgos Corrup'!$R$58),"")</f>
        <v/>
      </c>
      <c r="O55" s="84" t="str">
        <f>IF(AND('Riesgos Corrup'!$AB$59="Muy Alta",'Riesgos Corrup'!$AD$59="Menor"),CONCATENATE("R50C",'Riesgos Corrup'!$R$59),"")</f>
        <v/>
      </c>
      <c r="P55" s="83" t="str">
        <f>IF(AND('Riesgos Corrup'!$AB$57="Muy Alta",'Riesgos Corrup'!$AD$57="Moderado"),CONCATENATE("R50C",'Riesgos Corrup'!$R$57),"")</f>
        <v/>
      </c>
      <c r="Q55" s="39" t="str">
        <f>IF(AND('Riesgos Corrup'!$AB$58="Muy Alta",'Riesgos Corrup'!$AD$58="Moderado"),CONCATENATE("R50C",'Riesgos Corrup'!$R$58),"")</f>
        <v/>
      </c>
      <c r="R55" s="84" t="str">
        <f>IF(AND('Riesgos Corrup'!$AB$59="Muy Alta",'Riesgos Corrup'!$AD$59="Moderado"),CONCATENATE("R50C",'Riesgos Corrup'!$R$59),"")</f>
        <v/>
      </c>
      <c r="S55" s="83" t="str">
        <f>IF(AND('Riesgos Corrup'!$AB$57="Muy Alta",'Riesgos Corrup'!$AD$57="Mayor"),CONCATENATE("R50C",'Riesgos Corrup'!$R$57),"")</f>
        <v/>
      </c>
      <c r="T55" s="39" t="str">
        <f>IF(AND('Riesgos Corrup'!$AB$58="Muy Alta",'Riesgos Corrup'!$AD$58="Mayor"),CONCATENATE("R50C",'Riesgos Corrup'!$R$58),"")</f>
        <v/>
      </c>
      <c r="U55" s="84" t="str">
        <f>IF(AND('Riesgos Corrup'!$AB$59="Muy Alta",'Riesgos Corrup'!$AD$59="Mayor"),CONCATENATE("R50C",'Riesgos Corrup'!$R$59),"")</f>
        <v/>
      </c>
      <c r="V55" s="117" t="str">
        <f>IF(AND('Riesgos Corrup'!$AB$57="Muy Alta",'Riesgos Corrup'!$AD$57="Catastrófico"),CONCATENATE("R50C",'Riesgos Corrup'!$R$57),"")</f>
        <v/>
      </c>
      <c r="W55" s="118" t="str">
        <f>IF(AND('Riesgos Corrup'!$AB$58="Muy Alta",'Riesgos Corrup'!$AD$58="Catastrófico"),CONCATENATE("R50C",'Riesgos Corrup'!$R$58),"")</f>
        <v/>
      </c>
      <c r="X55" s="119" t="str">
        <f>IF(AND('Riesgos Corrup'!$AB$59="Muy Alta",'Riesgos Corrup'!$AD$59="Catastrófico"),CONCATENATE("R50C",'Riesgos Corrup'!$R$59),"")</f>
        <v/>
      </c>
      <c r="Y55" s="40"/>
      <c r="Z55" s="195"/>
      <c r="AA55" s="196"/>
      <c r="AB55" s="196"/>
      <c r="AC55" s="196"/>
      <c r="AD55" s="196"/>
      <c r="AE55" s="197"/>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row>
    <row r="56" spans="1:61" ht="15" customHeight="1" x14ac:dyDescent="0.35">
      <c r="A56" s="40"/>
      <c r="B56" s="204"/>
      <c r="C56" s="205"/>
      <c r="D56" s="206"/>
      <c r="E56" s="190" t="s">
        <v>106</v>
      </c>
      <c r="F56" s="191"/>
      <c r="G56" s="191"/>
      <c r="H56" s="191"/>
      <c r="I56" s="191"/>
      <c r="J56" s="99" t="str">
        <f ca="1">IF(AND('Riesgos Corrup'!$AB$7="Alta",'Riesgos Corrup'!$AD$7="Moderado"),CONCATENATE("R1C",'Riesgos Corrup'!$R$7),"")</f>
        <v/>
      </c>
      <c r="K56" s="100" t="str">
        <f>IF(AND('Riesgos Corrup'!$AB$8="Alta",'Riesgos Corrup'!$AD$8="Moderado"),CONCATENATE("R1C",'Riesgos Corrup'!$R$8),"")</f>
        <v/>
      </c>
      <c r="L56" s="101" t="str">
        <f>IF(AND('Riesgos Corrup'!$AB$9="Alta",'Riesgos Corrup'!$AD$9="Moderado"),CONCATENATE("R1C",'Riesgos Corrup'!$R$9),"")</f>
        <v/>
      </c>
      <c r="M56" s="99" t="str">
        <f ca="1">IF(AND('Riesgos Corrup'!$AB$7="Alta",'Riesgos Corrup'!$AD$7="Moderado"),CONCATENATE("R1C",'Riesgos Corrup'!$R$7),"")</f>
        <v/>
      </c>
      <c r="N56" s="100" t="str">
        <f>IF(AND('Riesgos Corrup'!$AB$8="Alta",'Riesgos Corrup'!$AD$8="Moderado"),CONCATENATE("R1C",'Riesgos Corrup'!$R$8),"")</f>
        <v/>
      </c>
      <c r="O56" s="101" t="str">
        <f>IF(AND('Riesgos Corrup'!$AB$9="Alta",'Riesgos Corrup'!$AD$9="Moderado"),CONCATENATE("R1C",'Riesgos Corrup'!$R$9),"")</f>
        <v/>
      </c>
      <c r="P56" s="80" t="str">
        <f ca="1">IF(AND('Riesgos Corrup'!$AB$7="Alta",'Riesgos Corrup'!$AD$7="Moderado"),CONCATENATE("R1C",'Riesgos Corrup'!$R$7),"")</f>
        <v/>
      </c>
      <c r="Q56" s="81" t="str">
        <f>IF(AND('Riesgos Corrup'!$AB$8="Alta",'Riesgos Corrup'!$AD$8="Moderado"),CONCATENATE("R1C",'Riesgos Corrup'!$R$8),"")</f>
        <v/>
      </c>
      <c r="R56" s="82" t="str">
        <f>IF(AND('Riesgos Corrup'!$AB$9="Alta",'Riesgos Corrup'!$AD$9="Moderado"),CONCATENATE("R1C",'Riesgos Corrup'!$R$9),"")</f>
        <v/>
      </c>
      <c r="S56" s="80" t="str">
        <f ca="1">IF(AND('Riesgos Corrup'!$AB$7="Alta",'Riesgos Corrup'!$AD$7="Mayor"),CONCATENATE("R1C",'Riesgos Corrup'!$R$7),"")</f>
        <v/>
      </c>
      <c r="T56" s="81" t="str">
        <f>IF(AND('Riesgos Corrup'!$AB$8="Alta",'Riesgos Corrup'!$AD$8="Mayor"),CONCATENATE("R1C",'Riesgos Corrup'!$R$8),"")</f>
        <v/>
      </c>
      <c r="U56" s="82" t="str">
        <f>IF(AND('Riesgos Corrup'!$AB$9="Alta",'Riesgos Corrup'!$AD$9="Mayor"),CONCATENATE("R1C",'Riesgos Corrup'!$R$9),"")</f>
        <v/>
      </c>
      <c r="V56" s="93" t="str">
        <f ca="1">IF(AND('Riesgos Corrup'!$AB$7="Alta",'Riesgos Corrup'!$AD$7="Catastrófico"),CONCATENATE("R1C",'Riesgos Corrup'!$R$7),"")</f>
        <v/>
      </c>
      <c r="W56" s="94" t="str">
        <f>IF(AND('Riesgos Corrup'!$AB$8="Alta",'Riesgos Corrup'!$AD$8="Catastrófico"),CONCATENATE("R1C",'Riesgos Corrup'!$R$8),"")</f>
        <v/>
      </c>
      <c r="X56" s="95" t="str">
        <f>IF(AND('Riesgos Corrup'!$AB$9="Alta",'Riesgos Corrup'!$AD$9="Catastrófico"),CONCATENATE("R1C",'Riesgos Corrup'!$R$9),"")</f>
        <v/>
      </c>
      <c r="Y56" s="40"/>
      <c r="Z56" s="184" t="s">
        <v>74</v>
      </c>
      <c r="AA56" s="185"/>
      <c r="AB56" s="185"/>
      <c r="AC56" s="185"/>
      <c r="AD56" s="185"/>
      <c r="AE56" s="186"/>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row>
    <row r="57" spans="1:61" ht="15" customHeight="1" x14ac:dyDescent="0.35">
      <c r="A57" s="40"/>
      <c r="B57" s="204"/>
      <c r="C57" s="205"/>
      <c r="D57" s="206"/>
      <c r="E57" s="178"/>
      <c r="F57" s="174"/>
      <c r="G57" s="174"/>
      <c r="H57" s="174"/>
      <c r="I57" s="174"/>
      <c r="J57" s="102" t="e">
        <f>IF(AND('Riesgos Corrup'!#REF!="Alta",'Riesgos Corrup'!#REF!="Moderado"),CONCATENATE("R2C",'Riesgos Corrup'!#REF!),"")</f>
        <v>#REF!</v>
      </c>
      <c r="K57" s="103" t="e">
        <f>IF(AND('Riesgos Corrup'!#REF!="Alta",'Riesgos Corrup'!#REF!="Moderado"),CONCATENATE("R2C",'Riesgos Corrup'!#REF!),"")</f>
        <v>#REF!</v>
      </c>
      <c r="L57" s="104" t="e">
        <f>IF(AND('Riesgos Corrup'!#REF!="Alta",'Riesgos Corrup'!#REF!="Moderado"),CONCATENATE("R2C",'Riesgos Corrup'!#REF!),"")</f>
        <v>#REF!</v>
      </c>
      <c r="M57" s="102" t="e">
        <f>IF(AND('Riesgos Corrup'!#REF!="Alta",'Riesgos Corrup'!#REF!="Moderado"),CONCATENATE("R2C",'Riesgos Corrup'!#REF!),"")</f>
        <v>#REF!</v>
      </c>
      <c r="N57" s="103" t="e">
        <f>IF(AND('Riesgos Corrup'!#REF!="Alta",'Riesgos Corrup'!#REF!="Moderado"),CONCATENATE("R2C",'Riesgos Corrup'!#REF!),"")</f>
        <v>#REF!</v>
      </c>
      <c r="O57" s="104" t="e">
        <f>IF(AND('Riesgos Corrup'!#REF!="Alta",'Riesgos Corrup'!#REF!="Moderado"),CONCATENATE("R2C",'Riesgos Corrup'!#REF!),"")</f>
        <v>#REF!</v>
      </c>
      <c r="P57" s="83" t="e">
        <f>IF(AND('Riesgos Corrup'!#REF!="Alta",'Riesgos Corrup'!#REF!="Moderado"),CONCATENATE("R2C",'Riesgos Corrup'!#REF!),"")</f>
        <v>#REF!</v>
      </c>
      <c r="Q57" s="39" t="e">
        <f>IF(AND('Riesgos Corrup'!#REF!="Alta",'Riesgos Corrup'!#REF!="Moderado"),CONCATENATE("R2C",'Riesgos Corrup'!#REF!),"")</f>
        <v>#REF!</v>
      </c>
      <c r="R57" s="84" t="e">
        <f>IF(AND('Riesgos Corrup'!#REF!="Alta",'Riesgos Corrup'!#REF!="Moderado"),CONCATENATE("R2C",'Riesgos Corrup'!#REF!),"")</f>
        <v>#REF!</v>
      </c>
      <c r="S57" s="83" t="e">
        <f>IF(AND('Riesgos Corrup'!#REF!="Alta",'Riesgos Corrup'!#REF!="Mayor"),CONCATENATE("R2C",'Riesgos Corrup'!#REF!),"")</f>
        <v>#REF!</v>
      </c>
      <c r="T57" s="39" t="e">
        <f>IF(AND('Riesgos Corrup'!#REF!="Alta",'Riesgos Corrup'!#REF!="Mayor"),CONCATENATE("R2C",'Riesgos Corrup'!#REF!),"")</f>
        <v>#REF!</v>
      </c>
      <c r="U57" s="84" t="e">
        <f>IF(AND('Riesgos Corrup'!#REF!="Alta",'Riesgos Corrup'!#REF!="Mayor"),CONCATENATE("R2C",'Riesgos Corrup'!#REF!),"")</f>
        <v>#REF!</v>
      </c>
      <c r="V57" s="96" t="e">
        <f>IF(AND('Riesgos Corrup'!#REF!="Alta",'Riesgos Corrup'!#REF!="Catastrófico"),CONCATENATE("R2C",'Riesgos Corrup'!#REF!),"")</f>
        <v>#REF!</v>
      </c>
      <c r="W57" s="97" t="e">
        <f>IF(AND('Riesgos Corrup'!#REF!="Alta",'Riesgos Corrup'!#REF!="Catastrófico"),CONCATENATE("R2C",'Riesgos Corrup'!#REF!),"")</f>
        <v>#REF!</v>
      </c>
      <c r="X57" s="98" t="e">
        <f>IF(AND('Riesgos Corrup'!#REF!="Alta",'Riesgos Corrup'!#REF!="Catastrófico"),CONCATENATE("R2C",'Riesgos Corrup'!#REF!),"")</f>
        <v>#REF!</v>
      </c>
      <c r="Y57" s="40"/>
      <c r="Z57" s="187"/>
      <c r="AA57" s="188"/>
      <c r="AB57" s="188"/>
      <c r="AC57" s="188"/>
      <c r="AD57" s="188"/>
      <c r="AE57" s="189"/>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row>
    <row r="58" spans="1:61" ht="15" customHeight="1" x14ac:dyDescent="0.35">
      <c r="A58" s="40"/>
      <c r="B58" s="204"/>
      <c r="C58" s="205"/>
      <c r="D58" s="206"/>
      <c r="E58" s="179"/>
      <c r="F58" s="174"/>
      <c r="G58" s="174"/>
      <c r="H58" s="174"/>
      <c r="I58" s="174"/>
      <c r="J58" s="102" t="e">
        <f>IF(AND('Riesgos Corrup'!#REF!="Alta",'Riesgos Corrup'!#REF!="Moderado"),CONCATENATE("R3C",'Riesgos Corrup'!#REF!),"")</f>
        <v>#REF!</v>
      </c>
      <c r="K58" s="103" t="e">
        <f>IF(AND('Riesgos Corrup'!#REF!="Alta",'Riesgos Corrup'!#REF!="Moderado"),CONCATENATE("R3C",'Riesgos Corrup'!#REF!),"")</f>
        <v>#REF!</v>
      </c>
      <c r="L58" s="104" t="e">
        <f>IF(AND('Riesgos Corrup'!#REF!="Alta",'Riesgos Corrup'!#REF!="Moderado"),CONCATENATE("R3C",'Riesgos Corrup'!#REF!),"")</f>
        <v>#REF!</v>
      </c>
      <c r="M58" s="102" t="e">
        <f>IF(AND('Riesgos Corrup'!#REF!="Alta",'Riesgos Corrup'!#REF!="Moderado"),CONCATENATE("R3C",'Riesgos Corrup'!#REF!),"")</f>
        <v>#REF!</v>
      </c>
      <c r="N58" s="103" t="e">
        <f>IF(AND('Riesgos Corrup'!#REF!="Alta",'Riesgos Corrup'!#REF!="Moderado"),CONCATENATE("R3C",'Riesgos Corrup'!#REF!),"")</f>
        <v>#REF!</v>
      </c>
      <c r="O58" s="104" t="e">
        <f>IF(AND('Riesgos Corrup'!#REF!="Alta",'Riesgos Corrup'!#REF!="Moderado"),CONCATENATE("R3C",'Riesgos Corrup'!#REF!),"")</f>
        <v>#REF!</v>
      </c>
      <c r="P58" s="83" t="e">
        <f>IF(AND('Riesgos Corrup'!#REF!="Alta",'Riesgos Corrup'!#REF!="Moderado"),CONCATENATE("R3C",'Riesgos Corrup'!#REF!),"")</f>
        <v>#REF!</v>
      </c>
      <c r="Q58" s="39" t="e">
        <f>IF(AND('Riesgos Corrup'!#REF!="Alta",'Riesgos Corrup'!#REF!="Moderado"),CONCATENATE("R3C",'Riesgos Corrup'!#REF!),"")</f>
        <v>#REF!</v>
      </c>
      <c r="R58" s="84" t="e">
        <f>IF(AND('Riesgos Corrup'!#REF!="Alta",'Riesgos Corrup'!#REF!="Moderado"),CONCATENATE("R3C",'Riesgos Corrup'!#REF!),"")</f>
        <v>#REF!</v>
      </c>
      <c r="S58" s="83" t="e">
        <f>IF(AND('Riesgos Corrup'!#REF!="Alta",'Riesgos Corrup'!#REF!="Mayor"),CONCATENATE("R3C",'Riesgos Corrup'!#REF!),"")</f>
        <v>#REF!</v>
      </c>
      <c r="T58" s="39" t="e">
        <f>IF(AND('Riesgos Corrup'!#REF!="Alta",'Riesgos Corrup'!#REF!="Mayor"),CONCATENATE("R3C",'Riesgos Corrup'!#REF!),"")</f>
        <v>#REF!</v>
      </c>
      <c r="U58" s="84" t="e">
        <f>IF(AND('Riesgos Corrup'!#REF!="Alta",'Riesgos Corrup'!#REF!="Mayor"),CONCATENATE("R3C",'Riesgos Corrup'!#REF!),"")</f>
        <v>#REF!</v>
      </c>
      <c r="V58" s="96" t="e">
        <f>IF(AND('Riesgos Corrup'!#REF!="Alta",'Riesgos Corrup'!#REF!="Catastrófico"),CONCATENATE("R3C",'Riesgos Corrup'!#REF!),"")</f>
        <v>#REF!</v>
      </c>
      <c r="W58" s="97" t="e">
        <f>IF(AND('Riesgos Corrup'!#REF!="Alta",'Riesgos Corrup'!#REF!="Catastrófico"),CONCATENATE("R3C",'Riesgos Corrup'!#REF!),"")</f>
        <v>#REF!</v>
      </c>
      <c r="X58" s="98" t="e">
        <f>IF(AND('Riesgos Corrup'!#REF!="Alta",'Riesgos Corrup'!#REF!="Catastrófico"),CONCATENATE("R3C",'Riesgos Corrup'!#REF!),"")</f>
        <v>#REF!</v>
      </c>
      <c r="Y58" s="40"/>
      <c r="Z58" s="187"/>
      <c r="AA58" s="188"/>
      <c r="AB58" s="188"/>
      <c r="AC58" s="188"/>
      <c r="AD58" s="188"/>
      <c r="AE58" s="189"/>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row>
    <row r="59" spans="1:61" ht="15" customHeight="1" x14ac:dyDescent="0.35">
      <c r="A59" s="40"/>
      <c r="B59" s="204"/>
      <c r="C59" s="205"/>
      <c r="D59" s="206"/>
      <c r="E59" s="179"/>
      <c r="F59" s="174"/>
      <c r="G59" s="174"/>
      <c r="H59" s="174"/>
      <c r="I59" s="174"/>
      <c r="J59" s="102" t="str">
        <f ca="1">IF(AND('Riesgos Corrup'!$AB$10="Alta",'Riesgos Corrup'!$AD$10="Moderado"),CONCATENATE("R4C",'Riesgos Corrup'!$R$10),"")</f>
        <v/>
      </c>
      <c r="K59" s="103" t="str">
        <f>IF(AND('Riesgos Corrup'!$AB$11="Alta",'Riesgos Corrup'!$AD$11="Moderado"),CONCATENATE("R4C",'Riesgos Corrup'!$R$11),"")</f>
        <v/>
      </c>
      <c r="L59" s="104" t="str">
        <f>IF(AND('Riesgos Corrup'!$AB$12="Alta",'Riesgos Corrup'!$AD$12="Moderado"),CONCATENATE("R4C",'Riesgos Corrup'!$R$12),"")</f>
        <v/>
      </c>
      <c r="M59" s="102" t="str">
        <f ca="1">IF(AND('Riesgos Corrup'!$AB$10="Alta",'Riesgos Corrup'!$AD$10="Moderado"),CONCATENATE("R4C",'Riesgos Corrup'!$R$10),"")</f>
        <v/>
      </c>
      <c r="N59" s="103" t="str">
        <f>IF(AND('Riesgos Corrup'!$AB$11="Alta",'Riesgos Corrup'!$AD$11="Moderado"),CONCATENATE("R4C",'Riesgos Corrup'!$R$11),"")</f>
        <v/>
      </c>
      <c r="O59" s="104" t="str">
        <f>IF(AND('Riesgos Corrup'!$AB$12="Alta",'Riesgos Corrup'!$AD$12="Moderado"),CONCATENATE("R4C",'Riesgos Corrup'!$R$12),"")</f>
        <v/>
      </c>
      <c r="P59" s="83" t="str">
        <f ca="1">IF(AND('Riesgos Corrup'!$AB$10="Alta",'Riesgos Corrup'!$AD$10="Moderado"),CONCATENATE("R4C",'Riesgos Corrup'!$R$10),"")</f>
        <v/>
      </c>
      <c r="Q59" s="39" t="str">
        <f>IF(AND('Riesgos Corrup'!$AB$11="Alta",'Riesgos Corrup'!$AD$11="Moderado"),CONCATENATE("R4C",'Riesgos Corrup'!$R$11),"")</f>
        <v/>
      </c>
      <c r="R59" s="84" t="str">
        <f>IF(AND('Riesgos Corrup'!$AB$12="Alta",'Riesgos Corrup'!$AD$12="Moderado"),CONCATENATE("R4C",'Riesgos Corrup'!$R$12),"")</f>
        <v/>
      </c>
      <c r="S59" s="83" t="str">
        <f ca="1">IF(AND('Riesgos Corrup'!$AB$10="Alta",'Riesgos Corrup'!$AD$10="Mayor"),CONCATENATE("R4C",'Riesgos Corrup'!$R$10),"")</f>
        <v/>
      </c>
      <c r="T59" s="39" t="str">
        <f>IF(AND('Riesgos Corrup'!$AB$11="Alta",'Riesgos Corrup'!$AD$11="Mayor"),CONCATENATE("R4C",'Riesgos Corrup'!$R$11),"")</f>
        <v/>
      </c>
      <c r="U59" s="84" t="str">
        <f>IF(AND('Riesgos Corrup'!$AB$12="Alta",'Riesgos Corrup'!$AD$12="Mayor"),CONCATENATE("R4C",'Riesgos Corrup'!$R$12),"")</f>
        <v/>
      </c>
      <c r="V59" s="96" t="str">
        <f ca="1">IF(AND('Riesgos Corrup'!$AB$10="Alta",'Riesgos Corrup'!$AD$10="Catastrófico"),CONCATENATE("R4C",'Riesgos Corrup'!$R$10),"")</f>
        <v/>
      </c>
      <c r="W59" s="97" t="str">
        <f>IF(AND('Riesgos Corrup'!$AB$11="Alta",'Riesgos Corrup'!$AD$11="Catastrófico"),CONCATENATE("R4C",'Riesgos Corrup'!$R$11),"")</f>
        <v/>
      </c>
      <c r="X59" s="98" t="str">
        <f>IF(AND('Riesgos Corrup'!$AB$12="Alta",'Riesgos Corrup'!$AD$12="Catastrófico"),CONCATENATE("R4C",'Riesgos Corrup'!$R$12),"")</f>
        <v/>
      </c>
      <c r="Y59" s="40"/>
      <c r="Z59" s="187"/>
      <c r="AA59" s="188"/>
      <c r="AB59" s="188"/>
      <c r="AC59" s="188"/>
      <c r="AD59" s="188"/>
      <c r="AE59" s="189"/>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row>
    <row r="60" spans="1:61" ht="12" customHeight="1" x14ac:dyDescent="0.35">
      <c r="A60" s="40"/>
      <c r="B60" s="204"/>
      <c r="C60" s="205"/>
      <c r="D60" s="206"/>
      <c r="E60" s="179"/>
      <c r="F60" s="174"/>
      <c r="G60" s="174"/>
      <c r="H60" s="174"/>
      <c r="I60" s="174"/>
      <c r="J60" s="102" t="e">
        <f>IF(AND('Riesgos Corrup'!#REF!="Alta",'Riesgos Corrup'!#REF!="Moderado"),CONCATENATE("R5C",'Riesgos Corrup'!#REF!),"")</f>
        <v>#REF!</v>
      </c>
      <c r="K60" s="103" t="e">
        <f>IF(AND('Riesgos Corrup'!#REF!="Alta",'Riesgos Corrup'!#REF!="Moderado"),CONCATENATE("R5C",'Riesgos Corrup'!#REF!),"")</f>
        <v>#REF!</v>
      </c>
      <c r="L60" s="104" t="e">
        <f>IF(AND('Riesgos Corrup'!#REF!="Alta",'Riesgos Corrup'!#REF!="Moderado"),CONCATENATE("R5C",'Riesgos Corrup'!#REF!),"")</f>
        <v>#REF!</v>
      </c>
      <c r="M60" s="102" t="e">
        <f>IF(AND('Riesgos Corrup'!#REF!="Alta",'Riesgos Corrup'!#REF!="Moderado"),CONCATENATE("R5C",'Riesgos Corrup'!#REF!),"")</f>
        <v>#REF!</v>
      </c>
      <c r="N60" s="103" t="e">
        <f>IF(AND('Riesgos Corrup'!#REF!="Alta",'Riesgos Corrup'!#REF!="Moderado"),CONCATENATE("R5C",'Riesgos Corrup'!#REF!),"")</f>
        <v>#REF!</v>
      </c>
      <c r="O60" s="104" t="e">
        <f>IF(AND('Riesgos Corrup'!#REF!="Alta",'Riesgos Corrup'!#REF!="Moderado"),CONCATENATE("R5C",'Riesgos Corrup'!#REF!),"")</f>
        <v>#REF!</v>
      </c>
      <c r="P60" s="83" t="e">
        <f>IF(AND('Riesgos Corrup'!#REF!="Alta",'Riesgos Corrup'!#REF!="Moderado"),CONCATENATE("R5C",'Riesgos Corrup'!#REF!),"")</f>
        <v>#REF!</v>
      </c>
      <c r="Q60" s="39" t="e">
        <f>IF(AND('Riesgos Corrup'!#REF!="Alta",'Riesgos Corrup'!#REF!="Moderado"),CONCATENATE("R5C",'Riesgos Corrup'!#REF!),"")</f>
        <v>#REF!</v>
      </c>
      <c r="R60" s="84" t="e">
        <f>IF(AND('Riesgos Corrup'!#REF!="Alta",'Riesgos Corrup'!#REF!="Moderado"),CONCATENATE("R5C",'Riesgos Corrup'!#REF!),"")</f>
        <v>#REF!</v>
      </c>
      <c r="S60" s="83" t="e">
        <f>IF(AND('Riesgos Corrup'!#REF!="Alta",'Riesgos Corrup'!#REF!="Mayor"),CONCATENATE("R5C",'Riesgos Corrup'!#REF!),"")</f>
        <v>#REF!</v>
      </c>
      <c r="T60" s="39" t="e">
        <f>IF(AND('Riesgos Corrup'!#REF!="Alta",'Riesgos Corrup'!#REF!="Mayor"),CONCATENATE("R5C",'Riesgos Corrup'!#REF!),"")</f>
        <v>#REF!</v>
      </c>
      <c r="U60" s="84" t="e">
        <f>IF(AND('Riesgos Corrup'!#REF!="Alta",'Riesgos Corrup'!#REF!="Mayor"),CONCATENATE("R5C",'Riesgos Corrup'!#REF!),"")</f>
        <v>#REF!</v>
      </c>
      <c r="V60" s="96" t="e">
        <f>IF(AND('Riesgos Corrup'!#REF!="Alta",'Riesgos Corrup'!#REF!="Catastrófico"),CONCATENATE("R5C",'Riesgos Corrup'!#REF!),"")</f>
        <v>#REF!</v>
      </c>
      <c r="W60" s="97" t="e">
        <f>IF(AND('Riesgos Corrup'!#REF!="Alta",'Riesgos Corrup'!#REF!="Catastrófico"),CONCATENATE("R5C",'Riesgos Corrup'!#REF!),"")</f>
        <v>#REF!</v>
      </c>
      <c r="X60" s="98" t="e">
        <f>IF(AND('Riesgos Corrup'!#REF!="Alta",'Riesgos Corrup'!#REF!="Catastrófico"),CONCATENATE("R5C",'Riesgos Corrup'!#REF!),"")</f>
        <v>#REF!</v>
      </c>
      <c r="Y60" s="40"/>
      <c r="Z60" s="187"/>
      <c r="AA60" s="188"/>
      <c r="AB60" s="188"/>
      <c r="AC60" s="188"/>
      <c r="AD60" s="188"/>
      <c r="AE60" s="189"/>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row>
    <row r="61" spans="1:61" ht="12" customHeight="1" x14ac:dyDescent="0.35">
      <c r="A61" s="40"/>
      <c r="B61" s="204"/>
      <c r="C61" s="205"/>
      <c r="D61" s="206"/>
      <c r="E61" s="179"/>
      <c r="F61" s="174"/>
      <c r="G61" s="174"/>
      <c r="H61" s="174"/>
      <c r="I61" s="174"/>
      <c r="J61" s="102" t="str">
        <f ca="1">IF(AND('Riesgos Corrup'!$AB$13="Alta",'Riesgos Corrup'!$AD$13="Moderado"),CONCATENATE("R6C",'Riesgos Corrup'!$R$13),"")</f>
        <v/>
      </c>
      <c r="K61" s="103" t="str">
        <f ca="1">IF(AND('Riesgos Corrup'!$AB$14="Alta",'Riesgos Corrup'!$AD$14="Moderado"),CONCATENATE("R6C",'Riesgos Corrup'!$R$14),"")</f>
        <v/>
      </c>
      <c r="L61" s="104" t="str">
        <f ca="1">IF(AND('Riesgos Corrup'!$AB$15="Alta",'Riesgos Corrup'!$AD$15="Moderado"),CONCATENATE("R6C",'Riesgos Corrup'!$R$15),"")</f>
        <v/>
      </c>
      <c r="M61" s="102" t="str">
        <f ca="1">IF(AND('Riesgos Corrup'!$AB$13="Alta",'Riesgos Corrup'!$AD$13="Moderado"),CONCATENATE("R6C",'Riesgos Corrup'!$R$13),"")</f>
        <v/>
      </c>
      <c r="N61" s="103" t="str">
        <f ca="1">IF(AND('Riesgos Corrup'!$AB$14="Alta",'Riesgos Corrup'!$AD$14="Moderado"),CONCATENATE("R6C",'Riesgos Corrup'!$R$14),"")</f>
        <v/>
      </c>
      <c r="O61" s="104" t="str">
        <f ca="1">IF(AND('Riesgos Corrup'!$AB$15="Alta",'Riesgos Corrup'!$AD$15="Moderado"),CONCATENATE("R6C",'Riesgos Corrup'!$R$15),"")</f>
        <v/>
      </c>
      <c r="P61" s="83" t="str">
        <f ca="1">IF(AND('Riesgos Corrup'!$AB$13="Alta",'Riesgos Corrup'!$AD$13="Moderado"),CONCATENATE("R6C",'Riesgos Corrup'!$R$13),"")</f>
        <v/>
      </c>
      <c r="Q61" s="39" t="str">
        <f ca="1">IF(AND('Riesgos Corrup'!$AB$14="Alta",'Riesgos Corrup'!$AD$14="Moderado"),CONCATENATE("R6C",'Riesgos Corrup'!$R$14),"")</f>
        <v/>
      </c>
      <c r="R61" s="84" t="str">
        <f ca="1">IF(AND('Riesgos Corrup'!$AB$15="Alta",'Riesgos Corrup'!$AD$15="Moderado"),CONCATENATE("R6C",'Riesgos Corrup'!$R$15),"")</f>
        <v/>
      </c>
      <c r="S61" s="83" t="str">
        <f ca="1">IF(AND('Riesgos Corrup'!$AB$13="Alta",'Riesgos Corrup'!$AD$13="Mayor"),CONCATENATE("R6C",'Riesgos Corrup'!$R$13),"")</f>
        <v/>
      </c>
      <c r="T61" s="39" t="str">
        <f ca="1">IF(AND('Riesgos Corrup'!$AB$14="Alta",'Riesgos Corrup'!$AD$14="Mayor"),CONCATENATE("R6C",'Riesgos Corrup'!$R$14),"")</f>
        <v/>
      </c>
      <c r="U61" s="84" t="str">
        <f ca="1">IF(AND('Riesgos Corrup'!$AB$15="Alta",'Riesgos Corrup'!$AD$15="Mayor"),CONCATENATE("R6C",'Riesgos Corrup'!$R$15),"")</f>
        <v/>
      </c>
      <c r="V61" s="96" t="str">
        <f ca="1">IF(AND('Riesgos Corrup'!$AB$13="Alta",'Riesgos Corrup'!$AD$13="Catastrófico"),CONCATENATE("R6C",'Riesgos Corrup'!$R$13),"")</f>
        <v/>
      </c>
      <c r="W61" s="97" t="str">
        <f ca="1">IF(AND('Riesgos Corrup'!$AB$14="Alta",'Riesgos Corrup'!$AD$14="Catastrófico"),CONCATENATE("R6C",'Riesgos Corrup'!$R$14),"")</f>
        <v/>
      </c>
      <c r="X61" s="98" t="str">
        <f ca="1">IF(AND('Riesgos Corrup'!$AB$15="Alta",'Riesgos Corrup'!$AD$15="Catastrófico"),CONCATENATE("R6C",'Riesgos Corrup'!$R$15),"")</f>
        <v/>
      </c>
      <c r="Y61" s="40"/>
      <c r="Z61" s="187"/>
      <c r="AA61" s="188"/>
      <c r="AB61" s="188"/>
      <c r="AC61" s="188"/>
      <c r="AD61" s="188"/>
      <c r="AE61" s="189"/>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row>
    <row r="62" spans="1:61" ht="12" customHeight="1" x14ac:dyDescent="0.35">
      <c r="A62" s="40"/>
      <c r="B62" s="204"/>
      <c r="C62" s="205"/>
      <c r="D62" s="206"/>
      <c r="E62" s="179"/>
      <c r="F62" s="174"/>
      <c r="G62" s="174"/>
      <c r="H62" s="174"/>
      <c r="I62" s="174"/>
      <c r="J62" s="102" t="e">
        <f>IF(AND('Riesgos Corrup'!#REF!="Alta",'Riesgos Corrup'!#REF!="Moderado"),CONCATENATE("R7C",'Riesgos Corrup'!#REF!),"")</f>
        <v>#REF!</v>
      </c>
      <c r="K62" s="103" t="e">
        <f>IF(AND('Riesgos Corrup'!#REF!="Alta",'Riesgos Corrup'!#REF!="Moderado"),CONCATENATE("R7C",'Riesgos Corrup'!#REF!),"")</f>
        <v>#REF!</v>
      </c>
      <c r="L62" s="104" t="e">
        <f>IF(AND('Riesgos Corrup'!#REF!="Alta",'Riesgos Corrup'!#REF!="Moderado"),CONCATENATE("R7C",'Riesgos Corrup'!#REF!),"")</f>
        <v>#REF!</v>
      </c>
      <c r="M62" s="102" t="e">
        <f>IF(AND('Riesgos Corrup'!#REF!="Alta",'Riesgos Corrup'!#REF!="Moderado"),CONCATENATE("R7C",'Riesgos Corrup'!#REF!),"")</f>
        <v>#REF!</v>
      </c>
      <c r="N62" s="103" t="e">
        <f>IF(AND('Riesgos Corrup'!#REF!="Alta",'Riesgos Corrup'!#REF!="Moderado"),CONCATENATE("R7C",'Riesgos Corrup'!#REF!),"")</f>
        <v>#REF!</v>
      </c>
      <c r="O62" s="104" t="e">
        <f>IF(AND('Riesgos Corrup'!#REF!="Alta",'Riesgos Corrup'!#REF!="Moderado"),CONCATENATE("R7C",'Riesgos Corrup'!#REF!),"")</f>
        <v>#REF!</v>
      </c>
      <c r="P62" s="83" t="e">
        <f>IF(AND('Riesgos Corrup'!#REF!="Alta",'Riesgos Corrup'!#REF!="Moderado"),CONCATENATE("R7C",'Riesgos Corrup'!#REF!),"")</f>
        <v>#REF!</v>
      </c>
      <c r="Q62" s="39" t="e">
        <f>IF(AND('Riesgos Corrup'!#REF!="Alta",'Riesgos Corrup'!#REF!="Moderado"),CONCATENATE("R7C",'Riesgos Corrup'!#REF!),"")</f>
        <v>#REF!</v>
      </c>
      <c r="R62" s="84" t="e">
        <f>IF(AND('Riesgos Corrup'!#REF!="Alta",'Riesgos Corrup'!#REF!="Moderado"),CONCATENATE("R7C",'Riesgos Corrup'!#REF!),"")</f>
        <v>#REF!</v>
      </c>
      <c r="S62" s="83" t="e">
        <f>IF(AND('Riesgos Corrup'!#REF!="Alta",'Riesgos Corrup'!#REF!="Mayor"),CONCATENATE("R7C",'Riesgos Corrup'!#REF!),"")</f>
        <v>#REF!</v>
      </c>
      <c r="T62" s="39" t="e">
        <f>IF(AND('Riesgos Corrup'!#REF!="Alta",'Riesgos Corrup'!#REF!="Mayor"),CONCATENATE("R7C",'Riesgos Corrup'!#REF!),"")</f>
        <v>#REF!</v>
      </c>
      <c r="U62" s="84" t="e">
        <f>IF(AND('Riesgos Corrup'!#REF!="Alta",'Riesgos Corrup'!#REF!="Mayor"),CONCATENATE("R7C",'Riesgos Corrup'!#REF!),"")</f>
        <v>#REF!</v>
      </c>
      <c r="V62" s="96" t="e">
        <f>IF(AND('Riesgos Corrup'!#REF!="Alta",'Riesgos Corrup'!#REF!="Catastrófico"),CONCATENATE("R7C",'Riesgos Corrup'!#REF!),"")</f>
        <v>#REF!</v>
      </c>
      <c r="W62" s="97" t="e">
        <f>IF(AND('Riesgos Corrup'!#REF!="Alta",'Riesgos Corrup'!#REF!="Catastrófico"),CONCATENATE("R7C",'Riesgos Corrup'!#REF!),"")</f>
        <v>#REF!</v>
      </c>
      <c r="X62" s="98" t="e">
        <f>IF(AND('Riesgos Corrup'!#REF!="Alta",'Riesgos Corrup'!#REF!="Catastrófico"),CONCATENATE("R7C",'Riesgos Corrup'!#REF!),"")</f>
        <v>#REF!</v>
      </c>
      <c r="Y62" s="40"/>
      <c r="Z62" s="187"/>
      <c r="AA62" s="188"/>
      <c r="AB62" s="188"/>
      <c r="AC62" s="188"/>
      <c r="AD62" s="188"/>
      <c r="AE62" s="189"/>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row>
    <row r="63" spans="1:61" ht="12" customHeight="1" x14ac:dyDescent="0.35">
      <c r="A63" s="40"/>
      <c r="B63" s="204"/>
      <c r="C63" s="205"/>
      <c r="D63" s="206"/>
      <c r="E63" s="179"/>
      <c r="F63" s="174"/>
      <c r="G63" s="174"/>
      <c r="H63" s="174"/>
      <c r="I63" s="174"/>
      <c r="J63" s="102" t="e">
        <f>IF(AND('Riesgos Corrup'!#REF!="Alta",'Riesgos Corrup'!#REF!="Moderado"),CONCATENATE("R8C",'Riesgos Corrup'!#REF!),"")</f>
        <v>#REF!</v>
      </c>
      <c r="K63" s="103" t="e">
        <f>IF(AND('Riesgos Corrup'!#REF!="Alta",'Riesgos Corrup'!#REF!="Moderado"),CONCATENATE("R8C",'Riesgos Corrup'!#REF!),"")</f>
        <v>#REF!</v>
      </c>
      <c r="L63" s="104" t="e">
        <f>IF(AND('Riesgos Corrup'!#REF!="Alta",'Riesgos Corrup'!#REF!="Moderado"),CONCATENATE("R8C",'Riesgos Corrup'!#REF!),"")</f>
        <v>#REF!</v>
      </c>
      <c r="M63" s="102" t="e">
        <f>IF(AND('Riesgos Corrup'!#REF!="Alta",'Riesgos Corrup'!#REF!="Moderado"),CONCATENATE("R8C",'Riesgos Corrup'!#REF!),"")</f>
        <v>#REF!</v>
      </c>
      <c r="N63" s="103" t="e">
        <f>IF(AND('Riesgos Corrup'!#REF!="Alta",'Riesgos Corrup'!#REF!="Moderado"),CONCATENATE("R8C",'Riesgos Corrup'!#REF!),"")</f>
        <v>#REF!</v>
      </c>
      <c r="O63" s="104" t="e">
        <f>IF(AND('Riesgos Corrup'!#REF!="Alta",'Riesgos Corrup'!#REF!="Moderado"),CONCATENATE("R8C",'Riesgos Corrup'!#REF!),"")</f>
        <v>#REF!</v>
      </c>
      <c r="P63" s="83" t="e">
        <f>IF(AND('Riesgos Corrup'!#REF!="Alta",'Riesgos Corrup'!#REF!="Moderado"),CONCATENATE("R8C",'Riesgos Corrup'!#REF!),"")</f>
        <v>#REF!</v>
      </c>
      <c r="Q63" s="39" t="e">
        <f>IF(AND('Riesgos Corrup'!#REF!="Alta",'Riesgos Corrup'!#REF!="Moderado"),CONCATENATE("R8C",'Riesgos Corrup'!#REF!),"")</f>
        <v>#REF!</v>
      </c>
      <c r="R63" s="84" t="e">
        <f>IF(AND('Riesgos Corrup'!#REF!="Alta",'Riesgos Corrup'!#REF!="Moderado"),CONCATENATE("R8C",'Riesgos Corrup'!#REF!),"")</f>
        <v>#REF!</v>
      </c>
      <c r="S63" s="83" t="e">
        <f>IF(AND('Riesgos Corrup'!#REF!="Alta",'Riesgos Corrup'!#REF!="Mayor"),CONCATENATE("R8C",'Riesgos Corrup'!#REF!),"")</f>
        <v>#REF!</v>
      </c>
      <c r="T63" s="39" t="e">
        <f>IF(AND('Riesgos Corrup'!#REF!="Alta",'Riesgos Corrup'!#REF!="Mayor"),CONCATENATE("R8C",'Riesgos Corrup'!#REF!),"")</f>
        <v>#REF!</v>
      </c>
      <c r="U63" s="84" t="e">
        <f>IF(AND('Riesgos Corrup'!#REF!="Alta",'Riesgos Corrup'!#REF!="Mayor"),CONCATENATE("R8C",'Riesgos Corrup'!#REF!),"")</f>
        <v>#REF!</v>
      </c>
      <c r="V63" s="96" t="e">
        <f>IF(AND('Riesgos Corrup'!#REF!="Alta",'Riesgos Corrup'!#REF!="Catastrófico"),CONCATENATE("R8C",'Riesgos Corrup'!#REF!),"")</f>
        <v>#REF!</v>
      </c>
      <c r="W63" s="97" t="e">
        <f>IF(AND('Riesgos Corrup'!#REF!="Alta",'Riesgos Corrup'!#REF!="Catastrófico"),CONCATENATE("R8C",'Riesgos Corrup'!#REF!),"")</f>
        <v>#REF!</v>
      </c>
      <c r="X63" s="98" t="e">
        <f>IF(AND('Riesgos Corrup'!#REF!="Alta",'Riesgos Corrup'!#REF!="Catastrófico"),CONCATENATE("R8C",'Riesgos Corrup'!#REF!),"")</f>
        <v>#REF!</v>
      </c>
      <c r="Y63" s="40"/>
      <c r="Z63" s="187"/>
      <c r="AA63" s="188"/>
      <c r="AB63" s="188"/>
      <c r="AC63" s="188"/>
      <c r="AD63" s="188"/>
      <c r="AE63" s="189"/>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row>
    <row r="64" spans="1:61" ht="12" customHeight="1" x14ac:dyDescent="0.35">
      <c r="A64" s="40"/>
      <c r="B64" s="204"/>
      <c r="C64" s="205"/>
      <c r="D64" s="206"/>
      <c r="E64" s="179"/>
      <c r="F64" s="174"/>
      <c r="G64" s="174"/>
      <c r="H64" s="174"/>
      <c r="I64" s="174"/>
      <c r="J64" s="102" t="str">
        <f ca="1">IF(AND('Riesgos Corrup'!$AB$16="Alta",'Riesgos Corrup'!$AD$16="Moderado"),CONCATENATE("R9C",'Riesgos Corrup'!$R$16),"")</f>
        <v/>
      </c>
      <c r="K64" s="103" t="str">
        <f>IF(AND('Riesgos Corrup'!$AB$17="Alta",'Riesgos Corrup'!$AD$17="Moderado"),CONCATENATE("R9C",'Riesgos Corrup'!$R$17),"")</f>
        <v/>
      </c>
      <c r="L64" s="104" t="str">
        <f>IF(AND('Riesgos Corrup'!$AB$18="Alta",'Riesgos Corrup'!$AD$18="Moderado"),CONCATENATE("R9C",'Riesgos Corrup'!$R$18),"")</f>
        <v/>
      </c>
      <c r="M64" s="102" t="str">
        <f ca="1">IF(AND('Riesgos Corrup'!$AB$16="Alta",'Riesgos Corrup'!$AD$16="Moderado"),CONCATENATE("R9C",'Riesgos Corrup'!$R$16),"")</f>
        <v/>
      </c>
      <c r="N64" s="103" t="str">
        <f>IF(AND('Riesgos Corrup'!$AB$17="Alta",'Riesgos Corrup'!$AD$17="Moderado"),CONCATENATE("R9C",'Riesgos Corrup'!$R$17),"")</f>
        <v/>
      </c>
      <c r="O64" s="104" t="str">
        <f>IF(AND('Riesgos Corrup'!$AB$18="Alta",'Riesgos Corrup'!$AD$18="Moderado"),CONCATENATE("R9C",'Riesgos Corrup'!$R$18),"")</f>
        <v/>
      </c>
      <c r="P64" s="83" t="str">
        <f ca="1">IF(AND('Riesgos Corrup'!$AB$16="Alta",'Riesgos Corrup'!$AD$16="Moderado"),CONCATENATE("R9C",'Riesgos Corrup'!$R$16),"")</f>
        <v/>
      </c>
      <c r="Q64" s="39" t="str">
        <f>IF(AND('Riesgos Corrup'!$AB$17="Alta",'Riesgos Corrup'!$AD$17="Moderado"),CONCATENATE("R9C",'Riesgos Corrup'!$R$17),"")</f>
        <v/>
      </c>
      <c r="R64" s="84" t="str">
        <f>IF(AND('Riesgos Corrup'!$AB$18="Alta",'Riesgos Corrup'!$AD$18="Moderado"),CONCATENATE("R9C",'Riesgos Corrup'!$R$18),"")</f>
        <v/>
      </c>
      <c r="S64" s="83" t="str">
        <f ca="1">IF(AND('Riesgos Corrup'!$AB$16="Alta",'Riesgos Corrup'!$AD$16="Mayor"),CONCATENATE("R9C",'Riesgos Corrup'!$R$16),"")</f>
        <v/>
      </c>
      <c r="T64" s="39" t="str">
        <f>IF(AND('Riesgos Corrup'!$AB$17="Alta",'Riesgos Corrup'!$AD$17="Mayor"),CONCATENATE("R9C",'Riesgos Corrup'!$R$17),"")</f>
        <v/>
      </c>
      <c r="U64" s="84" t="str">
        <f>IF(AND('Riesgos Corrup'!$AB$18="Alta",'Riesgos Corrup'!$AD$18="Mayor"),CONCATENATE("R9C",'Riesgos Corrup'!$R$18),"")</f>
        <v/>
      </c>
      <c r="V64" s="96" t="str">
        <f ca="1">IF(AND('Riesgos Corrup'!$AB$16="Alta",'Riesgos Corrup'!$AD$16="Catastrófico"),CONCATENATE("R9C",'Riesgos Corrup'!$R$16),"")</f>
        <v/>
      </c>
      <c r="W64" s="97" t="str">
        <f>IF(AND('Riesgos Corrup'!$AB$17="Alta",'Riesgos Corrup'!$AD$17="Catastrófico"),CONCATENATE("R9C",'Riesgos Corrup'!$R$17),"")</f>
        <v/>
      </c>
      <c r="X64" s="98" t="str">
        <f>IF(AND('Riesgos Corrup'!$AB$18="Alta",'Riesgos Corrup'!$AD$18="Catastrófico"),CONCATENATE("R9C",'Riesgos Corrup'!$R$18),"")</f>
        <v/>
      </c>
      <c r="Y64" s="40"/>
      <c r="Z64" s="187"/>
      <c r="AA64" s="188"/>
      <c r="AB64" s="188"/>
      <c r="AC64" s="188"/>
      <c r="AD64" s="188"/>
      <c r="AE64" s="189"/>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row>
    <row r="65" spans="1:61" ht="12" customHeight="1" x14ac:dyDescent="0.35">
      <c r="A65" s="40"/>
      <c r="B65" s="204"/>
      <c r="C65" s="205"/>
      <c r="D65" s="206"/>
      <c r="E65" s="179"/>
      <c r="F65" s="174"/>
      <c r="G65" s="174"/>
      <c r="H65" s="174"/>
      <c r="I65" s="174"/>
      <c r="J65" s="102" t="str">
        <f ca="1">IF(AND('Riesgos Corrup'!$AB$19="Alta",'Riesgos Corrup'!$AD$19="Moderado"),CONCATENATE("R10C",'Riesgos Corrup'!$R$19),"")</f>
        <v/>
      </c>
      <c r="K65" s="103" t="str">
        <f>IF(AND('Riesgos Corrup'!$AB$20="Alta",'Riesgos Corrup'!$AD$20="Moderado"),CONCATENATE("R10C",'Riesgos Corrup'!$R$20),"")</f>
        <v/>
      </c>
      <c r="L65" s="104" t="str">
        <f>IF(AND('Riesgos Corrup'!$AB$21="Alta",'Riesgos Corrup'!$AD$21="Moderado"),CONCATENATE("R10C",'Riesgos Corrup'!$R$21),"")</f>
        <v/>
      </c>
      <c r="M65" s="102" t="str">
        <f ca="1">IF(AND('Riesgos Corrup'!$AB$19="Alta",'Riesgos Corrup'!$AD$19="Moderado"),CONCATENATE("R10C",'Riesgos Corrup'!$R$19),"")</f>
        <v/>
      </c>
      <c r="N65" s="103" t="str">
        <f>IF(AND('Riesgos Corrup'!$AB$20="Alta",'Riesgos Corrup'!$AD$20="Moderado"),CONCATENATE("R10C",'Riesgos Corrup'!$R$20),"")</f>
        <v/>
      </c>
      <c r="O65" s="104" t="str">
        <f>IF(AND('Riesgos Corrup'!$AB$21="Alta",'Riesgos Corrup'!$AD$21="Moderado"),CONCATENATE("R10C",'Riesgos Corrup'!$R$21),"")</f>
        <v/>
      </c>
      <c r="P65" s="83" t="str">
        <f ca="1">IF(AND('Riesgos Corrup'!$AB$19="Alta",'Riesgos Corrup'!$AD$19="Moderado"),CONCATENATE("R10C",'Riesgos Corrup'!$R$19),"")</f>
        <v/>
      </c>
      <c r="Q65" s="39" t="str">
        <f>IF(AND('Riesgos Corrup'!$AB$20="Alta",'Riesgos Corrup'!$AD$20="Moderado"),CONCATENATE("R10C",'Riesgos Corrup'!$R$20),"")</f>
        <v/>
      </c>
      <c r="R65" s="84" t="str">
        <f>IF(AND('Riesgos Corrup'!$AB$21="Alta",'Riesgos Corrup'!$AD$21="Moderado"),CONCATENATE("R10C",'Riesgos Corrup'!$R$21),"")</f>
        <v/>
      </c>
      <c r="S65" s="83" t="str">
        <f ca="1">IF(AND('Riesgos Corrup'!$AB$19="Alta",'Riesgos Corrup'!$AD$19="Mayor"),CONCATENATE("R10C",'Riesgos Corrup'!$R$19),"")</f>
        <v/>
      </c>
      <c r="T65" s="39" t="str">
        <f>IF(AND('Riesgos Corrup'!$AB$20="Alta",'Riesgos Corrup'!$AD$20="Mayor"),CONCATENATE("R10C",'Riesgos Corrup'!$R$20),"")</f>
        <v/>
      </c>
      <c r="U65" s="84" t="str">
        <f>IF(AND('Riesgos Corrup'!$AB$21="Alta",'Riesgos Corrup'!$AD$21="Mayor"),CONCATENATE("R10C",'Riesgos Corrup'!$R$21),"")</f>
        <v/>
      </c>
      <c r="V65" s="96" t="str">
        <f ca="1">IF(AND('Riesgos Corrup'!$AB$19="Alta",'Riesgos Corrup'!$AD$19="Catastrófico"),CONCATENATE("R10C",'Riesgos Corrup'!$R$19),"")</f>
        <v/>
      </c>
      <c r="W65" s="97" t="str">
        <f>IF(AND('Riesgos Corrup'!$AB$20="Alta",'Riesgos Corrup'!$AD$20="Catastrófico"),CONCATENATE("R10C",'Riesgos Corrup'!$R$20),"")</f>
        <v/>
      </c>
      <c r="X65" s="98" t="str">
        <f>IF(AND('Riesgos Corrup'!$AB$21="Alta",'Riesgos Corrup'!$AD$21="Catastrófico"),CONCATENATE("R10C",'Riesgos Corrup'!$R$21),"")</f>
        <v/>
      </c>
      <c r="Y65" s="40"/>
      <c r="Z65" s="187"/>
      <c r="AA65" s="188"/>
      <c r="AB65" s="188"/>
      <c r="AC65" s="188"/>
      <c r="AD65" s="188"/>
      <c r="AE65" s="189"/>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row>
    <row r="66" spans="1:61" ht="12" customHeight="1" x14ac:dyDescent="0.35">
      <c r="A66" s="40"/>
      <c r="B66" s="204"/>
      <c r="C66" s="205"/>
      <c r="D66" s="206"/>
      <c r="E66" s="179"/>
      <c r="F66" s="174"/>
      <c r="G66" s="174"/>
      <c r="H66" s="174"/>
      <c r="I66" s="174"/>
      <c r="J66" s="102" t="e">
        <f>IF(AND('Riesgos Corrup'!#REF!="Alta",'Riesgos Corrup'!#REF!="Moderado"),CONCATENATE("R11C",'Riesgos Corrup'!#REF!),"")</f>
        <v>#REF!</v>
      </c>
      <c r="K66" s="103" t="e">
        <f>IF(AND('Riesgos Corrup'!#REF!="Alta",'Riesgos Corrup'!#REF!="Moderado"),CONCATENATE("R11C",'Riesgos Corrup'!#REF!),"")</f>
        <v>#REF!</v>
      </c>
      <c r="L66" s="104" t="e">
        <f>IF(AND('Riesgos Corrup'!#REF!="Alta",'Riesgos Corrup'!#REF!="Moderado"),CONCATENATE("R11C",'Riesgos Corrup'!#REF!),"")</f>
        <v>#REF!</v>
      </c>
      <c r="M66" s="102" t="e">
        <f>IF(AND('Riesgos Corrup'!#REF!="Alta",'Riesgos Corrup'!#REF!="Moderado"),CONCATENATE("R11C",'Riesgos Corrup'!#REF!),"")</f>
        <v>#REF!</v>
      </c>
      <c r="N66" s="103" t="e">
        <f>IF(AND('Riesgos Corrup'!#REF!="Alta",'Riesgos Corrup'!#REF!="Moderado"),CONCATENATE("R11C",'Riesgos Corrup'!#REF!),"")</f>
        <v>#REF!</v>
      </c>
      <c r="O66" s="104" t="e">
        <f>IF(AND('Riesgos Corrup'!#REF!="Alta",'Riesgos Corrup'!#REF!="Moderado"),CONCATENATE("R11C",'Riesgos Corrup'!#REF!),"")</f>
        <v>#REF!</v>
      </c>
      <c r="P66" s="83" t="e">
        <f>IF(AND('Riesgos Corrup'!#REF!="Alta",'Riesgos Corrup'!#REF!="Moderado"),CONCATENATE("R11C",'Riesgos Corrup'!#REF!),"")</f>
        <v>#REF!</v>
      </c>
      <c r="Q66" s="39" t="e">
        <f>IF(AND('Riesgos Corrup'!#REF!="Alta",'Riesgos Corrup'!#REF!="Moderado"),CONCATENATE("R11C",'Riesgos Corrup'!#REF!),"")</f>
        <v>#REF!</v>
      </c>
      <c r="R66" s="84" t="e">
        <f>IF(AND('Riesgos Corrup'!#REF!="Alta",'Riesgos Corrup'!#REF!="Moderado"),CONCATENATE("R11C",'Riesgos Corrup'!#REF!),"")</f>
        <v>#REF!</v>
      </c>
      <c r="S66" s="83" t="e">
        <f>IF(AND('Riesgos Corrup'!#REF!="Alta",'Riesgos Corrup'!#REF!="Mayor"),CONCATENATE("R11C",'Riesgos Corrup'!#REF!),"")</f>
        <v>#REF!</v>
      </c>
      <c r="T66" s="39" t="e">
        <f>IF(AND('Riesgos Corrup'!#REF!="Alta",'Riesgos Corrup'!#REF!="Mayor"),CONCATENATE("R11C",'Riesgos Corrup'!#REF!),"")</f>
        <v>#REF!</v>
      </c>
      <c r="U66" s="84" t="e">
        <f>IF(AND('Riesgos Corrup'!#REF!="Alta",'Riesgos Corrup'!#REF!="Mayor"),CONCATENATE("R11C",'Riesgos Corrup'!#REF!),"")</f>
        <v>#REF!</v>
      </c>
      <c r="V66" s="96" t="e">
        <f>IF(AND('Riesgos Corrup'!#REF!="Alta",'Riesgos Corrup'!#REF!="Catastrófico"),CONCATENATE("R11C",'Riesgos Corrup'!#REF!),"")</f>
        <v>#REF!</v>
      </c>
      <c r="W66" s="97" t="e">
        <f>IF(AND('Riesgos Corrup'!#REF!="Alta",'Riesgos Corrup'!#REF!="Catastrófico"),CONCATENATE("R11C",'Riesgos Corrup'!#REF!),"")</f>
        <v>#REF!</v>
      </c>
      <c r="X66" s="98" t="e">
        <f>IF(AND('Riesgos Corrup'!#REF!="Alta",'Riesgos Corrup'!#REF!="Catastrófico"),CONCATENATE("R11C",'Riesgos Corrup'!#REF!),"")</f>
        <v>#REF!</v>
      </c>
      <c r="Y66" s="40"/>
      <c r="Z66" s="187"/>
      <c r="AA66" s="188"/>
      <c r="AB66" s="188"/>
      <c r="AC66" s="188"/>
      <c r="AD66" s="188"/>
      <c r="AE66" s="189"/>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row>
    <row r="67" spans="1:61" ht="12" customHeight="1" x14ac:dyDescent="0.35">
      <c r="A67" s="40"/>
      <c r="B67" s="204"/>
      <c r="C67" s="205"/>
      <c r="D67" s="206"/>
      <c r="E67" s="179"/>
      <c r="F67" s="174"/>
      <c r="G67" s="174"/>
      <c r="H67" s="174"/>
      <c r="I67" s="174"/>
      <c r="J67" s="102" t="e">
        <f>IF(AND('Riesgos Corrup'!#REF!="Alta",'Riesgos Corrup'!#REF!="Moderado"),CONCATENATE("R12C",'Riesgos Corrup'!#REF!),"")</f>
        <v>#REF!</v>
      </c>
      <c r="K67" s="103" t="e">
        <f>IF(AND('Riesgos Corrup'!#REF!="Alta",'Riesgos Corrup'!#REF!="Moderado"),CONCATENATE("R12C",'Riesgos Corrup'!#REF!),"")</f>
        <v>#REF!</v>
      </c>
      <c r="L67" s="104" t="e">
        <f>IF(AND('Riesgos Corrup'!#REF!="Alta",'Riesgos Corrup'!#REF!="Moderado"),CONCATENATE("R12C",'Riesgos Corrup'!#REF!),"")</f>
        <v>#REF!</v>
      </c>
      <c r="M67" s="102" t="e">
        <f>IF(AND('Riesgos Corrup'!#REF!="Alta",'Riesgos Corrup'!#REF!="Moderado"),CONCATENATE("R12C",'Riesgos Corrup'!#REF!),"")</f>
        <v>#REF!</v>
      </c>
      <c r="N67" s="103" t="e">
        <f>IF(AND('Riesgos Corrup'!#REF!="Alta",'Riesgos Corrup'!#REF!="Moderado"),CONCATENATE("R12C",'Riesgos Corrup'!#REF!),"")</f>
        <v>#REF!</v>
      </c>
      <c r="O67" s="104" t="e">
        <f>IF(AND('Riesgos Corrup'!#REF!="Alta",'Riesgos Corrup'!#REF!="Moderado"),CONCATENATE("R12C",'Riesgos Corrup'!#REF!),"")</f>
        <v>#REF!</v>
      </c>
      <c r="P67" s="83" t="e">
        <f>IF(AND('Riesgos Corrup'!#REF!="Alta",'Riesgos Corrup'!#REF!="Moderado"),CONCATENATE("R12C",'Riesgos Corrup'!#REF!),"")</f>
        <v>#REF!</v>
      </c>
      <c r="Q67" s="39" t="e">
        <f>IF(AND('Riesgos Corrup'!#REF!="Alta",'Riesgos Corrup'!#REF!="Moderado"),CONCATENATE("R12C",'Riesgos Corrup'!#REF!),"")</f>
        <v>#REF!</v>
      </c>
      <c r="R67" s="84" t="e">
        <f>IF(AND('Riesgos Corrup'!#REF!="Alta",'Riesgos Corrup'!#REF!="Moderado"),CONCATENATE("R12C",'Riesgos Corrup'!#REF!),"")</f>
        <v>#REF!</v>
      </c>
      <c r="S67" s="83" t="e">
        <f>IF(AND('Riesgos Corrup'!#REF!="Alta",'Riesgos Corrup'!#REF!="Mayor"),CONCATENATE("R12C",'Riesgos Corrup'!#REF!),"")</f>
        <v>#REF!</v>
      </c>
      <c r="T67" s="39" t="e">
        <f>IF(AND('Riesgos Corrup'!#REF!="Alta",'Riesgos Corrup'!#REF!="Mayor"),CONCATENATE("R12C",'Riesgos Corrup'!#REF!),"")</f>
        <v>#REF!</v>
      </c>
      <c r="U67" s="84" t="e">
        <f>IF(AND('Riesgos Corrup'!#REF!="Alta",'Riesgos Corrup'!#REF!="Mayor"),CONCATENATE("R12C",'Riesgos Corrup'!#REF!),"")</f>
        <v>#REF!</v>
      </c>
      <c r="V67" s="96" t="e">
        <f>IF(AND('Riesgos Corrup'!#REF!="Alta",'Riesgos Corrup'!#REF!="Catastrófico"),CONCATENATE("R12C",'Riesgos Corrup'!#REF!),"")</f>
        <v>#REF!</v>
      </c>
      <c r="W67" s="97" t="e">
        <f>IF(AND('Riesgos Corrup'!#REF!="Alta",'Riesgos Corrup'!#REF!="Catastrófico"),CONCATENATE("R12C",'Riesgos Corrup'!#REF!),"")</f>
        <v>#REF!</v>
      </c>
      <c r="X67" s="98" t="e">
        <f>IF(AND('Riesgos Corrup'!#REF!="Alta",'Riesgos Corrup'!#REF!="Catastrófico"),CONCATENATE("R12C",'Riesgos Corrup'!#REF!),"")</f>
        <v>#REF!</v>
      </c>
      <c r="Y67" s="40"/>
      <c r="Z67" s="187"/>
      <c r="AA67" s="188"/>
      <c r="AB67" s="188"/>
      <c r="AC67" s="188"/>
      <c r="AD67" s="188"/>
      <c r="AE67" s="189"/>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row>
    <row r="68" spans="1:61" ht="12" customHeight="1" x14ac:dyDescent="0.35">
      <c r="A68" s="40"/>
      <c r="B68" s="204"/>
      <c r="C68" s="205"/>
      <c r="D68" s="206"/>
      <c r="E68" s="179"/>
      <c r="F68" s="174"/>
      <c r="G68" s="174"/>
      <c r="H68" s="174"/>
      <c r="I68" s="174"/>
      <c r="J68" s="102" t="e">
        <f>IF(AND('Riesgos Corrup'!#REF!="Alta",'Riesgos Corrup'!#REF!="Moderado"),CONCATENATE("R13C",'Riesgos Corrup'!#REF!),"")</f>
        <v>#REF!</v>
      </c>
      <c r="K68" s="103" t="e">
        <f>IF(AND('Riesgos Corrup'!#REF!="Alta",'Riesgos Corrup'!#REF!="Moderado"),CONCATENATE("R13C",'Riesgos Corrup'!#REF!),"")</f>
        <v>#REF!</v>
      </c>
      <c r="L68" s="104" t="e">
        <f>IF(AND('Riesgos Corrup'!#REF!="Alta",'Riesgos Corrup'!#REF!="Moderado"),CONCATENATE("R13C",'Riesgos Corrup'!#REF!),"")</f>
        <v>#REF!</v>
      </c>
      <c r="M68" s="102" t="e">
        <f>IF(AND('Riesgos Corrup'!#REF!="Alta",'Riesgos Corrup'!#REF!="Moderado"),CONCATENATE("R13C",'Riesgos Corrup'!#REF!),"")</f>
        <v>#REF!</v>
      </c>
      <c r="N68" s="103" t="e">
        <f>IF(AND('Riesgos Corrup'!#REF!="Alta",'Riesgos Corrup'!#REF!="Moderado"),CONCATENATE("R13C",'Riesgos Corrup'!#REF!),"")</f>
        <v>#REF!</v>
      </c>
      <c r="O68" s="104" t="e">
        <f>IF(AND('Riesgos Corrup'!#REF!="Alta",'Riesgos Corrup'!#REF!="Moderado"),CONCATENATE("R13C",'Riesgos Corrup'!#REF!),"")</f>
        <v>#REF!</v>
      </c>
      <c r="P68" s="83" t="e">
        <f>IF(AND('Riesgos Corrup'!#REF!="Alta",'Riesgos Corrup'!#REF!="Moderado"),CONCATENATE("R13C",'Riesgos Corrup'!#REF!),"")</f>
        <v>#REF!</v>
      </c>
      <c r="Q68" s="39" t="e">
        <f>IF(AND('Riesgos Corrup'!#REF!="Alta",'Riesgos Corrup'!#REF!="Moderado"),CONCATENATE("R13C",'Riesgos Corrup'!#REF!),"")</f>
        <v>#REF!</v>
      </c>
      <c r="R68" s="84" t="e">
        <f>IF(AND('Riesgos Corrup'!#REF!="Alta",'Riesgos Corrup'!#REF!="Moderado"),CONCATENATE("R13C",'Riesgos Corrup'!#REF!),"")</f>
        <v>#REF!</v>
      </c>
      <c r="S68" s="83" t="e">
        <f>IF(AND('Riesgos Corrup'!#REF!="Alta",'Riesgos Corrup'!#REF!="Mayor"),CONCATENATE("R13C",'Riesgos Corrup'!#REF!),"")</f>
        <v>#REF!</v>
      </c>
      <c r="T68" s="39" t="e">
        <f>IF(AND('Riesgos Corrup'!#REF!="Alta",'Riesgos Corrup'!#REF!="Mayor"),CONCATENATE("R13C",'Riesgos Corrup'!#REF!),"")</f>
        <v>#REF!</v>
      </c>
      <c r="U68" s="84" t="e">
        <f>IF(AND('Riesgos Corrup'!#REF!="Alta",'Riesgos Corrup'!#REF!="Mayor"),CONCATENATE("R13C",'Riesgos Corrup'!#REF!),"")</f>
        <v>#REF!</v>
      </c>
      <c r="V68" s="96" t="e">
        <f>IF(AND('Riesgos Corrup'!#REF!="Alta",'Riesgos Corrup'!#REF!="Catastrófico"),CONCATENATE("R13C",'Riesgos Corrup'!#REF!),"")</f>
        <v>#REF!</v>
      </c>
      <c r="W68" s="97" t="e">
        <f>IF(AND('Riesgos Corrup'!#REF!="Alta",'Riesgos Corrup'!#REF!="Catastrófico"),CONCATENATE("R13C",'Riesgos Corrup'!#REF!),"")</f>
        <v>#REF!</v>
      </c>
      <c r="X68" s="98" t="e">
        <f>IF(AND('Riesgos Corrup'!#REF!="Alta",'Riesgos Corrup'!#REF!="Catastrófico"),CONCATENATE("R13C",'Riesgos Corrup'!#REF!),"")</f>
        <v>#REF!</v>
      </c>
      <c r="Y68" s="40"/>
      <c r="Z68" s="187"/>
      <c r="AA68" s="188"/>
      <c r="AB68" s="188"/>
      <c r="AC68" s="188"/>
      <c r="AD68" s="188"/>
      <c r="AE68" s="189"/>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row>
    <row r="69" spans="1:61" ht="12" customHeight="1" x14ac:dyDescent="0.35">
      <c r="A69" s="40"/>
      <c r="B69" s="204"/>
      <c r="C69" s="205"/>
      <c r="D69" s="206"/>
      <c r="E69" s="179"/>
      <c r="F69" s="174"/>
      <c r="G69" s="174"/>
      <c r="H69" s="174"/>
      <c r="I69" s="174"/>
      <c r="J69" s="102" t="str">
        <f ca="1">IF(AND('Riesgos Corrup'!$AB$22="Alta",'Riesgos Corrup'!$AD$22="Moderado"),CONCATENATE("R14C",'Riesgos Corrup'!$R$22),"")</f>
        <v/>
      </c>
      <c r="K69" s="103" t="str">
        <f>IF(AND('Riesgos Corrup'!$AB$23="Alta",'Riesgos Corrup'!$AD$23="Moderado"),CONCATENATE("R14C",'Riesgos Corrup'!$R$23),"")</f>
        <v/>
      </c>
      <c r="L69" s="104" t="str">
        <f>IF(AND('Riesgos Corrup'!$AB$24="Alta",'Riesgos Corrup'!$AD$24="Moderado"),CONCATENATE("R14C",'Riesgos Corrup'!$R$24),"")</f>
        <v/>
      </c>
      <c r="M69" s="102" t="str">
        <f ca="1">IF(AND('Riesgos Corrup'!$AB$22="Alta",'Riesgos Corrup'!$AD$22="Moderado"),CONCATENATE("R14C",'Riesgos Corrup'!$R$22),"")</f>
        <v/>
      </c>
      <c r="N69" s="103" t="str">
        <f>IF(AND('Riesgos Corrup'!$AB$23="Alta",'Riesgos Corrup'!$AD$23="Moderado"),CONCATENATE("R14C",'Riesgos Corrup'!$R$23),"")</f>
        <v/>
      </c>
      <c r="O69" s="104" t="str">
        <f>IF(AND('Riesgos Corrup'!$AB$24="Alta",'Riesgos Corrup'!$AD$24="Moderado"),CONCATENATE("R14C",'Riesgos Corrup'!$R$24),"")</f>
        <v/>
      </c>
      <c r="P69" s="83" t="str">
        <f ca="1">IF(AND('Riesgos Corrup'!$AB$22="Alta",'Riesgos Corrup'!$AD$22="Moderado"),CONCATENATE("R14C",'Riesgos Corrup'!$R$22),"")</f>
        <v/>
      </c>
      <c r="Q69" s="39" t="str">
        <f>IF(AND('Riesgos Corrup'!$AB$23="Alta",'Riesgos Corrup'!$AD$23="Moderado"),CONCATENATE("R14C",'Riesgos Corrup'!$R$23),"")</f>
        <v/>
      </c>
      <c r="R69" s="84" t="str">
        <f>IF(AND('Riesgos Corrup'!$AB$24="Alta",'Riesgos Corrup'!$AD$24="Moderado"),CONCATENATE("R14C",'Riesgos Corrup'!$R$24),"")</f>
        <v/>
      </c>
      <c r="S69" s="83" t="str">
        <f ca="1">IF(AND('Riesgos Corrup'!$AB$22="Alta",'Riesgos Corrup'!$AD$22="Mayor"),CONCATENATE("R14C",'Riesgos Corrup'!$R$22),"")</f>
        <v/>
      </c>
      <c r="T69" s="39" t="str">
        <f>IF(AND('Riesgos Corrup'!$AB$23="Alta",'Riesgos Corrup'!$AD$23="Mayor"),CONCATENATE("R14C",'Riesgos Corrup'!$R$23),"")</f>
        <v/>
      </c>
      <c r="U69" s="84" t="str">
        <f>IF(AND('Riesgos Corrup'!$AB$24="Alta",'Riesgos Corrup'!$AD$24="Mayor"),CONCATENATE("R14C",'Riesgos Corrup'!$R$24),"")</f>
        <v/>
      </c>
      <c r="V69" s="96" t="str">
        <f ca="1">IF(AND('Riesgos Corrup'!$AB$22="Alta",'Riesgos Corrup'!$AD$22="Catastrófico"),CONCATENATE("R14C",'Riesgos Corrup'!$R$22),"")</f>
        <v/>
      </c>
      <c r="W69" s="97" t="str">
        <f>IF(AND('Riesgos Corrup'!$AB$23="Alta",'Riesgos Corrup'!$AD$23="Catastrófico"),CONCATENATE("R14C",'Riesgos Corrup'!$R$23),"")</f>
        <v/>
      </c>
      <c r="X69" s="98" t="str">
        <f>IF(AND('Riesgos Corrup'!$AB$24="Alta",'Riesgos Corrup'!$AD$24="Catastrófico"),CONCATENATE("R14C",'Riesgos Corrup'!$R$24),"")</f>
        <v/>
      </c>
      <c r="Y69" s="40"/>
      <c r="Z69" s="187"/>
      <c r="AA69" s="188"/>
      <c r="AB69" s="188"/>
      <c r="AC69" s="188"/>
      <c r="AD69" s="188"/>
      <c r="AE69" s="189"/>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row>
    <row r="70" spans="1:61" ht="15" customHeight="1" x14ac:dyDescent="0.35">
      <c r="A70" s="40"/>
      <c r="B70" s="204"/>
      <c r="C70" s="205"/>
      <c r="D70" s="206"/>
      <c r="E70" s="179"/>
      <c r="F70" s="174"/>
      <c r="G70" s="174"/>
      <c r="H70" s="174"/>
      <c r="I70" s="174"/>
      <c r="J70" s="102" t="e">
        <f>IF(AND('Riesgos Corrup'!#REF!="Alta",'Riesgos Corrup'!#REF!="Moderado"),CONCATENATE("R15C",'Riesgos Corrup'!#REF!),"")</f>
        <v>#REF!</v>
      </c>
      <c r="K70" s="103" t="e">
        <f>IF(AND('Riesgos Corrup'!#REF!="Alta",'Riesgos Corrup'!#REF!="Moderado"),CONCATENATE("R15C",'Riesgos Corrup'!#REF!),"")</f>
        <v>#REF!</v>
      </c>
      <c r="L70" s="104" t="e">
        <f>IF(AND('Riesgos Corrup'!#REF!="Alta",'Riesgos Corrup'!#REF!="Moderado"),CONCATENATE("R15C",'Riesgos Corrup'!#REF!),"")</f>
        <v>#REF!</v>
      </c>
      <c r="M70" s="102" t="e">
        <f>IF(AND('Riesgos Corrup'!#REF!="Alta",'Riesgos Corrup'!#REF!="Moderado"),CONCATENATE("R15C",'Riesgos Corrup'!#REF!),"")</f>
        <v>#REF!</v>
      </c>
      <c r="N70" s="103" t="e">
        <f>IF(AND('Riesgos Corrup'!#REF!="Alta",'Riesgos Corrup'!#REF!="Moderado"),CONCATENATE("R15C",'Riesgos Corrup'!#REF!),"")</f>
        <v>#REF!</v>
      </c>
      <c r="O70" s="104" t="e">
        <f>IF(AND('Riesgos Corrup'!#REF!="Alta",'Riesgos Corrup'!#REF!="Moderado"),CONCATENATE("R15C",'Riesgos Corrup'!#REF!),"")</f>
        <v>#REF!</v>
      </c>
      <c r="P70" s="83" t="e">
        <f>IF(AND('Riesgos Corrup'!#REF!="Alta",'Riesgos Corrup'!#REF!="Moderado"),CONCATENATE("R15C",'Riesgos Corrup'!#REF!),"")</f>
        <v>#REF!</v>
      </c>
      <c r="Q70" s="39" t="e">
        <f>IF(AND('Riesgos Corrup'!#REF!="Alta",'Riesgos Corrup'!#REF!="Moderado"),CONCATENATE("R15C",'Riesgos Corrup'!#REF!),"")</f>
        <v>#REF!</v>
      </c>
      <c r="R70" s="84" t="e">
        <f>IF(AND('Riesgos Corrup'!#REF!="Alta",'Riesgos Corrup'!#REF!="Moderado"),CONCATENATE("R15C",'Riesgos Corrup'!#REF!),"")</f>
        <v>#REF!</v>
      </c>
      <c r="S70" s="83" t="e">
        <f>IF(AND('Riesgos Corrup'!#REF!="Alta",'Riesgos Corrup'!#REF!="Mayor"),CONCATENATE("R15C",'Riesgos Corrup'!#REF!),"")</f>
        <v>#REF!</v>
      </c>
      <c r="T70" s="39" t="e">
        <f>IF(AND('Riesgos Corrup'!#REF!="Alta",'Riesgos Corrup'!#REF!="Mayor"),CONCATENATE("R15C",'Riesgos Corrup'!#REF!),"")</f>
        <v>#REF!</v>
      </c>
      <c r="U70" s="84" t="e">
        <f>IF(AND('Riesgos Corrup'!#REF!="Alta",'Riesgos Corrup'!#REF!="Mayor"),CONCATENATE("R15C",'Riesgos Corrup'!#REF!),"")</f>
        <v>#REF!</v>
      </c>
      <c r="V70" s="96" t="e">
        <f>IF(AND('Riesgos Corrup'!#REF!="Alta",'Riesgos Corrup'!#REF!="Catastrófico"),CONCATENATE("R15C",'Riesgos Corrup'!#REF!),"")</f>
        <v>#REF!</v>
      </c>
      <c r="W70" s="97" t="e">
        <f>IF(AND('Riesgos Corrup'!#REF!="Alta",'Riesgos Corrup'!#REF!="Catastrófico"),CONCATENATE("R15C",'Riesgos Corrup'!#REF!),"")</f>
        <v>#REF!</v>
      </c>
      <c r="X70" s="98" t="e">
        <f>IF(AND('Riesgos Corrup'!#REF!="Alta",'Riesgos Corrup'!#REF!="Catastrófico"),CONCATENATE("R15C",'Riesgos Corrup'!#REF!),"")</f>
        <v>#REF!</v>
      </c>
      <c r="Y70" s="40"/>
      <c r="Z70" s="187"/>
      <c r="AA70" s="188"/>
      <c r="AB70" s="188"/>
      <c r="AC70" s="188"/>
      <c r="AD70" s="188"/>
      <c r="AE70" s="189"/>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row>
    <row r="71" spans="1:61" ht="15" customHeight="1" x14ac:dyDescent="0.35">
      <c r="A71" s="40"/>
      <c r="B71" s="204"/>
      <c r="C71" s="205"/>
      <c r="D71" s="206"/>
      <c r="E71" s="179"/>
      <c r="F71" s="174"/>
      <c r="G71" s="174"/>
      <c r="H71" s="174"/>
      <c r="I71" s="174"/>
      <c r="J71" s="102" t="e">
        <f>IF(AND('Riesgos Corrup'!#REF!="Alta",'Riesgos Corrup'!#REF!="Moderado"),CONCATENATE("R16C",'Riesgos Corrup'!#REF!),"")</f>
        <v>#REF!</v>
      </c>
      <c r="K71" s="103" t="e">
        <f>IF(AND('Riesgos Corrup'!#REF!="Alta",'Riesgos Corrup'!#REF!="Moderado"),CONCATENATE("R16C",'Riesgos Corrup'!#REF!),"")</f>
        <v>#REF!</v>
      </c>
      <c r="L71" s="104" t="e">
        <f>IF(AND('Riesgos Corrup'!#REF!="Alta",'Riesgos Corrup'!#REF!="Moderado"),CONCATENATE("R16C",'Riesgos Corrup'!#REF!),"")</f>
        <v>#REF!</v>
      </c>
      <c r="M71" s="102" t="e">
        <f>IF(AND('Riesgos Corrup'!#REF!="Alta",'Riesgos Corrup'!#REF!="Moderado"),CONCATENATE("R16C",'Riesgos Corrup'!#REF!),"")</f>
        <v>#REF!</v>
      </c>
      <c r="N71" s="103" t="e">
        <f>IF(AND('Riesgos Corrup'!#REF!="Alta",'Riesgos Corrup'!#REF!="Moderado"),CONCATENATE("R16C",'Riesgos Corrup'!#REF!),"")</f>
        <v>#REF!</v>
      </c>
      <c r="O71" s="104" t="e">
        <f>IF(AND('Riesgos Corrup'!#REF!="Alta",'Riesgos Corrup'!#REF!="Moderado"),CONCATENATE("R16C",'Riesgos Corrup'!#REF!),"")</f>
        <v>#REF!</v>
      </c>
      <c r="P71" s="83" t="e">
        <f>IF(AND('Riesgos Corrup'!#REF!="Alta",'Riesgos Corrup'!#REF!="Moderado"),CONCATENATE("R16C",'Riesgos Corrup'!#REF!),"")</f>
        <v>#REF!</v>
      </c>
      <c r="Q71" s="39" t="e">
        <f>IF(AND('Riesgos Corrup'!#REF!="Alta",'Riesgos Corrup'!#REF!="Moderado"),CONCATENATE("R16C",'Riesgos Corrup'!#REF!),"")</f>
        <v>#REF!</v>
      </c>
      <c r="R71" s="84" t="e">
        <f>IF(AND('Riesgos Corrup'!#REF!="Alta",'Riesgos Corrup'!#REF!="Moderado"),CONCATENATE("R16C",'Riesgos Corrup'!#REF!),"")</f>
        <v>#REF!</v>
      </c>
      <c r="S71" s="83" t="e">
        <f>IF(AND('Riesgos Corrup'!#REF!="Alta",'Riesgos Corrup'!#REF!="Mayor"),CONCATENATE("R16C",'Riesgos Corrup'!#REF!),"")</f>
        <v>#REF!</v>
      </c>
      <c r="T71" s="39" t="e">
        <f>IF(AND('Riesgos Corrup'!#REF!="Alta",'Riesgos Corrup'!#REF!="Mayor"),CONCATENATE("R16C",'Riesgos Corrup'!#REF!),"")</f>
        <v>#REF!</v>
      </c>
      <c r="U71" s="84" t="e">
        <f>IF(AND('Riesgos Corrup'!#REF!="Alta",'Riesgos Corrup'!#REF!="Mayor"),CONCATENATE("R16C",'Riesgos Corrup'!#REF!),"")</f>
        <v>#REF!</v>
      </c>
      <c r="V71" s="96" t="e">
        <f>IF(AND('Riesgos Corrup'!#REF!="Alta",'Riesgos Corrup'!#REF!="Catastrófico"),CONCATENATE("R16C",'Riesgos Corrup'!#REF!),"")</f>
        <v>#REF!</v>
      </c>
      <c r="W71" s="97" t="e">
        <f>IF(AND('Riesgos Corrup'!#REF!="Alta",'Riesgos Corrup'!#REF!="Catastrófico"),CONCATENATE("R16C",'Riesgos Corrup'!#REF!),"")</f>
        <v>#REF!</v>
      </c>
      <c r="X71" s="98" t="e">
        <f>IF(AND('Riesgos Corrup'!#REF!="Alta",'Riesgos Corrup'!#REF!="Catastrófico"),CONCATENATE("R16C",'Riesgos Corrup'!#REF!),"")</f>
        <v>#REF!</v>
      </c>
      <c r="Y71" s="40"/>
      <c r="Z71" s="187"/>
      <c r="AA71" s="188"/>
      <c r="AB71" s="188"/>
      <c r="AC71" s="188"/>
      <c r="AD71" s="188"/>
      <c r="AE71" s="189"/>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row>
    <row r="72" spans="1:61" ht="15" customHeight="1" x14ac:dyDescent="0.35">
      <c r="A72" s="40"/>
      <c r="B72" s="204"/>
      <c r="C72" s="205"/>
      <c r="D72" s="206"/>
      <c r="E72" s="179"/>
      <c r="F72" s="174"/>
      <c r="G72" s="174"/>
      <c r="H72" s="174"/>
      <c r="I72" s="174"/>
      <c r="J72" s="102" t="e">
        <f>IF(AND('Riesgos Corrup'!#REF!="Alta",'Riesgos Corrup'!#REF!="Moderado"),CONCATENATE("R17",'Riesgos Corrup'!#REF!),"")</f>
        <v>#REF!</v>
      </c>
      <c r="K72" s="103" t="e">
        <f>IF(AND('Riesgos Corrup'!#REF!="Alta",'Riesgos Corrup'!#REF!="Moderado"),CONCATENATE("R17C",'Riesgos Corrup'!#REF!),"")</f>
        <v>#REF!</v>
      </c>
      <c r="L72" s="104" t="e">
        <f>IF(AND('Riesgos Corrup'!#REF!="Alta",'Riesgos Corrup'!#REF!="Moderado"),CONCATENATE("R17C",'Riesgos Corrup'!#REF!),"")</f>
        <v>#REF!</v>
      </c>
      <c r="M72" s="102" t="e">
        <f>IF(AND('Riesgos Corrup'!#REF!="Alta",'Riesgos Corrup'!#REF!="Moderado"),CONCATENATE("R17",'Riesgos Corrup'!#REF!),"")</f>
        <v>#REF!</v>
      </c>
      <c r="N72" s="103" t="e">
        <f>IF(AND('Riesgos Corrup'!#REF!="Alta",'Riesgos Corrup'!#REF!="Moderado"),CONCATENATE("R17C",'Riesgos Corrup'!#REF!),"")</f>
        <v>#REF!</v>
      </c>
      <c r="O72" s="104" t="e">
        <f>IF(AND('Riesgos Corrup'!#REF!="Alta",'Riesgos Corrup'!#REF!="Moderado"),CONCATENATE("R17C",'Riesgos Corrup'!#REF!),"")</f>
        <v>#REF!</v>
      </c>
      <c r="P72" s="83" t="e">
        <f>IF(AND('Riesgos Corrup'!#REF!="Alta",'Riesgos Corrup'!#REF!="Moderado"),CONCATENATE("R17",'Riesgos Corrup'!#REF!),"")</f>
        <v>#REF!</v>
      </c>
      <c r="Q72" s="39" t="e">
        <f>IF(AND('Riesgos Corrup'!#REF!="Alta",'Riesgos Corrup'!#REF!="Moderado"),CONCATENATE("R17C",'Riesgos Corrup'!#REF!),"")</f>
        <v>#REF!</v>
      </c>
      <c r="R72" s="84" t="e">
        <f>IF(AND('Riesgos Corrup'!#REF!="Alta",'Riesgos Corrup'!#REF!="Moderado"),CONCATENATE("R17C",'Riesgos Corrup'!#REF!),"")</f>
        <v>#REF!</v>
      </c>
      <c r="S72" s="83" t="e">
        <f>IF(AND('Riesgos Corrup'!#REF!="Alta",'Riesgos Corrup'!#REF!="Mayor"),CONCATENATE("R17",'Riesgos Corrup'!#REF!),"")</f>
        <v>#REF!</v>
      </c>
      <c r="T72" s="39" t="e">
        <f>IF(AND('Riesgos Corrup'!#REF!="Alta",'Riesgos Corrup'!#REF!="Mayor"),CONCATENATE("R17C",'Riesgos Corrup'!#REF!),"")</f>
        <v>#REF!</v>
      </c>
      <c r="U72" s="84" t="e">
        <f>IF(AND('Riesgos Corrup'!#REF!="Alta",'Riesgos Corrup'!#REF!="Mayor"),CONCATENATE("R17C",'Riesgos Corrup'!#REF!),"")</f>
        <v>#REF!</v>
      </c>
      <c r="V72" s="96" t="e">
        <f>IF(AND('Riesgos Corrup'!#REF!="Alta",'Riesgos Corrup'!#REF!="Catastrófico"),CONCATENATE("R17",'Riesgos Corrup'!#REF!),"")</f>
        <v>#REF!</v>
      </c>
      <c r="W72" s="97" t="e">
        <f>IF(AND('Riesgos Corrup'!#REF!="Alta",'Riesgos Corrup'!#REF!="Catastrófico"),CONCATENATE("R17C",'Riesgos Corrup'!#REF!),"")</f>
        <v>#REF!</v>
      </c>
      <c r="X72" s="98" t="e">
        <f>IF(AND('Riesgos Corrup'!#REF!="Alta",'Riesgos Corrup'!#REF!="Catastrófico"),CONCATENATE("R17C",'Riesgos Corrup'!#REF!),"")</f>
        <v>#REF!</v>
      </c>
      <c r="Y72" s="40"/>
      <c r="Z72" s="187"/>
      <c r="AA72" s="188"/>
      <c r="AB72" s="188"/>
      <c r="AC72" s="188"/>
      <c r="AD72" s="188"/>
      <c r="AE72" s="189"/>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row>
    <row r="73" spans="1:61" ht="15" customHeight="1" x14ac:dyDescent="0.35">
      <c r="A73" s="40"/>
      <c r="B73" s="204"/>
      <c r="C73" s="205"/>
      <c r="D73" s="206"/>
      <c r="E73" s="179"/>
      <c r="F73" s="174"/>
      <c r="G73" s="174"/>
      <c r="H73" s="174"/>
      <c r="I73" s="174"/>
      <c r="J73" s="102" t="str">
        <f ca="1">IF(AND('Riesgos Corrup'!$AB$25="Alta",'Riesgos Corrup'!$AD$25="Moderado"),CONCATENATE("R18C",'Riesgos Corrup'!$R$25),"")</f>
        <v/>
      </c>
      <c r="K73" s="103" t="str">
        <f>IF(AND('Riesgos Corrup'!$AB$26="Alta",'Riesgos Corrup'!$AD$26="Moderado"),CONCATENATE("R18C",'Riesgos Corrup'!$R$26),"")</f>
        <v/>
      </c>
      <c r="L73" s="104" t="str">
        <f>IF(AND('Riesgos Corrup'!$AB$27="Alta",'Riesgos Corrup'!$AD$27="Moderado"),CONCATENATE("R18C",'Riesgos Corrup'!$R$27),"")</f>
        <v/>
      </c>
      <c r="M73" s="102" t="str">
        <f ca="1">IF(AND('Riesgos Corrup'!$AB$25="Alta",'Riesgos Corrup'!$AD$25="Moderado"),CONCATENATE("R18C",'Riesgos Corrup'!$R$25),"")</f>
        <v/>
      </c>
      <c r="N73" s="103" t="str">
        <f>IF(AND('Riesgos Corrup'!$AB$26="Alta",'Riesgos Corrup'!$AD$26="Moderado"),CONCATENATE("R18C",'Riesgos Corrup'!$R$26),"")</f>
        <v/>
      </c>
      <c r="O73" s="104" t="str">
        <f>IF(AND('Riesgos Corrup'!$AB$27="Alta",'Riesgos Corrup'!$AD$27="Moderado"),CONCATENATE("R18C",'Riesgos Corrup'!$R$27),"")</f>
        <v/>
      </c>
      <c r="P73" s="83" t="str">
        <f ca="1">IF(AND('Riesgos Corrup'!$AB$25="Alta",'Riesgos Corrup'!$AD$25="Moderado"),CONCATENATE("R18C",'Riesgos Corrup'!$R$25),"")</f>
        <v/>
      </c>
      <c r="Q73" s="39" t="str">
        <f>IF(AND('Riesgos Corrup'!$AB$26="Alta",'Riesgos Corrup'!$AD$26="Moderado"),CONCATENATE("R18C",'Riesgos Corrup'!$R$26),"")</f>
        <v/>
      </c>
      <c r="R73" s="84" t="str">
        <f>IF(AND('Riesgos Corrup'!$AB$27="Alta",'Riesgos Corrup'!$AD$27="Moderado"),CONCATENATE("R18C",'Riesgos Corrup'!$R$27),"")</f>
        <v/>
      </c>
      <c r="S73" s="83" t="str">
        <f ca="1">IF(AND('Riesgos Corrup'!$AB$25="Alta",'Riesgos Corrup'!$AD$25="Mayor"),CONCATENATE("R18C",'Riesgos Corrup'!$R$25),"")</f>
        <v/>
      </c>
      <c r="T73" s="39" t="str">
        <f>IF(AND('Riesgos Corrup'!$AB$26="Alta",'Riesgos Corrup'!$AD$26="Mayor"),CONCATENATE("R18C",'Riesgos Corrup'!$R$26),"")</f>
        <v/>
      </c>
      <c r="U73" s="84" t="str">
        <f>IF(AND('Riesgos Corrup'!$AB$27="Alta",'Riesgos Corrup'!$AD$27="Mayor"),CONCATENATE("R18C",'Riesgos Corrup'!$R$27),"")</f>
        <v/>
      </c>
      <c r="V73" s="96" t="str">
        <f ca="1">IF(AND('Riesgos Corrup'!$AB$25="Alta",'Riesgos Corrup'!$AD$25="Catastrófico"),CONCATENATE("R18C",'Riesgos Corrup'!$R$25),"")</f>
        <v/>
      </c>
      <c r="W73" s="97" t="str">
        <f>IF(AND('Riesgos Corrup'!$AB$26="Alta",'Riesgos Corrup'!$AD$26="Catastrófico"),CONCATENATE("R18C",'Riesgos Corrup'!$R$26),"")</f>
        <v/>
      </c>
      <c r="X73" s="98" t="str">
        <f>IF(AND('Riesgos Corrup'!$AB$27="Alta",'Riesgos Corrup'!$AD$27="Catastrófico"),CONCATENATE("R18C",'Riesgos Corrup'!$R$27),"")</f>
        <v/>
      </c>
      <c r="Y73" s="40"/>
      <c r="Z73" s="187"/>
      <c r="AA73" s="188"/>
      <c r="AB73" s="188"/>
      <c r="AC73" s="188"/>
      <c r="AD73" s="188"/>
      <c r="AE73" s="189"/>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row>
    <row r="74" spans="1:61" ht="15" customHeight="1" x14ac:dyDescent="0.35">
      <c r="A74" s="40"/>
      <c r="B74" s="204"/>
      <c r="C74" s="205"/>
      <c r="D74" s="206"/>
      <c r="E74" s="179"/>
      <c r="F74" s="174"/>
      <c r="G74" s="174"/>
      <c r="H74" s="174"/>
      <c r="I74" s="174"/>
      <c r="J74" s="102" t="e">
        <f>IF(AND('Riesgos Corrup'!#REF!="Alta",'Riesgos Corrup'!#REF!="Moderado"),CONCATENATE("R19C",'Riesgos Corrup'!#REF!),"")</f>
        <v>#REF!</v>
      </c>
      <c r="K74" s="103" t="e">
        <f>IF(AND('Riesgos Corrup'!#REF!="Alta",'Riesgos Corrup'!#REF!="Moderado"),CONCATENATE("R19C",'Riesgos Corrup'!#REF!),"")</f>
        <v>#REF!</v>
      </c>
      <c r="L74" s="104" t="e">
        <f>IF(AND('Riesgos Corrup'!#REF!="Alta",'Riesgos Corrup'!#REF!="Moderado"),CONCATENATE("R19C",'Riesgos Corrup'!#REF!),"")</f>
        <v>#REF!</v>
      </c>
      <c r="M74" s="102" t="e">
        <f>IF(AND('Riesgos Corrup'!#REF!="Alta",'Riesgos Corrup'!#REF!="Moderado"),CONCATENATE("R19C",'Riesgos Corrup'!#REF!),"")</f>
        <v>#REF!</v>
      </c>
      <c r="N74" s="103" t="e">
        <f>IF(AND('Riesgos Corrup'!#REF!="Alta",'Riesgos Corrup'!#REF!="Moderado"),CONCATENATE("R19C",'Riesgos Corrup'!#REF!),"")</f>
        <v>#REF!</v>
      </c>
      <c r="O74" s="104" t="e">
        <f>IF(AND('Riesgos Corrup'!#REF!="Alta",'Riesgos Corrup'!#REF!="Moderado"),CONCATENATE("R19C",'Riesgos Corrup'!#REF!),"")</f>
        <v>#REF!</v>
      </c>
      <c r="P74" s="83" t="e">
        <f>IF(AND('Riesgos Corrup'!#REF!="Alta",'Riesgos Corrup'!#REF!="Moderado"),CONCATENATE("R19C",'Riesgos Corrup'!#REF!),"")</f>
        <v>#REF!</v>
      </c>
      <c r="Q74" s="39" t="e">
        <f>IF(AND('Riesgos Corrup'!#REF!="Alta",'Riesgos Corrup'!#REF!="Moderado"),CONCATENATE("R19C",'Riesgos Corrup'!#REF!),"")</f>
        <v>#REF!</v>
      </c>
      <c r="R74" s="84" t="e">
        <f>IF(AND('Riesgos Corrup'!#REF!="Alta",'Riesgos Corrup'!#REF!="Moderado"),CONCATENATE("R19C",'Riesgos Corrup'!#REF!),"")</f>
        <v>#REF!</v>
      </c>
      <c r="S74" s="83" t="e">
        <f>IF(AND('Riesgos Corrup'!#REF!="Alta",'Riesgos Corrup'!#REF!="Mayor"),CONCATENATE("R19C",'Riesgos Corrup'!#REF!),"")</f>
        <v>#REF!</v>
      </c>
      <c r="T74" s="39" t="e">
        <f>IF(AND('Riesgos Corrup'!#REF!="Alta",'Riesgos Corrup'!#REF!="Mayor"),CONCATENATE("R19C",'Riesgos Corrup'!#REF!),"")</f>
        <v>#REF!</v>
      </c>
      <c r="U74" s="84" t="e">
        <f>IF(AND('Riesgos Corrup'!#REF!="Alta",'Riesgos Corrup'!#REF!="Mayor"),CONCATENATE("R19C",'Riesgos Corrup'!#REF!),"")</f>
        <v>#REF!</v>
      </c>
      <c r="V74" s="96" t="e">
        <f>IF(AND('Riesgos Corrup'!#REF!="Alta",'Riesgos Corrup'!#REF!="Catastrófico"),CONCATENATE("R19C",'Riesgos Corrup'!#REF!),"")</f>
        <v>#REF!</v>
      </c>
      <c r="W74" s="97" t="e">
        <f>IF(AND('Riesgos Corrup'!#REF!="Alta",'Riesgos Corrup'!#REF!="Catastrófico"),CONCATENATE("R19C",'Riesgos Corrup'!#REF!),"")</f>
        <v>#REF!</v>
      </c>
      <c r="X74" s="98" t="e">
        <f>IF(AND('Riesgos Corrup'!#REF!="Alta",'Riesgos Corrup'!#REF!="Catastrófico"),CONCATENATE("R19C",'Riesgos Corrup'!#REF!),"")</f>
        <v>#REF!</v>
      </c>
      <c r="Y74" s="40"/>
      <c r="Z74" s="187"/>
      <c r="AA74" s="188"/>
      <c r="AB74" s="188"/>
      <c r="AC74" s="188"/>
      <c r="AD74" s="188"/>
      <c r="AE74" s="189"/>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row>
    <row r="75" spans="1:61" ht="15" customHeight="1" x14ac:dyDescent="0.35">
      <c r="A75" s="40"/>
      <c r="B75" s="204"/>
      <c r="C75" s="205"/>
      <c r="D75" s="206"/>
      <c r="E75" s="179"/>
      <c r="F75" s="174"/>
      <c r="G75" s="174"/>
      <c r="H75" s="174"/>
      <c r="I75" s="174"/>
      <c r="J75" s="102" t="e">
        <f>IF(AND('Riesgos Corrup'!#REF!="Alta",'Riesgos Corrup'!#REF!="Moderado"),CONCATENATE("R20C",'Riesgos Corrup'!#REF!),"")</f>
        <v>#REF!</v>
      </c>
      <c r="K75" s="103" t="e">
        <f>IF(AND('Riesgos Corrup'!#REF!="Alta",'Riesgos Corrup'!#REF!="Moderado"),CONCATENATE("R20C",'Riesgos Corrup'!#REF!),"")</f>
        <v>#REF!</v>
      </c>
      <c r="L75" s="104" t="e">
        <f>IF(AND('Riesgos Corrup'!#REF!="Alta",'Riesgos Corrup'!#REF!="Moderado"),CONCATENATE("R20C",'Riesgos Corrup'!#REF!),"")</f>
        <v>#REF!</v>
      </c>
      <c r="M75" s="102" t="e">
        <f>IF(AND('Riesgos Corrup'!#REF!="Alta",'Riesgos Corrup'!#REF!="Moderado"),CONCATENATE("R20C",'Riesgos Corrup'!#REF!),"")</f>
        <v>#REF!</v>
      </c>
      <c r="N75" s="103" t="e">
        <f>IF(AND('Riesgos Corrup'!#REF!="Alta",'Riesgos Corrup'!#REF!="Moderado"),CONCATENATE("R20C",'Riesgos Corrup'!#REF!),"")</f>
        <v>#REF!</v>
      </c>
      <c r="O75" s="104" t="e">
        <f>IF(AND('Riesgos Corrup'!#REF!="Alta",'Riesgos Corrup'!#REF!="Moderado"),CONCATENATE("R20C",'Riesgos Corrup'!#REF!),"")</f>
        <v>#REF!</v>
      </c>
      <c r="P75" s="83" t="e">
        <f>IF(AND('Riesgos Corrup'!#REF!="Alta",'Riesgos Corrup'!#REF!="Moderado"),CONCATENATE("R20C",'Riesgos Corrup'!#REF!),"")</f>
        <v>#REF!</v>
      </c>
      <c r="Q75" s="39" t="e">
        <f>IF(AND('Riesgos Corrup'!#REF!="Alta",'Riesgos Corrup'!#REF!="Moderado"),CONCATENATE("R20C",'Riesgos Corrup'!#REF!),"")</f>
        <v>#REF!</v>
      </c>
      <c r="R75" s="84" t="e">
        <f>IF(AND('Riesgos Corrup'!#REF!="Alta",'Riesgos Corrup'!#REF!="Moderado"),CONCATENATE("R20C",'Riesgos Corrup'!#REF!),"")</f>
        <v>#REF!</v>
      </c>
      <c r="S75" s="83" t="e">
        <f>IF(AND('Riesgos Corrup'!#REF!="Alta",'Riesgos Corrup'!#REF!="Mayor"),CONCATENATE("R20C",'Riesgos Corrup'!#REF!),"")</f>
        <v>#REF!</v>
      </c>
      <c r="T75" s="39" t="e">
        <f>IF(AND('Riesgos Corrup'!#REF!="Alta",'Riesgos Corrup'!#REF!="Mayor"),CONCATENATE("R20C",'Riesgos Corrup'!#REF!),"")</f>
        <v>#REF!</v>
      </c>
      <c r="U75" s="84" t="e">
        <f>IF(AND('Riesgos Corrup'!#REF!="Alta",'Riesgos Corrup'!#REF!="Mayor"),CONCATENATE("R20C",'Riesgos Corrup'!#REF!),"")</f>
        <v>#REF!</v>
      </c>
      <c r="V75" s="96" t="e">
        <f>IF(AND('Riesgos Corrup'!#REF!="Alta",'Riesgos Corrup'!#REF!="Catastrófico"),CONCATENATE("R20C",'Riesgos Corrup'!#REF!),"")</f>
        <v>#REF!</v>
      </c>
      <c r="W75" s="97" t="e">
        <f>IF(AND('Riesgos Corrup'!#REF!="Alta",'Riesgos Corrup'!#REF!="Catastrófico"),CONCATENATE("R20C",'Riesgos Corrup'!#REF!),"")</f>
        <v>#REF!</v>
      </c>
      <c r="X75" s="98" t="e">
        <f>IF(AND('Riesgos Corrup'!#REF!="Alta",'Riesgos Corrup'!#REF!="Catastrófico"),CONCATENATE("R20C",'Riesgos Corrup'!#REF!),"")</f>
        <v>#REF!</v>
      </c>
      <c r="Y75" s="40"/>
      <c r="Z75" s="187"/>
      <c r="AA75" s="188"/>
      <c r="AB75" s="188"/>
      <c r="AC75" s="188"/>
      <c r="AD75" s="188"/>
      <c r="AE75" s="189"/>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row>
    <row r="76" spans="1:61" ht="15" customHeight="1" x14ac:dyDescent="0.35">
      <c r="A76" s="40"/>
      <c r="B76" s="204"/>
      <c r="C76" s="205"/>
      <c r="D76" s="206"/>
      <c r="E76" s="179"/>
      <c r="F76" s="174"/>
      <c r="G76" s="174"/>
      <c r="H76" s="174"/>
      <c r="I76" s="174"/>
      <c r="J76" s="102" t="str">
        <f ca="1">IF(AND('Riesgos Corrup'!$AB$28="Alta",'Riesgos Corrup'!$AD$28="Moderado"),CONCATENATE("R21C",'Riesgos Corrup'!$R$28),"")</f>
        <v/>
      </c>
      <c r="K76" s="103" t="str">
        <f>IF(AND('Riesgos Corrup'!$AB$29="Alta",'Riesgos Corrup'!$AD$29="Moderado"),CONCATENATE("R21C",'Riesgos Corrup'!$R$29),"")</f>
        <v/>
      </c>
      <c r="L76" s="104" t="str">
        <f>IF(AND('Riesgos Corrup'!$AB$30="Alta",'Riesgos Corrup'!$AD$30="Moderado"),CONCATENATE("R21C",'Riesgos Corrup'!$R$30),"")</f>
        <v/>
      </c>
      <c r="M76" s="102" t="str">
        <f ca="1">IF(AND('Riesgos Corrup'!$AB$28="Alta",'Riesgos Corrup'!$AD$28="Moderado"),CONCATENATE("R21C",'Riesgos Corrup'!$R$28),"")</f>
        <v/>
      </c>
      <c r="N76" s="103" t="str">
        <f>IF(AND('Riesgos Corrup'!$AB$29="Alta",'Riesgos Corrup'!$AD$29="Moderado"),CONCATENATE("R21C",'Riesgos Corrup'!$R$29),"")</f>
        <v/>
      </c>
      <c r="O76" s="104" t="str">
        <f>IF(AND('Riesgos Corrup'!$AB$30="Alta",'Riesgos Corrup'!$AD$30="Moderado"),CONCATENATE("R21C",'Riesgos Corrup'!$R$30),"")</f>
        <v/>
      </c>
      <c r="P76" s="83" t="str">
        <f ca="1">IF(AND('Riesgos Corrup'!$AB$28="Alta",'Riesgos Corrup'!$AD$28="Moderado"),CONCATENATE("R21C",'Riesgos Corrup'!$R$28),"")</f>
        <v/>
      </c>
      <c r="Q76" s="39" t="str">
        <f>IF(AND('Riesgos Corrup'!$AB$29="Alta",'Riesgos Corrup'!$AD$29="Moderado"),CONCATENATE("R21C",'Riesgos Corrup'!$R$29),"")</f>
        <v/>
      </c>
      <c r="R76" s="84" t="str">
        <f>IF(AND('Riesgos Corrup'!$AB$30="Alta",'Riesgos Corrup'!$AD$30="Moderado"),CONCATENATE("R21C",'Riesgos Corrup'!$R$30),"")</f>
        <v/>
      </c>
      <c r="S76" s="83" t="str">
        <f ca="1">IF(AND('Riesgos Corrup'!$AB$28="Alta",'Riesgos Corrup'!$AD$28="Mayor"),CONCATENATE("R21C",'Riesgos Corrup'!$R$28),"")</f>
        <v/>
      </c>
      <c r="T76" s="39" t="str">
        <f>IF(AND('Riesgos Corrup'!$AB$29="Alta",'Riesgos Corrup'!$AD$29="Mayor"),CONCATENATE("R21C",'Riesgos Corrup'!$R$29),"")</f>
        <v/>
      </c>
      <c r="U76" s="84" t="str">
        <f>IF(AND('Riesgos Corrup'!$AB$30="Alta",'Riesgos Corrup'!$AD$30="Mayor"),CONCATENATE("R21C",'Riesgos Corrup'!$R$30),"")</f>
        <v/>
      </c>
      <c r="V76" s="96" t="str">
        <f ca="1">IF(AND('Riesgos Corrup'!$AB$28="Alta",'Riesgos Corrup'!$AD$28="Catastrófico"),CONCATENATE("R21C",'Riesgos Corrup'!$R$28),"")</f>
        <v/>
      </c>
      <c r="W76" s="97" t="str">
        <f>IF(AND('Riesgos Corrup'!$AB$29="Alta",'Riesgos Corrup'!$AD$29="Catastrófico"),CONCATENATE("R21C",'Riesgos Corrup'!$R$29),"")</f>
        <v/>
      </c>
      <c r="X76" s="98" t="str">
        <f>IF(AND('Riesgos Corrup'!$AB$30="Alta",'Riesgos Corrup'!$AD$30="Catastrófico"),CONCATENATE("R21C",'Riesgos Corrup'!$R$30),"")</f>
        <v/>
      </c>
      <c r="Y76" s="40"/>
      <c r="Z76" s="187"/>
      <c r="AA76" s="188"/>
      <c r="AB76" s="188"/>
      <c r="AC76" s="188"/>
      <c r="AD76" s="188"/>
      <c r="AE76" s="189"/>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row>
    <row r="77" spans="1:61" ht="15" customHeight="1" x14ac:dyDescent="0.35">
      <c r="A77" s="40"/>
      <c r="B77" s="204"/>
      <c r="C77" s="205"/>
      <c r="D77" s="206"/>
      <c r="E77" s="179"/>
      <c r="F77" s="174"/>
      <c r="G77" s="174"/>
      <c r="H77" s="174"/>
      <c r="I77" s="174"/>
      <c r="J77" s="102" t="str">
        <f ca="1">IF(AND('Riesgos Corrup'!$AB$31="Alta",'Riesgos Corrup'!$AD$31="Moderado"),CONCATENATE("R22C",'Riesgos Corrup'!$R$31),"")</f>
        <v/>
      </c>
      <c r="K77" s="103" t="str">
        <f>IF(AND('Riesgos Corrup'!$AB$32="Alta",'Riesgos Corrup'!$AD$32="Moderado"),CONCATENATE("R22C",'Riesgos Corrup'!$R$32),"")</f>
        <v/>
      </c>
      <c r="L77" s="104" t="str">
        <f>IF(AND('Riesgos Corrup'!$AB$33="Alta",'Riesgos Corrup'!$AD$33="Moderado"),CONCATENATE("R22C",'Riesgos Corrup'!$R$33),"")</f>
        <v/>
      </c>
      <c r="M77" s="102" t="str">
        <f ca="1">IF(AND('Riesgos Corrup'!$AB$31="Alta",'Riesgos Corrup'!$AD$31="Moderado"),CONCATENATE("R22C",'Riesgos Corrup'!$R$31),"")</f>
        <v/>
      </c>
      <c r="N77" s="103" t="str">
        <f>IF(AND('Riesgos Corrup'!$AB$32="Alta",'Riesgos Corrup'!$AD$32="Moderado"),CONCATENATE("R22C",'Riesgos Corrup'!$R$32),"")</f>
        <v/>
      </c>
      <c r="O77" s="104" t="str">
        <f>IF(AND('Riesgos Corrup'!$AB$33="Alta",'Riesgos Corrup'!$AD$33="Moderado"),CONCATENATE("R22C",'Riesgos Corrup'!$R$33),"")</f>
        <v/>
      </c>
      <c r="P77" s="83" t="str">
        <f ca="1">IF(AND('Riesgos Corrup'!$AB$31="Alta",'Riesgos Corrup'!$AD$31="Moderado"),CONCATENATE("R22C",'Riesgos Corrup'!$R$31),"")</f>
        <v/>
      </c>
      <c r="Q77" s="39" t="str">
        <f>IF(AND('Riesgos Corrup'!$AB$32="Alta",'Riesgos Corrup'!$AD$32="Moderado"),CONCATENATE("R22C",'Riesgos Corrup'!$R$32),"")</f>
        <v/>
      </c>
      <c r="R77" s="84" t="str">
        <f>IF(AND('Riesgos Corrup'!$AB$33="Alta",'Riesgos Corrup'!$AD$33="Moderado"),CONCATENATE("R22C",'Riesgos Corrup'!$R$33),"")</f>
        <v/>
      </c>
      <c r="S77" s="83" t="str">
        <f ca="1">IF(AND('Riesgos Corrup'!$AB$31="Alta",'Riesgos Corrup'!$AD$31="Mayor"),CONCATENATE("R22C",'Riesgos Corrup'!$R$31),"")</f>
        <v/>
      </c>
      <c r="T77" s="39" t="str">
        <f>IF(AND('Riesgos Corrup'!$AB$32="Alta",'Riesgos Corrup'!$AD$32="Mayor"),CONCATENATE("R22C",'Riesgos Corrup'!$R$32),"")</f>
        <v/>
      </c>
      <c r="U77" s="84" t="str">
        <f>IF(AND('Riesgos Corrup'!$AB$33="Alta",'Riesgos Corrup'!$AD$33="Mayor"),CONCATENATE("R22C",'Riesgos Corrup'!$R$33),"")</f>
        <v/>
      </c>
      <c r="V77" s="96" t="str">
        <f ca="1">IF(AND('Riesgos Corrup'!$AB$31="Alta",'Riesgos Corrup'!$AD$31="Catastrófico"),CONCATENATE("R22C",'Riesgos Corrup'!$R$31),"")</f>
        <v/>
      </c>
      <c r="W77" s="97" t="str">
        <f>IF(AND('Riesgos Corrup'!$AB$32="Alta",'Riesgos Corrup'!$AD$32="Catastrófico"),CONCATENATE("R22C",'Riesgos Corrup'!$R$32),"")</f>
        <v/>
      </c>
      <c r="X77" s="98" t="str">
        <f>IF(AND('Riesgos Corrup'!$AB$33="Alta",'Riesgos Corrup'!$AD$33="Catastrófico"),CONCATENATE("R22C",'Riesgos Corrup'!$R$33),"")</f>
        <v/>
      </c>
      <c r="Y77" s="40"/>
      <c r="Z77" s="187"/>
      <c r="AA77" s="188"/>
      <c r="AB77" s="188"/>
      <c r="AC77" s="188"/>
      <c r="AD77" s="188"/>
      <c r="AE77" s="189"/>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row>
    <row r="78" spans="1:61" ht="15" customHeight="1" x14ac:dyDescent="0.35">
      <c r="A78" s="40"/>
      <c r="B78" s="204"/>
      <c r="C78" s="205"/>
      <c r="D78" s="206"/>
      <c r="E78" s="179"/>
      <c r="F78" s="174"/>
      <c r="G78" s="174"/>
      <c r="H78" s="174"/>
      <c r="I78" s="174"/>
      <c r="J78" s="102" t="e">
        <f>IF(AND('Riesgos Corrup'!#REF!="Alta",'Riesgos Corrup'!#REF!="Moderado"),CONCATENATE("R23C",'Riesgos Corrup'!#REF!),"")</f>
        <v>#REF!</v>
      </c>
      <c r="K78" s="103" t="e">
        <f>IF(AND('Riesgos Corrup'!#REF!="Alta",'Riesgos Corrup'!#REF!="Moderado"),CONCATENATE("R23C",'Riesgos Corrup'!#REF!),"")</f>
        <v>#REF!</v>
      </c>
      <c r="L78" s="104" t="e">
        <f>IF(AND('Riesgos Corrup'!#REF!="Alta",'Riesgos Corrup'!#REF!="Moderado"),CONCATENATE("R23C",'Riesgos Corrup'!#REF!),"")</f>
        <v>#REF!</v>
      </c>
      <c r="M78" s="102" t="e">
        <f>IF(AND('Riesgos Corrup'!#REF!="Alta",'Riesgos Corrup'!#REF!="Moderado"),CONCATENATE("R23C",'Riesgos Corrup'!#REF!),"")</f>
        <v>#REF!</v>
      </c>
      <c r="N78" s="103" t="e">
        <f>IF(AND('Riesgos Corrup'!#REF!="Alta",'Riesgos Corrup'!#REF!="Moderado"),CONCATENATE("R23C",'Riesgos Corrup'!#REF!),"")</f>
        <v>#REF!</v>
      </c>
      <c r="O78" s="104" t="e">
        <f>IF(AND('Riesgos Corrup'!#REF!="Alta",'Riesgos Corrup'!#REF!="Moderado"),CONCATENATE("R23C",'Riesgos Corrup'!#REF!),"")</f>
        <v>#REF!</v>
      </c>
      <c r="P78" s="83" t="e">
        <f>IF(AND('Riesgos Corrup'!#REF!="Alta",'Riesgos Corrup'!#REF!="Moderado"),CONCATENATE("R23C",'Riesgos Corrup'!#REF!),"")</f>
        <v>#REF!</v>
      </c>
      <c r="Q78" s="39" t="e">
        <f>IF(AND('Riesgos Corrup'!#REF!="Alta",'Riesgos Corrup'!#REF!="Moderado"),CONCATENATE("R23C",'Riesgos Corrup'!#REF!),"")</f>
        <v>#REF!</v>
      </c>
      <c r="R78" s="84" t="e">
        <f>IF(AND('Riesgos Corrup'!#REF!="Alta",'Riesgos Corrup'!#REF!="Moderado"),CONCATENATE("R23C",'Riesgos Corrup'!#REF!),"")</f>
        <v>#REF!</v>
      </c>
      <c r="S78" s="83" t="e">
        <f>IF(AND('Riesgos Corrup'!#REF!="Alta",'Riesgos Corrup'!#REF!="Mayor"),CONCATENATE("R23C",'Riesgos Corrup'!#REF!),"")</f>
        <v>#REF!</v>
      </c>
      <c r="T78" s="39" t="e">
        <f>IF(AND('Riesgos Corrup'!#REF!="Alta",'Riesgos Corrup'!#REF!="Mayor"),CONCATENATE("R23C",'Riesgos Corrup'!#REF!),"")</f>
        <v>#REF!</v>
      </c>
      <c r="U78" s="84" t="e">
        <f>IF(AND('Riesgos Corrup'!#REF!="Alta",'Riesgos Corrup'!#REF!="Mayor"),CONCATENATE("R23C",'Riesgos Corrup'!#REF!),"")</f>
        <v>#REF!</v>
      </c>
      <c r="V78" s="96" t="e">
        <f>IF(AND('Riesgos Corrup'!#REF!="Alta",'Riesgos Corrup'!#REF!="Catastrófico"),CONCATENATE("R23C",'Riesgos Corrup'!#REF!),"")</f>
        <v>#REF!</v>
      </c>
      <c r="W78" s="97" t="e">
        <f>IF(AND('Riesgos Corrup'!#REF!="Alta",'Riesgos Corrup'!#REF!="Catastrófico"),CONCATENATE("R23C",'Riesgos Corrup'!#REF!),"")</f>
        <v>#REF!</v>
      </c>
      <c r="X78" s="98" t="e">
        <f>IF(AND('Riesgos Corrup'!#REF!="Alta",'Riesgos Corrup'!#REF!="Catastrófico"),CONCATENATE("R23C",'Riesgos Corrup'!#REF!),"")</f>
        <v>#REF!</v>
      </c>
      <c r="Y78" s="40"/>
      <c r="Z78" s="187"/>
      <c r="AA78" s="188"/>
      <c r="AB78" s="188"/>
      <c r="AC78" s="188"/>
      <c r="AD78" s="188"/>
      <c r="AE78" s="189"/>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row>
    <row r="79" spans="1:61" ht="15" customHeight="1" x14ac:dyDescent="0.35">
      <c r="A79" s="40"/>
      <c r="B79" s="204"/>
      <c r="C79" s="205"/>
      <c r="D79" s="206"/>
      <c r="E79" s="179"/>
      <c r="F79" s="174"/>
      <c r="G79" s="174"/>
      <c r="H79" s="174"/>
      <c r="I79" s="174"/>
      <c r="J79" s="102" t="e">
        <f>IF(AND('Riesgos Corrup'!#REF!="Alta",'Riesgos Corrup'!#REF!="Moderado"),CONCATENATE("R24C",'Riesgos Corrup'!#REF!),"")</f>
        <v>#REF!</v>
      </c>
      <c r="K79" s="103" t="e">
        <f>IF(AND('Riesgos Corrup'!#REF!="Alta",'Riesgos Corrup'!#REF!="Moderado"),CONCATENATE("R24C",'Riesgos Corrup'!#REF!),"")</f>
        <v>#REF!</v>
      </c>
      <c r="L79" s="104" t="e">
        <f>IF(AND('Riesgos Corrup'!#REF!="Alta",'Riesgos Corrup'!#REF!="Moderado"),CONCATENATE("R24C",'Riesgos Corrup'!#REF!),"")</f>
        <v>#REF!</v>
      </c>
      <c r="M79" s="102" t="e">
        <f>IF(AND('Riesgos Corrup'!#REF!="Alta",'Riesgos Corrup'!#REF!="Moderado"),CONCATENATE("R24C",'Riesgos Corrup'!#REF!),"")</f>
        <v>#REF!</v>
      </c>
      <c r="N79" s="103" t="e">
        <f>IF(AND('Riesgos Corrup'!#REF!="Alta",'Riesgos Corrup'!#REF!="Moderado"),CONCATENATE("R24C",'Riesgos Corrup'!#REF!),"")</f>
        <v>#REF!</v>
      </c>
      <c r="O79" s="104" t="e">
        <f>IF(AND('Riesgos Corrup'!#REF!="Alta",'Riesgos Corrup'!#REF!="Moderado"),CONCATENATE("R24C",'Riesgos Corrup'!#REF!),"")</f>
        <v>#REF!</v>
      </c>
      <c r="P79" s="83" t="e">
        <f>IF(AND('Riesgos Corrup'!#REF!="Alta",'Riesgos Corrup'!#REF!="Moderado"),CONCATENATE("R24C",'Riesgos Corrup'!#REF!),"")</f>
        <v>#REF!</v>
      </c>
      <c r="Q79" s="39" t="e">
        <f>IF(AND('Riesgos Corrup'!#REF!="Alta",'Riesgos Corrup'!#REF!="Moderado"),CONCATENATE("R24C",'Riesgos Corrup'!#REF!),"")</f>
        <v>#REF!</v>
      </c>
      <c r="R79" s="84" t="e">
        <f>IF(AND('Riesgos Corrup'!#REF!="Alta",'Riesgos Corrup'!#REF!="Moderado"),CONCATENATE("R24C",'Riesgos Corrup'!#REF!),"")</f>
        <v>#REF!</v>
      </c>
      <c r="S79" s="83" t="e">
        <f>IF(AND('Riesgos Corrup'!#REF!="Alta",'Riesgos Corrup'!#REF!="Mayor"),CONCATENATE("R24C",'Riesgos Corrup'!#REF!),"")</f>
        <v>#REF!</v>
      </c>
      <c r="T79" s="39" t="e">
        <f>IF(AND('Riesgos Corrup'!#REF!="Alta",'Riesgos Corrup'!#REF!="Mayor"),CONCATENATE("R24C",'Riesgos Corrup'!#REF!),"")</f>
        <v>#REF!</v>
      </c>
      <c r="U79" s="84" t="e">
        <f>IF(AND('Riesgos Corrup'!#REF!="Alta",'Riesgos Corrup'!#REF!="Mayor"),CONCATENATE("R24C",'Riesgos Corrup'!#REF!),"")</f>
        <v>#REF!</v>
      </c>
      <c r="V79" s="96" t="e">
        <f>IF(AND('Riesgos Corrup'!#REF!="Alta",'Riesgos Corrup'!#REF!="Catastrófico"),CONCATENATE("R24C",'Riesgos Corrup'!#REF!),"")</f>
        <v>#REF!</v>
      </c>
      <c r="W79" s="97" t="e">
        <f>IF(AND('Riesgos Corrup'!#REF!="Alta",'Riesgos Corrup'!#REF!="Catastrófico"),CONCATENATE("R24C",'Riesgos Corrup'!#REF!),"")</f>
        <v>#REF!</v>
      </c>
      <c r="X79" s="98" t="e">
        <f>IF(AND('Riesgos Corrup'!#REF!="Alta",'Riesgos Corrup'!#REF!="Catastrófico"),CONCATENATE("R24C",'Riesgos Corrup'!#REF!),"")</f>
        <v>#REF!</v>
      </c>
      <c r="Y79" s="40"/>
      <c r="Z79" s="187"/>
      <c r="AA79" s="188"/>
      <c r="AB79" s="188"/>
      <c r="AC79" s="188"/>
      <c r="AD79" s="188"/>
      <c r="AE79" s="189"/>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row>
    <row r="80" spans="1:61" ht="15" customHeight="1" x14ac:dyDescent="0.35">
      <c r="A80" s="40"/>
      <c r="B80" s="204"/>
      <c r="C80" s="205"/>
      <c r="D80" s="206"/>
      <c r="E80" s="179"/>
      <c r="F80" s="174"/>
      <c r="G80" s="174"/>
      <c r="H80" s="174"/>
      <c r="I80" s="174"/>
      <c r="J80" s="102" t="str">
        <f ca="1">IF(AND('Riesgos Corrup'!$AB$34="Alta",'Riesgos Corrup'!$AD$34="Moderado"),CONCATENATE("R25C",'Riesgos Corrup'!$R$34),"")</f>
        <v/>
      </c>
      <c r="K80" s="103" t="str">
        <f ca="1">IF(AND('Riesgos Corrup'!$AB$35="Alta",'Riesgos Corrup'!$AD$35="Moderado"),CONCATENATE("R25C",'Riesgos Corrup'!$R$35),"")</f>
        <v/>
      </c>
      <c r="L80" s="104" t="str">
        <f ca="1">IF(AND('Riesgos Corrup'!$AB$36="Alta",'Riesgos Corrup'!$AD$36="Moderado"),CONCATENATE("R25C",'Riesgos Corrup'!$R$36),"")</f>
        <v/>
      </c>
      <c r="M80" s="102" t="str">
        <f ca="1">IF(AND('Riesgos Corrup'!$AB$34="Alta",'Riesgos Corrup'!$AD$34="Moderado"),CONCATENATE("R25C",'Riesgos Corrup'!$R$34),"")</f>
        <v/>
      </c>
      <c r="N80" s="103" t="str">
        <f ca="1">IF(AND('Riesgos Corrup'!$AB$35="Alta",'Riesgos Corrup'!$AD$35="Moderado"),CONCATENATE("R25C",'Riesgos Corrup'!$R$35),"")</f>
        <v/>
      </c>
      <c r="O80" s="104" t="str">
        <f ca="1">IF(AND('Riesgos Corrup'!$AB$36="Alta",'Riesgos Corrup'!$AD$36="Moderado"),CONCATENATE("R25C",'Riesgos Corrup'!$R$36),"")</f>
        <v/>
      </c>
      <c r="P80" s="83" t="str">
        <f ca="1">IF(AND('Riesgos Corrup'!$AB$34="Alta",'Riesgos Corrup'!$AD$34="Moderado"),CONCATENATE("R25C",'Riesgos Corrup'!$R$34),"")</f>
        <v/>
      </c>
      <c r="Q80" s="39" t="str">
        <f ca="1">IF(AND('Riesgos Corrup'!$AB$35="Alta",'Riesgos Corrup'!$AD$35="Moderado"),CONCATENATE("R25C",'Riesgos Corrup'!$R$35),"")</f>
        <v/>
      </c>
      <c r="R80" s="84" t="str">
        <f ca="1">IF(AND('Riesgos Corrup'!$AB$36="Alta",'Riesgos Corrup'!$AD$36="Moderado"),CONCATENATE("R25C",'Riesgos Corrup'!$R$36),"")</f>
        <v/>
      </c>
      <c r="S80" s="83" t="str">
        <f ca="1">IF(AND('Riesgos Corrup'!$AB$34="Alta",'Riesgos Corrup'!$AD$34="Mayor"),CONCATENATE("R25C",'Riesgos Corrup'!$R$34),"")</f>
        <v/>
      </c>
      <c r="T80" s="39" t="str">
        <f ca="1">IF(AND('Riesgos Corrup'!$AB$35="Alta",'Riesgos Corrup'!$AD$35="Mayor"),CONCATENATE("R25C",'Riesgos Corrup'!$R$35),"")</f>
        <v/>
      </c>
      <c r="U80" s="84" t="str">
        <f ca="1">IF(AND('Riesgos Corrup'!$AB$36="Alta",'Riesgos Corrup'!$AD$36="Mayor"),CONCATENATE("R25C",'Riesgos Corrup'!$R$36),"")</f>
        <v/>
      </c>
      <c r="V80" s="96" t="str">
        <f ca="1">IF(AND('Riesgos Corrup'!$AB$34="Alta",'Riesgos Corrup'!$AD$34="Catastrófico"),CONCATENATE("R25C",'Riesgos Corrup'!$R$34),"")</f>
        <v/>
      </c>
      <c r="W80" s="97" t="str">
        <f ca="1">IF(AND('Riesgos Corrup'!$AB$35="Alta",'Riesgos Corrup'!$AD$35="Catastrófico"),CONCATENATE("R25C",'Riesgos Corrup'!$R$35),"")</f>
        <v/>
      </c>
      <c r="X80" s="98" t="str">
        <f ca="1">IF(AND('Riesgos Corrup'!$AB$36="Alta",'Riesgos Corrup'!$AD$36="Catastrófico"),CONCATENATE("R25C",'Riesgos Corrup'!$R$36),"")</f>
        <v/>
      </c>
      <c r="Y80" s="40"/>
      <c r="Z80" s="187"/>
      <c r="AA80" s="188"/>
      <c r="AB80" s="188"/>
      <c r="AC80" s="188"/>
      <c r="AD80" s="188"/>
      <c r="AE80" s="189"/>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row>
    <row r="81" spans="1:61" ht="15" customHeight="1" x14ac:dyDescent="0.35">
      <c r="A81" s="40"/>
      <c r="B81" s="204"/>
      <c r="C81" s="205"/>
      <c r="D81" s="206"/>
      <c r="E81" s="179"/>
      <c r="F81" s="174"/>
      <c r="G81" s="174"/>
      <c r="H81" s="174"/>
      <c r="I81" s="174"/>
      <c r="J81" s="102" t="e">
        <f>IF(AND('Riesgos Corrup'!#REF!="Alta",'Riesgos Corrup'!#REF!="Moderado"),CONCATENATE("R26C",'Riesgos Corrup'!#REF!),"")</f>
        <v>#REF!</v>
      </c>
      <c r="K81" s="103" t="e">
        <f>IF(AND('Riesgos Corrup'!#REF!="Alta",'Riesgos Corrup'!#REF!="Moderado"),CONCATENATE("R26C",'Riesgos Corrup'!#REF!),"")</f>
        <v>#REF!</v>
      </c>
      <c r="L81" s="104" t="e">
        <f>IF(AND('Riesgos Corrup'!#REF!="Alta",'Riesgos Corrup'!#REF!="Moderado"),CONCATENATE("R26C",'Riesgos Corrup'!#REF!),"")</f>
        <v>#REF!</v>
      </c>
      <c r="M81" s="102" t="e">
        <f>IF(AND('Riesgos Corrup'!#REF!="Alta",'Riesgos Corrup'!#REF!="Moderado"),CONCATENATE("R26C",'Riesgos Corrup'!#REF!),"")</f>
        <v>#REF!</v>
      </c>
      <c r="N81" s="103" t="e">
        <f>IF(AND('Riesgos Corrup'!#REF!="Alta",'Riesgos Corrup'!#REF!="Moderado"),CONCATENATE("R26C",'Riesgos Corrup'!#REF!),"")</f>
        <v>#REF!</v>
      </c>
      <c r="O81" s="104" t="e">
        <f>IF(AND('Riesgos Corrup'!#REF!="Alta",'Riesgos Corrup'!#REF!="Moderado"),CONCATENATE("R26C",'Riesgos Corrup'!#REF!),"")</f>
        <v>#REF!</v>
      </c>
      <c r="P81" s="83" t="e">
        <f>IF(AND('Riesgos Corrup'!#REF!="Alta",'Riesgos Corrup'!#REF!="Moderado"),CONCATENATE("R26C",'Riesgos Corrup'!#REF!),"")</f>
        <v>#REF!</v>
      </c>
      <c r="Q81" s="39" t="e">
        <f>IF(AND('Riesgos Corrup'!#REF!="Alta",'Riesgos Corrup'!#REF!="Moderado"),CONCATENATE("R26C",'Riesgos Corrup'!#REF!),"")</f>
        <v>#REF!</v>
      </c>
      <c r="R81" s="84" t="e">
        <f>IF(AND('Riesgos Corrup'!#REF!="Alta",'Riesgos Corrup'!#REF!="Moderado"),CONCATENATE("R26C",'Riesgos Corrup'!#REF!),"")</f>
        <v>#REF!</v>
      </c>
      <c r="S81" s="83" t="e">
        <f>IF(AND('Riesgos Corrup'!#REF!="Alta",'Riesgos Corrup'!#REF!="Mayor"),CONCATENATE("R26C",'Riesgos Corrup'!#REF!),"")</f>
        <v>#REF!</v>
      </c>
      <c r="T81" s="39" t="e">
        <f>IF(AND('Riesgos Corrup'!#REF!="Alta",'Riesgos Corrup'!#REF!="Mayor"),CONCATENATE("R26C",'Riesgos Corrup'!#REF!),"")</f>
        <v>#REF!</v>
      </c>
      <c r="U81" s="84" t="e">
        <f>IF(AND('Riesgos Corrup'!#REF!="Alta",'Riesgos Corrup'!#REF!="Mayor"),CONCATENATE("R26C",'Riesgos Corrup'!#REF!),"")</f>
        <v>#REF!</v>
      </c>
      <c r="V81" s="96" t="e">
        <f>IF(AND('Riesgos Corrup'!#REF!="Alta",'Riesgos Corrup'!#REF!="Catastrófico"),CONCATENATE("R26C",'Riesgos Corrup'!#REF!),"")</f>
        <v>#REF!</v>
      </c>
      <c r="W81" s="97" t="e">
        <f>IF(AND('Riesgos Corrup'!#REF!="Alta",'Riesgos Corrup'!#REF!="Catastrófico"),CONCATENATE("R26C",'Riesgos Corrup'!#REF!),"")</f>
        <v>#REF!</v>
      </c>
      <c r="X81" s="98" t="e">
        <f>IF(AND('Riesgos Corrup'!#REF!="Alta",'Riesgos Corrup'!#REF!="Catastrófico"),CONCATENATE("R26C",'Riesgos Corrup'!#REF!),"")</f>
        <v>#REF!</v>
      </c>
      <c r="Y81" s="40"/>
      <c r="Z81" s="187"/>
      <c r="AA81" s="188"/>
      <c r="AB81" s="188"/>
      <c r="AC81" s="188"/>
      <c r="AD81" s="188"/>
      <c r="AE81" s="189"/>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row>
    <row r="82" spans="1:61" ht="15" customHeight="1" x14ac:dyDescent="0.35">
      <c r="A82" s="40"/>
      <c r="B82" s="204"/>
      <c r="C82" s="205"/>
      <c r="D82" s="206"/>
      <c r="E82" s="179"/>
      <c r="F82" s="174"/>
      <c r="G82" s="174"/>
      <c r="H82" s="174"/>
      <c r="I82" s="174"/>
      <c r="J82" s="102" t="str">
        <f ca="1">IF(AND('Riesgos Corrup'!$AB$37="Alta",'Riesgos Corrup'!$AD$37="Moderado"),CONCATENATE("R27C",'Riesgos Corrup'!$R$37),"")</f>
        <v/>
      </c>
      <c r="K82" s="103" t="str">
        <f>IF(AND('Riesgos Corrup'!$AB$38="Alta",'Riesgos Corrup'!$AD$38="Moderado"),CONCATENATE("R27C",'Riesgos Corrup'!$R$38),"")</f>
        <v/>
      </c>
      <c r="L82" s="104" t="str">
        <f>IF(AND('Riesgos Corrup'!$AB$39="Alta",'Riesgos Corrup'!$AD$39="Moderado"),CONCATENATE("R27C",'Riesgos Corrup'!$R$39),"")</f>
        <v/>
      </c>
      <c r="M82" s="102" t="str">
        <f ca="1">IF(AND('Riesgos Corrup'!$AB$37="Alta",'Riesgos Corrup'!$AD$37="Moderado"),CONCATENATE("R27C",'Riesgos Corrup'!$R$37),"")</f>
        <v/>
      </c>
      <c r="N82" s="103" t="str">
        <f>IF(AND('Riesgos Corrup'!$AB$38="Alta",'Riesgos Corrup'!$AD$38="Moderado"),CONCATENATE("R27C",'Riesgos Corrup'!$R$38),"")</f>
        <v/>
      </c>
      <c r="O82" s="104" t="str">
        <f>IF(AND('Riesgos Corrup'!$AB$39="Alta",'Riesgos Corrup'!$AD$39="Moderado"),CONCATENATE("R27C",'Riesgos Corrup'!$R$39),"")</f>
        <v/>
      </c>
      <c r="P82" s="83" t="str">
        <f ca="1">IF(AND('Riesgos Corrup'!$AB$37="Alta",'Riesgos Corrup'!$AD$37="Moderado"),CONCATENATE("R27C",'Riesgos Corrup'!$R$37),"")</f>
        <v/>
      </c>
      <c r="Q82" s="39" t="str">
        <f>IF(AND('Riesgos Corrup'!$AB$38="Alta",'Riesgos Corrup'!$AD$38="Moderado"),CONCATENATE("R27C",'Riesgos Corrup'!$R$38),"")</f>
        <v/>
      </c>
      <c r="R82" s="84" t="str">
        <f>IF(AND('Riesgos Corrup'!$AB$39="Alta",'Riesgos Corrup'!$AD$39="Moderado"),CONCATENATE("R27C",'Riesgos Corrup'!$R$39),"")</f>
        <v/>
      </c>
      <c r="S82" s="83" t="str">
        <f ca="1">IF(AND('Riesgos Corrup'!$AB$37="Alta",'Riesgos Corrup'!$AD$37="Mayor"),CONCATENATE("R27C",'Riesgos Corrup'!$R$37),"")</f>
        <v/>
      </c>
      <c r="T82" s="39" t="str">
        <f>IF(AND('Riesgos Corrup'!$AB$38="Alta",'Riesgos Corrup'!$AD$38="Mayor"),CONCATENATE("R27C",'Riesgos Corrup'!$R$38),"")</f>
        <v/>
      </c>
      <c r="U82" s="84" t="str">
        <f>IF(AND('Riesgos Corrup'!$AB$39="Alta",'Riesgos Corrup'!$AD$39="Mayor"),CONCATENATE("R27C",'Riesgos Corrup'!$R$39),"")</f>
        <v/>
      </c>
      <c r="V82" s="96" t="str">
        <f ca="1">IF(AND('Riesgos Corrup'!$AB$37="Alta",'Riesgos Corrup'!$AD$37="Catastrófico"),CONCATENATE("R27C",'Riesgos Corrup'!$R$37),"")</f>
        <v/>
      </c>
      <c r="W82" s="97" t="str">
        <f>IF(AND('Riesgos Corrup'!$AB$38="Alta",'Riesgos Corrup'!$AD$38="Catastrófico"),CONCATENATE("R27C",'Riesgos Corrup'!$R$38),"")</f>
        <v/>
      </c>
      <c r="X82" s="98" t="str">
        <f>IF(AND('Riesgos Corrup'!$AB$39="Alta",'Riesgos Corrup'!$AD$39="Catastrófico"),CONCATENATE("R27C",'Riesgos Corrup'!$R$39),"")</f>
        <v/>
      </c>
      <c r="Y82" s="40"/>
      <c r="Z82" s="187"/>
      <c r="AA82" s="188"/>
      <c r="AB82" s="188"/>
      <c r="AC82" s="188"/>
      <c r="AD82" s="188"/>
      <c r="AE82" s="189"/>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row>
    <row r="83" spans="1:61" ht="15" customHeight="1" x14ac:dyDescent="0.35">
      <c r="A83" s="40"/>
      <c r="B83" s="204"/>
      <c r="C83" s="205"/>
      <c r="D83" s="206"/>
      <c r="E83" s="179"/>
      <c r="F83" s="174"/>
      <c r="G83" s="174"/>
      <c r="H83" s="174"/>
      <c r="I83" s="174"/>
      <c r="J83" s="102" t="e">
        <f>IF(AND('Riesgos Corrup'!#REF!="Alta",'Riesgos Corrup'!#REF!="Moderado"),CONCATENATE("R28C",'Riesgos Corrup'!#REF!),"")</f>
        <v>#REF!</v>
      </c>
      <c r="K83" s="103" t="e">
        <f>IF(AND('Riesgos Corrup'!#REF!="Alta",'Riesgos Corrup'!#REF!="Moderado"),CONCATENATE("R28C",'Riesgos Corrup'!#REF!),"")</f>
        <v>#REF!</v>
      </c>
      <c r="L83" s="104" t="e">
        <f>IF(AND('Riesgos Corrup'!#REF!="Alta",'Riesgos Corrup'!#REF!="Moderado"),CONCATENATE("R28C",'Riesgos Corrup'!#REF!),"")</f>
        <v>#REF!</v>
      </c>
      <c r="M83" s="102" t="e">
        <f>IF(AND('Riesgos Corrup'!#REF!="Alta",'Riesgos Corrup'!#REF!="Moderado"),CONCATENATE("R28C",'Riesgos Corrup'!#REF!),"")</f>
        <v>#REF!</v>
      </c>
      <c r="N83" s="103" t="e">
        <f>IF(AND('Riesgos Corrup'!#REF!="Alta",'Riesgos Corrup'!#REF!="Moderado"),CONCATENATE("R28C",'Riesgos Corrup'!#REF!),"")</f>
        <v>#REF!</v>
      </c>
      <c r="O83" s="104" t="e">
        <f>IF(AND('Riesgos Corrup'!#REF!="Alta",'Riesgos Corrup'!#REF!="Moderado"),CONCATENATE("R28C",'Riesgos Corrup'!#REF!),"")</f>
        <v>#REF!</v>
      </c>
      <c r="P83" s="83" t="e">
        <f>IF(AND('Riesgos Corrup'!#REF!="Alta",'Riesgos Corrup'!#REF!="Moderado"),CONCATENATE("R28C",'Riesgos Corrup'!#REF!),"")</f>
        <v>#REF!</v>
      </c>
      <c r="Q83" s="39" t="e">
        <f>IF(AND('Riesgos Corrup'!#REF!="Alta",'Riesgos Corrup'!#REF!="Moderado"),CONCATENATE("R28C",'Riesgos Corrup'!#REF!),"")</f>
        <v>#REF!</v>
      </c>
      <c r="R83" s="84" t="e">
        <f>IF(AND('Riesgos Corrup'!#REF!="Alta",'Riesgos Corrup'!#REF!="Moderado"),CONCATENATE("R28C",'Riesgos Corrup'!#REF!),"")</f>
        <v>#REF!</v>
      </c>
      <c r="S83" s="83" t="e">
        <f>IF(AND('Riesgos Corrup'!#REF!="Alta",'Riesgos Corrup'!#REF!="Mayor"),CONCATENATE("R28C",'Riesgos Corrup'!#REF!),"")</f>
        <v>#REF!</v>
      </c>
      <c r="T83" s="39" t="e">
        <f>IF(AND('Riesgos Corrup'!#REF!="Alta",'Riesgos Corrup'!#REF!="Mayor"),CONCATENATE("R28C",'Riesgos Corrup'!#REF!),"")</f>
        <v>#REF!</v>
      </c>
      <c r="U83" s="84" t="e">
        <f>IF(AND('Riesgos Corrup'!#REF!="Alta",'Riesgos Corrup'!#REF!="Mayor"),CONCATENATE("R28C",'Riesgos Corrup'!#REF!),"")</f>
        <v>#REF!</v>
      </c>
      <c r="V83" s="96" t="e">
        <f>IF(AND('Riesgos Corrup'!#REF!="Alta",'Riesgos Corrup'!#REF!="Catastrófico"),CONCATENATE("R28C",'Riesgos Corrup'!#REF!),"")</f>
        <v>#REF!</v>
      </c>
      <c r="W83" s="97" t="e">
        <f>IF(AND('Riesgos Corrup'!#REF!="Alta",'Riesgos Corrup'!#REF!="Catastrófico"),CONCATENATE("R28C",'Riesgos Corrup'!#REF!),"")</f>
        <v>#REF!</v>
      </c>
      <c r="X83" s="98" t="e">
        <f>IF(AND('Riesgos Corrup'!#REF!="Alta",'Riesgos Corrup'!#REF!="Catastrófico"),CONCATENATE("R28C",'Riesgos Corrup'!#REF!),"")</f>
        <v>#REF!</v>
      </c>
      <c r="Y83" s="40"/>
      <c r="Z83" s="187"/>
      <c r="AA83" s="188"/>
      <c r="AB83" s="188"/>
      <c r="AC83" s="188"/>
      <c r="AD83" s="188"/>
      <c r="AE83" s="189"/>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row>
    <row r="84" spans="1:61" ht="15" customHeight="1" x14ac:dyDescent="0.35">
      <c r="A84" s="40"/>
      <c r="B84" s="204"/>
      <c r="C84" s="205"/>
      <c r="D84" s="206"/>
      <c r="E84" s="179"/>
      <c r="F84" s="174"/>
      <c r="G84" s="174"/>
      <c r="H84" s="174"/>
      <c r="I84" s="174"/>
      <c r="J84" s="102" t="e">
        <f>IF(AND('Riesgos Corrup'!#REF!="Alta",'Riesgos Corrup'!#REF!="Moderado"),CONCATENATE("R29C",'Riesgos Corrup'!#REF!),"")</f>
        <v>#REF!</v>
      </c>
      <c r="K84" s="103" t="e">
        <f>IF(AND('Riesgos Corrup'!#REF!="Alta",'Riesgos Corrup'!#REF!="Moderado"),CONCATENATE("R29C",'Riesgos Corrup'!#REF!),"")</f>
        <v>#REF!</v>
      </c>
      <c r="L84" s="104" t="e">
        <f>IF(AND('Riesgos Corrup'!#REF!="Alta",'Riesgos Corrup'!#REF!="Moderado"),CONCATENATE("R29C",'Riesgos Corrup'!#REF!),"")</f>
        <v>#REF!</v>
      </c>
      <c r="M84" s="102" t="e">
        <f>IF(AND('Riesgos Corrup'!#REF!="Alta",'Riesgos Corrup'!#REF!="Moderado"),CONCATENATE("R29C",'Riesgos Corrup'!#REF!),"")</f>
        <v>#REF!</v>
      </c>
      <c r="N84" s="103" t="e">
        <f>IF(AND('Riesgos Corrup'!#REF!="Alta",'Riesgos Corrup'!#REF!="Moderado"),CONCATENATE("R29C",'Riesgos Corrup'!#REF!),"")</f>
        <v>#REF!</v>
      </c>
      <c r="O84" s="104" t="e">
        <f>IF(AND('Riesgos Corrup'!#REF!="Alta",'Riesgos Corrup'!#REF!="Moderado"),CONCATENATE("R29C",'Riesgos Corrup'!#REF!),"")</f>
        <v>#REF!</v>
      </c>
      <c r="P84" s="83" t="e">
        <f>IF(AND('Riesgos Corrup'!#REF!="Alta",'Riesgos Corrup'!#REF!="Moderado"),CONCATENATE("R29C",'Riesgos Corrup'!#REF!),"")</f>
        <v>#REF!</v>
      </c>
      <c r="Q84" s="39" t="e">
        <f>IF(AND('Riesgos Corrup'!#REF!="Alta",'Riesgos Corrup'!#REF!="Moderado"),CONCATENATE("R29C",'Riesgos Corrup'!#REF!),"")</f>
        <v>#REF!</v>
      </c>
      <c r="R84" s="84" t="e">
        <f>IF(AND('Riesgos Corrup'!#REF!="Alta",'Riesgos Corrup'!#REF!="Moderado"),CONCATENATE("R29C",'Riesgos Corrup'!#REF!),"")</f>
        <v>#REF!</v>
      </c>
      <c r="S84" s="83" t="e">
        <f>IF(AND('Riesgos Corrup'!#REF!="Alta",'Riesgos Corrup'!#REF!="Mayor"),CONCATENATE("R29C",'Riesgos Corrup'!#REF!),"")</f>
        <v>#REF!</v>
      </c>
      <c r="T84" s="39" t="e">
        <f>IF(AND('Riesgos Corrup'!#REF!="Alta",'Riesgos Corrup'!#REF!="Mayor"),CONCATENATE("R29C",'Riesgos Corrup'!#REF!),"")</f>
        <v>#REF!</v>
      </c>
      <c r="U84" s="84" t="e">
        <f>IF(AND('Riesgos Corrup'!#REF!="Alta",'Riesgos Corrup'!#REF!="Mayor"),CONCATENATE("R29C",'Riesgos Corrup'!#REF!),"")</f>
        <v>#REF!</v>
      </c>
      <c r="V84" s="96" t="e">
        <f>IF(AND('Riesgos Corrup'!#REF!="Alta",'Riesgos Corrup'!#REF!="Catastrófico"),CONCATENATE("R29C",'Riesgos Corrup'!#REF!),"")</f>
        <v>#REF!</v>
      </c>
      <c r="W84" s="97" t="e">
        <f>IF(AND('Riesgos Corrup'!#REF!="Alta",'Riesgos Corrup'!#REF!="Catastrófico"),CONCATENATE("R29C",'Riesgos Corrup'!#REF!),"")</f>
        <v>#REF!</v>
      </c>
      <c r="X84" s="98" t="e">
        <f>IF(AND('Riesgos Corrup'!#REF!="Alta",'Riesgos Corrup'!#REF!="Catastrófico"),CONCATENATE("R29C",'Riesgos Corrup'!#REF!),"")</f>
        <v>#REF!</v>
      </c>
      <c r="Y84" s="40"/>
      <c r="Z84" s="187"/>
      <c r="AA84" s="188"/>
      <c r="AB84" s="188"/>
      <c r="AC84" s="188"/>
      <c r="AD84" s="188"/>
      <c r="AE84" s="189"/>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row>
    <row r="85" spans="1:61" ht="15" customHeight="1" x14ac:dyDescent="0.35">
      <c r="A85" s="40"/>
      <c r="B85" s="204"/>
      <c r="C85" s="205"/>
      <c r="D85" s="206"/>
      <c r="E85" s="179"/>
      <c r="F85" s="174"/>
      <c r="G85" s="174"/>
      <c r="H85" s="174"/>
      <c r="I85" s="174"/>
      <c r="J85" s="102" t="e">
        <f>IF(AND('Riesgos Corrup'!#REF!="Alta",'Riesgos Corrup'!#REF!="Moderado"),CONCATENATE("R30C",'Riesgos Corrup'!#REF!),"")</f>
        <v>#REF!</v>
      </c>
      <c r="K85" s="103" t="e">
        <f>IF(AND('Riesgos Corrup'!#REF!="Alta",'Riesgos Corrup'!#REF!="Moderado"),CONCATENATE("R30C",'Riesgos Corrup'!#REF!),"")</f>
        <v>#REF!</v>
      </c>
      <c r="L85" s="104" t="e">
        <f>IF(AND('Riesgos Corrup'!#REF!="Alta",'Riesgos Corrup'!#REF!="Moderado"),CONCATENATE("R30C",'Riesgos Corrup'!#REF!),"")</f>
        <v>#REF!</v>
      </c>
      <c r="M85" s="102" t="e">
        <f>IF(AND('Riesgos Corrup'!#REF!="Alta",'Riesgos Corrup'!#REF!="Moderado"),CONCATENATE("R30C",'Riesgos Corrup'!#REF!),"")</f>
        <v>#REF!</v>
      </c>
      <c r="N85" s="103" t="e">
        <f>IF(AND('Riesgos Corrup'!#REF!="Alta",'Riesgos Corrup'!#REF!="Moderado"),CONCATENATE("R30C",'Riesgos Corrup'!#REF!),"")</f>
        <v>#REF!</v>
      </c>
      <c r="O85" s="104" t="e">
        <f>IF(AND('Riesgos Corrup'!#REF!="Alta",'Riesgos Corrup'!#REF!="Moderado"),CONCATENATE("R30C",'Riesgos Corrup'!#REF!),"")</f>
        <v>#REF!</v>
      </c>
      <c r="P85" s="83" t="e">
        <f>IF(AND('Riesgos Corrup'!#REF!="Alta",'Riesgos Corrup'!#REF!="Moderado"),CONCATENATE("R30C",'Riesgos Corrup'!#REF!),"")</f>
        <v>#REF!</v>
      </c>
      <c r="Q85" s="39" t="e">
        <f>IF(AND('Riesgos Corrup'!#REF!="Alta",'Riesgos Corrup'!#REF!="Moderado"),CONCATENATE("R30C",'Riesgos Corrup'!#REF!),"")</f>
        <v>#REF!</v>
      </c>
      <c r="R85" s="84" t="e">
        <f>IF(AND('Riesgos Corrup'!#REF!="Alta",'Riesgos Corrup'!#REF!="Moderado"),CONCATENATE("R30C",'Riesgos Corrup'!#REF!),"")</f>
        <v>#REF!</v>
      </c>
      <c r="S85" s="83" t="e">
        <f>IF(AND('Riesgos Corrup'!#REF!="Alta",'Riesgos Corrup'!#REF!="Mayor"),CONCATENATE("R30C",'Riesgos Corrup'!#REF!),"")</f>
        <v>#REF!</v>
      </c>
      <c r="T85" s="39" t="e">
        <f>IF(AND('Riesgos Corrup'!#REF!="Alta",'Riesgos Corrup'!#REF!="Mayor"),CONCATENATE("R30C",'Riesgos Corrup'!#REF!),"")</f>
        <v>#REF!</v>
      </c>
      <c r="U85" s="84" t="e">
        <f>IF(AND('Riesgos Corrup'!#REF!="Alta",'Riesgos Corrup'!#REF!="Mayor"),CONCATENATE("R30C",'Riesgos Corrup'!#REF!),"")</f>
        <v>#REF!</v>
      </c>
      <c r="V85" s="96" t="e">
        <f>IF(AND('Riesgos Corrup'!#REF!="Alta",'Riesgos Corrup'!#REF!="Catastrófico"),CONCATENATE("R30C",'Riesgos Corrup'!#REF!),"")</f>
        <v>#REF!</v>
      </c>
      <c r="W85" s="97" t="e">
        <f>IF(AND('Riesgos Corrup'!#REF!="Alta",'Riesgos Corrup'!#REF!="Catastrófico"),CONCATENATE("R30C",'Riesgos Corrup'!#REF!),"")</f>
        <v>#REF!</v>
      </c>
      <c r="X85" s="98" t="e">
        <f>IF(AND('Riesgos Corrup'!#REF!="Alta",'Riesgos Corrup'!#REF!="Catastrófico"),CONCATENATE("R30C",'Riesgos Corrup'!#REF!),"")</f>
        <v>#REF!</v>
      </c>
      <c r="Y85" s="40"/>
      <c r="Z85" s="187"/>
      <c r="AA85" s="188"/>
      <c r="AB85" s="188"/>
      <c r="AC85" s="188"/>
      <c r="AD85" s="188"/>
      <c r="AE85" s="189"/>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row>
    <row r="86" spans="1:61" ht="15" customHeight="1" x14ac:dyDescent="0.35">
      <c r="A86" s="40"/>
      <c r="B86" s="204"/>
      <c r="C86" s="205"/>
      <c r="D86" s="206"/>
      <c r="E86" s="179"/>
      <c r="F86" s="174"/>
      <c r="G86" s="174"/>
      <c r="H86" s="174"/>
      <c r="I86" s="174"/>
      <c r="J86" s="102" t="e">
        <f>IF(AND('Riesgos Corrup'!#REF!="Alta",'Riesgos Corrup'!#REF!="Moderado"),CONCATENATE("R31C",'Riesgos Corrup'!#REF!),"")</f>
        <v>#REF!</v>
      </c>
      <c r="K86" s="103" t="e">
        <f>IF(AND('Riesgos Corrup'!#REF!="Alta",'Riesgos Corrup'!#REF!="Moderado"),CONCATENATE("R31C",'Riesgos Corrup'!#REF!),"")</f>
        <v>#REF!</v>
      </c>
      <c r="L86" s="103" t="e">
        <f>IF(AND('Riesgos Corrup'!#REF!="Alta",'Riesgos Corrup'!#REF!="Moderado"),CONCATENATE("R31C",'Riesgos Corrup'!#REF!),"")</f>
        <v>#REF!</v>
      </c>
      <c r="M86" s="102" t="e">
        <f>IF(AND('Riesgos Corrup'!#REF!="Alta",'Riesgos Corrup'!#REF!="Moderado"),CONCATENATE("R31C",'Riesgos Corrup'!#REF!),"")</f>
        <v>#REF!</v>
      </c>
      <c r="N86" s="103" t="e">
        <f>IF(AND('Riesgos Corrup'!#REF!="Alta",'Riesgos Corrup'!#REF!="Moderado"),CONCATENATE("R31C",'Riesgos Corrup'!#REF!),"")</f>
        <v>#REF!</v>
      </c>
      <c r="O86" s="103" t="e">
        <f>IF(AND('Riesgos Corrup'!#REF!="Alta",'Riesgos Corrup'!#REF!="Moderado"),CONCATENATE("R31C",'Riesgos Corrup'!#REF!),"")</f>
        <v>#REF!</v>
      </c>
      <c r="P86" s="83" t="e">
        <f>IF(AND('Riesgos Corrup'!#REF!="Alta",'Riesgos Corrup'!#REF!="Moderado"),CONCATENATE("R31C",'Riesgos Corrup'!#REF!),"")</f>
        <v>#REF!</v>
      </c>
      <c r="Q86" s="39" t="e">
        <f>IF(AND('Riesgos Corrup'!#REF!="Alta",'Riesgos Corrup'!#REF!="Moderado"),CONCATENATE("R31C",'Riesgos Corrup'!#REF!),"")</f>
        <v>#REF!</v>
      </c>
      <c r="R86" s="39" t="e">
        <f>IF(AND('Riesgos Corrup'!#REF!="Alta",'Riesgos Corrup'!#REF!="Moderado"),CONCATENATE("R31C",'Riesgos Corrup'!#REF!),"")</f>
        <v>#REF!</v>
      </c>
      <c r="S86" s="83" t="e">
        <f>IF(AND('Riesgos Corrup'!#REF!="Alta",'Riesgos Corrup'!#REF!="Mayor"),CONCATENATE("R31C",'Riesgos Corrup'!#REF!),"")</f>
        <v>#REF!</v>
      </c>
      <c r="T86" s="39" t="e">
        <f>IF(AND('Riesgos Corrup'!#REF!="Alta",'Riesgos Corrup'!#REF!="Mayor"),CONCATENATE("R31C",'Riesgos Corrup'!#REF!),"")</f>
        <v>#REF!</v>
      </c>
      <c r="U86" s="39" t="e">
        <f>IF(AND('Riesgos Corrup'!#REF!="Alta",'Riesgos Corrup'!#REF!="Mayor"),CONCATENATE("R31C",'Riesgos Corrup'!#REF!),"")</f>
        <v>#REF!</v>
      </c>
      <c r="V86" s="96" t="e">
        <f>IF(AND('Riesgos Corrup'!#REF!="Alta",'Riesgos Corrup'!#REF!="Catastrófico"),CONCATENATE("R31C",'Riesgos Corrup'!#REF!),"")</f>
        <v>#REF!</v>
      </c>
      <c r="W86" s="97" t="e">
        <f>IF(AND('Riesgos Corrup'!#REF!="Alta",'Riesgos Corrup'!#REF!="Catastrófico"),CONCATENATE("R31C",'Riesgos Corrup'!#REF!),"")</f>
        <v>#REF!</v>
      </c>
      <c r="X86" s="98" t="e">
        <f>IF(AND('Riesgos Corrup'!#REF!="Alta",'Riesgos Corrup'!#REF!="Catastrófico"),CONCATENATE("R31C",'Riesgos Corrup'!#REF!),"")</f>
        <v>#REF!</v>
      </c>
      <c r="Y86" s="40"/>
      <c r="Z86" s="187"/>
      <c r="AA86" s="188"/>
      <c r="AB86" s="188"/>
      <c r="AC86" s="188"/>
      <c r="AD86" s="188"/>
      <c r="AE86" s="189"/>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row>
    <row r="87" spans="1:61" ht="15" customHeight="1" x14ac:dyDescent="0.35">
      <c r="A87" s="40"/>
      <c r="B87" s="204"/>
      <c r="C87" s="205"/>
      <c r="D87" s="206"/>
      <c r="E87" s="179"/>
      <c r="F87" s="174"/>
      <c r="G87" s="174"/>
      <c r="H87" s="174"/>
      <c r="I87" s="174"/>
      <c r="J87" s="102" t="e">
        <f>IF(AND('Riesgos Corrup'!#REF!="Alta",'Riesgos Corrup'!#REF!="Moderado"),CONCATENATE("R32C",'Riesgos Corrup'!#REF!),"")</f>
        <v>#REF!</v>
      </c>
      <c r="K87" s="103" t="e">
        <f>IF(AND('Riesgos Corrup'!#REF!="Alta",'Riesgos Corrup'!#REF!="Moderado"),CONCATENATE("R32C",'Riesgos Corrup'!#REF!),"")</f>
        <v>#REF!</v>
      </c>
      <c r="L87" s="104" t="e">
        <f>IF(AND('Riesgos Corrup'!#REF!="Alta",'Riesgos Corrup'!#REF!="Moderado"),CONCATENATE("R32C",'Riesgos Corrup'!#REF!),"")</f>
        <v>#REF!</v>
      </c>
      <c r="M87" s="102" t="e">
        <f>IF(AND('Riesgos Corrup'!#REF!="Alta",'Riesgos Corrup'!#REF!="Moderado"),CONCATENATE("R32C",'Riesgos Corrup'!#REF!),"")</f>
        <v>#REF!</v>
      </c>
      <c r="N87" s="103" t="e">
        <f>IF(AND('Riesgos Corrup'!#REF!="Alta",'Riesgos Corrup'!#REF!="Moderado"),CONCATENATE("R32C",'Riesgos Corrup'!#REF!),"")</f>
        <v>#REF!</v>
      </c>
      <c r="O87" s="104" t="e">
        <f>IF(AND('Riesgos Corrup'!#REF!="Alta",'Riesgos Corrup'!#REF!="Moderado"),CONCATENATE("R32C",'Riesgos Corrup'!#REF!),"")</f>
        <v>#REF!</v>
      </c>
      <c r="P87" s="83" t="e">
        <f>IF(AND('Riesgos Corrup'!#REF!="Alta",'Riesgos Corrup'!#REF!="Moderado"),CONCATENATE("R32C",'Riesgos Corrup'!#REF!),"")</f>
        <v>#REF!</v>
      </c>
      <c r="Q87" s="39" t="e">
        <f>IF(AND('Riesgos Corrup'!#REF!="Alta",'Riesgos Corrup'!#REF!="Moderado"),CONCATENATE("R32C",'Riesgos Corrup'!#REF!),"")</f>
        <v>#REF!</v>
      </c>
      <c r="R87" s="84" t="e">
        <f>IF(AND('Riesgos Corrup'!#REF!="Alta",'Riesgos Corrup'!#REF!="Moderado"),CONCATENATE("R32C",'Riesgos Corrup'!#REF!),"")</f>
        <v>#REF!</v>
      </c>
      <c r="S87" s="83" t="e">
        <f>IF(AND('Riesgos Corrup'!#REF!="Alta",'Riesgos Corrup'!#REF!="Mayor"),CONCATENATE("R32C",'Riesgos Corrup'!#REF!),"")</f>
        <v>#REF!</v>
      </c>
      <c r="T87" s="39" t="e">
        <f>IF(AND('Riesgos Corrup'!#REF!="Alta",'Riesgos Corrup'!#REF!="Mayor"),CONCATENATE("R32C",'Riesgos Corrup'!#REF!),"")</f>
        <v>#REF!</v>
      </c>
      <c r="U87" s="84" t="e">
        <f>IF(AND('Riesgos Corrup'!#REF!="Alta",'Riesgos Corrup'!#REF!="Mayor"),CONCATENATE("R32C",'Riesgos Corrup'!#REF!),"")</f>
        <v>#REF!</v>
      </c>
      <c r="V87" s="96" t="e">
        <f>IF(AND('Riesgos Corrup'!#REF!="Alta",'Riesgos Corrup'!#REF!="Catastrófico"),CONCATENATE("R32C",'Riesgos Corrup'!#REF!),"")</f>
        <v>#REF!</v>
      </c>
      <c r="W87" s="97" t="e">
        <f>IF(AND('Riesgos Corrup'!#REF!="Alta",'Riesgos Corrup'!#REF!="Catastrófico"),CONCATENATE("R32C",'Riesgos Corrup'!#REF!),"")</f>
        <v>#REF!</v>
      </c>
      <c r="X87" s="98" t="e">
        <f>IF(AND('Riesgos Corrup'!#REF!="Alta",'Riesgos Corrup'!#REF!="Catastrófico"),CONCATENATE("R32C",'Riesgos Corrup'!#REF!),"")</f>
        <v>#REF!</v>
      </c>
      <c r="Y87" s="40"/>
      <c r="Z87" s="187"/>
      <c r="AA87" s="188"/>
      <c r="AB87" s="188"/>
      <c r="AC87" s="188"/>
      <c r="AD87" s="188"/>
      <c r="AE87" s="189"/>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row>
    <row r="88" spans="1:61" ht="15" customHeight="1" x14ac:dyDescent="0.35">
      <c r="A88" s="40"/>
      <c r="B88" s="204"/>
      <c r="C88" s="205"/>
      <c r="D88" s="206"/>
      <c r="E88" s="179"/>
      <c r="F88" s="174"/>
      <c r="G88" s="174"/>
      <c r="H88" s="174"/>
      <c r="I88" s="174"/>
      <c r="J88" s="102" t="e">
        <f>IF(AND('Riesgos Corrup'!#REF!="Alta",'Riesgos Corrup'!#REF!="Moderado"),CONCATENATE("R33C",'Riesgos Corrup'!#REF!),"")</f>
        <v>#REF!</v>
      </c>
      <c r="K88" s="103" t="e">
        <f>IF(AND('Riesgos Corrup'!#REF!="Alta",'Riesgos Corrup'!#REF!="Moderado"),CONCATENATE("R33C",'Riesgos Corrup'!#REF!),"")</f>
        <v>#REF!</v>
      </c>
      <c r="L88" s="104" t="e">
        <f>IF(AND('Riesgos Corrup'!#REF!="Alta",'Riesgos Corrup'!#REF!="Moderado"),CONCATENATE("R33C",'Riesgos Corrup'!#REF!),"")</f>
        <v>#REF!</v>
      </c>
      <c r="M88" s="102" t="e">
        <f>IF(AND('Riesgos Corrup'!#REF!="Alta",'Riesgos Corrup'!#REF!="Moderado"),CONCATENATE("R33C",'Riesgos Corrup'!#REF!),"")</f>
        <v>#REF!</v>
      </c>
      <c r="N88" s="103" t="e">
        <f>IF(AND('Riesgos Corrup'!#REF!="Alta",'Riesgos Corrup'!#REF!="Moderado"),CONCATENATE("R33C",'Riesgos Corrup'!#REF!),"")</f>
        <v>#REF!</v>
      </c>
      <c r="O88" s="104" t="e">
        <f>IF(AND('Riesgos Corrup'!#REF!="Alta",'Riesgos Corrup'!#REF!="Moderado"),CONCATENATE("R33C",'Riesgos Corrup'!#REF!),"")</f>
        <v>#REF!</v>
      </c>
      <c r="P88" s="83" t="e">
        <f>IF(AND('Riesgos Corrup'!#REF!="Alta",'Riesgos Corrup'!#REF!="Moderado"),CONCATENATE("R33C",'Riesgos Corrup'!#REF!),"")</f>
        <v>#REF!</v>
      </c>
      <c r="Q88" s="39" t="e">
        <f>IF(AND('Riesgos Corrup'!#REF!="Alta",'Riesgos Corrup'!#REF!="Moderado"),CONCATENATE("R33C",'Riesgos Corrup'!#REF!),"")</f>
        <v>#REF!</v>
      </c>
      <c r="R88" s="84" t="e">
        <f>IF(AND('Riesgos Corrup'!#REF!="Alta",'Riesgos Corrup'!#REF!="Moderado"),CONCATENATE("R33C",'Riesgos Corrup'!#REF!),"")</f>
        <v>#REF!</v>
      </c>
      <c r="S88" s="83" t="e">
        <f>IF(AND('Riesgos Corrup'!#REF!="Alta",'Riesgos Corrup'!#REF!="Mayor"),CONCATENATE("R33C",'Riesgos Corrup'!#REF!),"")</f>
        <v>#REF!</v>
      </c>
      <c r="T88" s="39" t="e">
        <f>IF(AND('Riesgos Corrup'!#REF!="Alta",'Riesgos Corrup'!#REF!="Mayor"),CONCATENATE("R33C",'Riesgos Corrup'!#REF!),"")</f>
        <v>#REF!</v>
      </c>
      <c r="U88" s="84" t="e">
        <f>IF(AND('Riesgos Corrup'!#REF!="Alta",'Riesgos Corrup'!#REF!="Mayor"),CONCATENATE("R33C",'Riesgos Corrup'!#REF!),"")</f>
        <v>#REF!</v>
      </c>
      <c r="V88" s="96" t="e">
        <f>IF(AND('Riesgos Corrup'!#REF!="Alta",'Riesgos Corrup'!#REF!="Catastrófico"),CONCATENATE("R33C",'Riesgos Corrup'!#REF!),"")</f>
        <v>#REF!</v>
      </c>
      <c r="W88" s="97" t="e">
        <f>IF(AND('Riesgos Corrup'!#REF!="Alta",'Riesgos Corrup'!#REF!="Catastrófico"),CONCATENATE("R33C",'Riesgos Corrup'!#REF!),"")</f>
        <v>#REF!</v>
      </c>
      <c r="X88" s="98" t="e">
        <f>IF(AND('Riesgos Corrup'!#REF!="Alta",'Riesgos Corrup'!#REF!="Catastrófico"),CONCATENATE("R33C",'Riesgos Corrup'!#REF!),"")</f>
        <v>#REF!</v>
      </c>
      <c r="Y88" s="40"/>
      <c r="Z88" s="187"/>
      <c r="AA88" s="188"/>
      <c r="AB88" s="188"/>
      <c r="AC88" s="188"/>
      <c r="AD88" s="188"/>
      <c r="AE88" s="189"/>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row>
    <row r="89" spans="1:61" ht="15" customHeight="1" x14ac:dyDescent="0.35">
      <c r="A89" s="40"/>
      <c r="B89" s="204"/>
      <c r="C89" s="205"/>
      <c r="D89" s="206"/>
      <c r="E89" s="179"/>
      <c r="F89" s="174"/>
      <c r="G89" s="174"/>
      <c r="H89" s="174"/>
      <c r="I89" s="174"/>
      <c r="J89" s="102" t="e">
        <f>IF(AND('Riesgos Corrup'!#REF!="Alta",'Riesgos Corrup'!#REF!="Moderado"),CONCATENATE("R34C",'Riesgos Corrup'!#REF!),"")</f>
        <v>#REF!</v>
      </c>
      <c r="K89" s="103" t="e">
        <f>IF(AND('Riesgos Corrup'!#REF!="Alta",'Riesgos Corrup'!#REF!="Moderado"),CONCATENATE("R34C",'Riesgos Corrup'!#REF!),"")</f>
        <v>#REF!</v>
      </c>
      <c r="L89" s="104" t="e">
        <f>IF(AND('Riesgos Corrup'!#REF!="Alta",'Riesgos Corrup'!#REF!="Moderado"),CONCATENATE("R34C",'Riesgos Corrup'!#REF!),"")</f>
        <v>#REF!</v>
      </c>
      <c r="M89" s="102" t="e">
        <f>IF(AND('Riesgos Corrup'!#REF!="Alta",'Riesgos Corrup'!#REF!="Moderado"),CONCATENATE("R34C",'Riesgos Corrup'!#REF!),"")</f>
        <v>#REF!</v>
      </c>
      <c r="N89" s="103" t="e">
        <f>IF(AND('Riesgos Corrup'!#REF!="Alta",'Riesgos Corrup'!#REF!="Moderado"),CONCATENATE("R34C",'Riesgos Corrup'!#REF!),"")</f>
        <v>#REF!</v>
      </c>
      <c r="O89" s="104" t="e">
        <f>IF(AND('Riesgos Corrup'!#REF!="Alta",'Riesgos Corrup'!#REF!="Moderado"),CONCATENATE("R34C",'Riesgos Corrup'!#REF!),"")</f>
        <v>#REF!</v>
      </c>
      <c r="P89" s="83" t="e">
        <f>IF(AND('Riesgos Corrup'!#REF!="Alta",'Riesgos Corrup'!#REF!="Moderado"),CONCATENATE("R34C",'Riesgos Corrup'!#REF!),"")</f>
        <v>#REF!</v>
      </c>
      <c r="Q89" s="39" t="e">
        <f>IF(AND('Riesgos Corrup'!#REF!="Alta",'Riesgos Corrup'!#REF!="Moderado"),CONCATENATE("R34C",'Riesgos Corrup'!#REF!),"")</f>
        <v>#REF!</v>
      </c>
      <c r="R89" s="84" t="e">
        <f>IF(AND('Riesgos Corrup'!#REF!="Alta",'Riesgos Corrup'!#REF!="Moderado"),CONCATENATE("R34C",'Riesgos Corrup'!#REF!),"")</f>
        <v>#REF!</v>
      </c>
      <c r="S89" s="83" t="e">
        <f>IF(AND('Riesgos Corrup'!#REF!="Alta",'Riesgos Corrup'!#REF!="Mayor"),CONCATENATE("R34C",'Riesgos Corrup'!#REF!),"")</f>
        <v>#REF!</v>
      </c>
      <c r="T89" s="39" t="e">
        <f>IF(AND('Riesgos Corrup'!#REF!="Alta",'Riesgos Corrup'!#REF!="Mayor"),CONCATENATE("R34C",'Riesgos Corrup'!#REF!),"")</f>
        <v>#REF!</v>
      </c>
      <c r="U89" s="84" t="e">
        <f>IF(AND('Riesgos Corrup'!#REF!="Alta",'Riesgos Corrup'!#REF!="Mayor"),CONCATENATE("R34C",'Riesgos Corrup'!#REF!),"")</f>
        <v>#REF!</v>
      </c>
      <c r="V89" s="96" t="e">
        <f>IF(AND('Riesgos Corrup'!#REF!="Alta",'Riesgos Corrup'!#REF!="Catastrófico"),CONCATENATE("R34C",'Riesgos Corrup'!#REF!),"")</f>
        <v>#REF!</v>
      </c>
      <c r="W89" s="97" t="e">
        <f>IF(AND('Riesgos Corrup'!#REF!="Alta",'Riesgos Corrup'!#REF!="Catastrófico"),CONCATENATE("R34C",'Riesgos Corrup'!#REF!),"")</f>
        <v>#REF!</v>
      </c>
      <c r="X89" s="98" t="e">
        <f>IF(AND('Riesgos Corrup'!#REF!="Alta",'Riesgos Corrup'!#REF!="Catastrófico"),CONCATENATE("R34C",'Riesgos Corrup'!#REF!),"")</f>
        <v>#REF!</v>
      </c>
      <c r="Y89" s="40"/>
      <c r="Z89" s="187"/>
      <c r="AA89" s="188"/>
      <c r="AB89" s="188"/>
      <c r="AC89" s="188"/>
      <c r="AD89" s="188"/>
      <c r="AE89" s="189"/>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row>
    <row r="90" spans="1:61" ht="15" customHeight="1" x14ac:dyDescent="0.35">
      <c r="A90" s="40"/>
      <c r="B90" s="204"/>
      <c r="C90" s="205"/>
      <c r="D90" s="206"/>
      <c r="E90" s="179"/>
      <c r="F90" s="174"/>
      <c r="G90" s="174"/>
      <c r="H90" s="174"/>
      <c r="I90" s="174"/>
      <c r="J90" s="102" t="e">
        <f>IF(AND('Riesgos Corrup'!#REF!="Alta",'Riesgos Corrup'!#REF!="Moderado"),CONCATENATE("R35C",'Riesgos Corrup'!#REF!),"")</f>
        <v>#REF!</v>
      </c>
      <c r="K90" s="103" t="e">
        <f>IF(AND('Riesgos Corrup'!#REF!="Alta",'Riesgos Corrup'!#REF!="Moderado"),CONCATENATE("R35C",'Riesgos Corrup'!#REF!),"")</f>
        <v>#REF!</v>
      </c>
      <c r="L90" s="104" t="e">
        <f>IF(AND('Riesgos Corrup'!#REF!="Alta",'Riesgos Corrup'!#REF!="Moderado"),CONCATENATE("R35C",'Riesgos Corrup'!#REF!),"")</f>
        <v>#REF!</v>
      </c>
      <c r="M90" s="102" t="e">
        <f>IF(AND('Riesgos Corrup'!#REF!="Alta",'Riesgos Corrup'!#REF!="Moderado"),CONCATENATE("R35C",'Riesgos Corrup'!#REF!),"")</f>
        <v>#REF!</v>
      </c>
      <c r="N90" s="103" t="e">
        <f>IF(AND('Riesgos Corrup'!#REF!="Alta",'Riesgos Corrup'!#REF!="Moderado"),CONCATENATE("R35C",'Riesgos Corrup'!#REF!),"")</f>
        <v>#REF!</v>
      </c>
      <c r="O90" s="104" t="e">
        <f>IF(AND('Riesgos Corrup'!#REF!="Alta",'Riesgos Corrup'!#REF!="Moderado"),CONCATENATE("R35C",'Riesgos Corrup'!#REF!),"")</f>
        <v>#REF!</v>
      </c>
      <c r="P90" s="83" t="e">
        <f>IF(AND('Riesgos Corrup'!#REF!="Alta",'Riesgos Corrup'!#REF!="Moderado"),CONCATENATE("R35C",'Riesgos Corrup'!#REF!),"")</f>
        <v>#REF!</v>
      </c>
      <c r="Q90" s="39" t="e">
        <f>IF(AND('Riesgos Corrup'!#REF!="Alta",'Riesgos Corrup'!#REF!="Moderado"),CONCATENATE("R35C",'Riesgos Corrup'!#REF!),"")</f>
        <v>#REF!</v>
      </c>
      <c r="R90" s="84" t="e">
        <f>IF(AND('Riesgos Corrup'!#REF!="Alta",'Riesgos Corrup'!#REF!="Moderado"),CONCATENATE("R35C",'Riesgos Corrup'!#REF!),"")</f>
        <v>#REF!</v>
      </c>
      <c r="S90" s="83" t="e">
        <f>IF(AND('Riesgos Corrup'!#REF!="Alta",'Riesgos Corrup'!#REF!="Mayor"),CONCATENATE("R35C",'Riesgos Corrup'!#REF!),"")</f>
        <v>#REF!</v>
      </c>
      <c r="T90" s="39" t="e">
        <f>IF(AND('Riesgos Corrup'!#REF!="Alta",'Riesgos Corrup'!#REF!="Mayor"),CONCATENATE("R35C",'Riesgos Corrup'!#REF!),"")</f>
        <v>#REF!</v>
      </c>
      <c r="U90" s="84" t="e">
        <f>IF(AND('Riesgos Corrup'!#REF!="Alta",'Riesgos Corrup'!#REF!="Mayor"),CONCATENATE("R35C",'Riesgos Corrup'!#REF!),"")</f>
        <v>#REF!</v>
      </c>
      <c r="V90" s="96" t="e">
        <f>IF(AND('Riesgos Corrup'!#REF!="Alta",'Riesgos Corrup'!#REF!="Catastrófico"),CONCATENATE("R35C",'Riesgos Corrup'!#REF!),"")</f>
        <v>#REF!</v>
      </c>
      <c r="W90" s="97" t="e">
        <f>IF(AND('Riesgos Corrup'!#REF!="Alta",'Riesgos Corrup'!#REF!="Catastrófico"),CONCATENATE("R35C",'Riesgos Corrup'!#REF!),"")</f>
        <v>#REF!</v>
      </c>
      <c r="X90" s="98" t="e">
        <f>IF(AND('Riesgos Corrup'!#REF!="Alta",'Riesgos Corrup'!#REF!="Catastrófico"),CONCATENATE("R35C",'Riesgos Corrup'!#REF!),"")</f>
        <v>#REF!</v>
      </c>
      <c r="Y90" s="40"/>
      <c r="Z90" s="187"/>
      <c r="AA90" s="188"/>
      <c r="AB90" s="188"/>
      <c r="AC90" s="188"/>
      <c r="AD90" s="188"/>
      <c r="AE90" s="189"/>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row>
    <row r="91" spans="1:61" ht="15" customHeight="1" x14ac:dyDescent="0.35">
      <c r="A91" s="40"/>
      <c r="B91" s="204"/>
      <c r="C91" s="205"/>
      <c r="D91" s="206"/>
      <c r="E91" s="179"/>
      <c r="F91" s="174"/>
      <c r="G91" s="174"/>
      <c r="H91" s="174"/>
      <c r="I91" s="174"/>
      <c r="J91" s="102" t="e">
        <f>IF(AND('Riesgos Corrup'!#REF!="Alta",'Riesgos Corrup'!#REF!="Moderado"),CONCATENATE("R36C",'Riesgos Corrup'!#REF!),"")</f>
        <v>#REF!</v>
      </c>
      <c r="K91" s="103" t="e">
        <f>IF(AND('Riesgos Corrup'!#REF!="Alta",'Riesgos Corrup'!#REF!="Moderado"),CONCATENATE("R36C",'Riesgos Corrup'!#REF!),"")</f>
        <v>#REF!</v>
      </c>
      <c r="L91" s="104" t="e">
        <f>IF(AND('Riesgos Corrup'!#REF!="Alta",'Riesgos Corrup'!#REF!="Moderado"),CONCATENATE("R36C",'Riesgos Corrup'!#REF!),"")</f>
        <v>#REF!</v>
      </c>
      <c r="M91" s="102" t="e">
        <f>IF(AND('Riesgos Corrup'!#REF!="Alta",'Riesgos Corrup'!#REF!="Moderado"),CONCATENATE("R36C",'Riesgos Corrup'!#REF!),"")</f>
        <v>#REF!</v>
      </c>
      <c r="N91" s="103" t="e">
        <f>IF(AND('Riesgos Corrup'!#REF!="Alta",'Riesgos Corrup'!#REF!="Moderado"),CONCATENATE("R36C",'Riesgos Corrup'!#REF!),"")</f>
        <v>#REF!</v>
      </c>
      <c r="O91" s="104" t="e">
        <f>IF(AND('Riesgos Corrup'!#REF!="Alta",'Riesgos Corrup'!#REF!="Moderado"),CONCATENATE("R36C",'Riesgos Corrup'!#REF!),"")</f>
        <v>#REF!</v>
      </c>
      <c r="P91" s="83" t="e">
        <f>IF(AND('Riesgos Corrup'!#REF!="Alta",'Riesgos Corrup'!#REF!="Moderado"),CONCATENATE("R36C",'Riesgos Corrup'!#REF!),"")</f>
        <v>#REF!</v>
      </c>
      <c r="Q91" s="39" t="e">
        <f>IF(AND('Riesgos Corrup'!#REF!="Alta",'Riesgos Corrup'!#REF!="Moderado"),CONCATENATE("R36C",'Riesgos Corrup'!#REF!),"")</f>
        <v>#REF!</v>
      </c>
      <c r="R91" s="84" t="e">
        <f>IF(AND('Riesgos Corrup'!#REF!="Alta",'Riesgos Corrup'!#REF!="Moderado"),CONCATENATE("R36C",'Riesgos Corrup'!#REF!),"")</f>
        <v>#REF!</v>
      </c>
      <c r="S91" s="83" t="e">
        <f>IF(AND('Riesgos Corrup'!#REF!="Alta",'Riesgos Corrup'!#REF!="Mayor"),CONCATENATE("R36C",'Riesgos Corrup'!#REF!),"")</f>
        <v>#REF!</v>
      </c>
      <c r="T91" s="39" t="e">
        <f>IF(AND('Riesgos Corrup'!#REF!="Alta",'Riesgos Corrup'!#REF!="Mayor"),CONCATENATE("R36C",'Riesgos Corrup'!#REF!),"")</f>
        <v>#REF!</v>
      </c>
      <c r="U91" s="84" t="e">
        <f>IF(AND('Riesgos Corrup'!#REF!="Alta",'Riesgos Corrup'!#REF!="Mayor"),CONCATENATE("R36C",'Riesgos Corrup'!#REF!),"")</f>
        <v>#REF!</v>
      </c>
      <c r="V91" s="96" t="e">
        <f>IF(AND('Riesgos Corrup'!#REF!="Alta",'Riesgos Corrup'!#REF!="Catastrófico"),CONCATENATE("R36C",'Riesgos Corrup'!#REF!),"")</f>
        <v>#REF!</v>
      </c>
      <c r="W91" s="97" t="e">
        <f>IF(AND('Riesgos Corrup'!#REF!="Alta",'Riesgos Corrup'!#REF!="Catastrófico"),CONCATENATE("R36C",'Riesgos Corrup'!#REF!),"")</f>
        <v>#REF!</v>
      </c>
      <c r="X91" s="98" t="e">
        <f>IF(AND('Riesgos Corrup'!#REF!="Alta",'Riesgos Corrup'!#REF!="Catastrófico"),CONCATENATE("R36C",'Riesgos Corrup'!#REF!),"")</f>
        <v>#REF!</v>
      </c>
      <c r="Y91" s="40"/>
      <c r="Z91" s="187"/>
      <c r="AA91" s="188"/>
      <c r="AB91" s="188"/>
      <c r="AC91" s="188"/>
      <c r="AD91" s="188"/>
      <c r="AE91" s="189"/>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row>
    <row r="92" spans="1:61" ht="15" customHeight="1" x14ac:dyDescent="0.35">
      <c r="A92" s="40"/>
      <c r="B92" s="204"/>
      <c r="C92" s="205"/>
      <c r="D92" s="206"/>
      <c r="E92" s="179"/>
      <c r="F92" s="174"/>
      <c r="G92" s="174"/>
      <c r="H92" s="174"/>
      <c r="I92" s="174"/>
      <c r="J92" s="102" t="str">
        <f ca="1">IF(AND('Riesgos Corrup'!$AB$40="Alta",'Riesgos Corrup'!$AD$40="Moderado"),CONCATENATE("R37C",'Riesgos Corrup'!$R$40),"")</f>
        <v/>
      </c>
      <c r="K92" s="103" t="str">
        <f>IF(AND('Riesgos Corrup'!$AB$41="Alta",'Riesgos Corrup'!$AD$41="Moderado"),CONCATENATE("R37C",'Riesgos Corrup'!$R$41),"")</f>
        <v/>
      </c>
      <c r="L92" s="104" t="str">
        <f>IF(AND('Riesgos Corrup'!$AB$42="Alta",'Riesgos Corrup'!$AD$42="Moderado"),CONCATENATE("R37C",'Riesgos Corrup'!$R$42),"")</f>
        <v/>
      </c>
      <c r="M92" s="102" t="str">
        <f ca="1">IF(AND('Riesgos Corrup'!$AB$40="Alta",'Riesgos Corrup'!$AD$40="Moderado"),CONCATENATE("R37C",'Riesgos Corrup'!$R$40),"")</f>
        <v/>
      </c>
      <c r="N92" s="103" t="str">
        <f>IF(AND('Riesgos Corrup'!$AB$41="Alta",'Riesgos Corrup'!$AD$41="Moderado"),CONCATENATE("R37C",'Riesgos Corrup'!$R$41),"")</f>
        <v/>
      </c>
      <c r="O92" s="104" t="str">
        <f>IF(AND('Riesgos Corrup'!$AB$42="Alta",'Riesgos Corrup'!$AD$42="Moderado"),CONCATENATE("R37C",'Riesgos Corrup'!$R$42),"")</f>
        <v/>
      </c>
      <c r="P92" s="83" t="str">
        <f ca="1">IF(AND('Riesgos Corrup'!$AB$40="Alta",'Riesgos Corrup'!$AD$40="Moderado"),CONCATENATE("R37C",'Riesgos Corrup'!$R$40),"")</f>
        <v/>
      </c>
      <c r="Q92" s="39" t="str">
        <f>IF(AND('Riesgos Corrup'!$AB$41="Alta",'Riesgos Corrup'!$AD$41="Moderado"),CONCATENATE("R37C",'Riesgos Corrup'!$R$41),"")</f>
        <v/>
      </c>
      <c r="R92" s="84" t="str">
        <f>IF(AND('Riesgos Corrup'!$AB$42="Alta",'Riesgos Corrup'!$AD$42="Moderado"),CONCATENATE("R37C",'Riesgos Corrup'!$R$42),"")</f>
        <v/>
      </c>
      <c r="S92" s="83" t="str">
        <f ca="1">IF(AND('Riesgos Corrup'!$AB$40="Alta",'Riesgos Corrup'!$AD$40="Mayor"),CONCATENATE("R37C",'Riesgos Corrup'!$R$40),"")</f>
        <v/>
      </c>
      <c r="T92" s="39" t="str">
        <f>IF(AND('Riesgos Corrup'!$AB$41="Alta",'Riesgos Corrup'!$AD$41="Mayor"),CONCATENATE("R37C",'Riesgos Corrup'!$R$41),"")</f>
        <v/>
      </c>
      <c r="U92" s="84" t="str">
        <f>IF(AND('Riesgos Corrup'!$AB$42="Alta",'Riesgos Corrup'!$AD$42="Mayor"),CONCATENATE("R37C",'Riesgos Corrup'!$R$42),"")</f>
        <v/>
      </c>
      <c r="V92" s="96" t="str">
        <f ca="1">IF(AND('Riesgos Corrup'!$AB$40="Alta",'Riesgos Corrup'!$AD$40="Catastrófico"),CONCATENATE("R37C",'Riesgos Corrup'!$R$40),"")</f>
        <v/>
      </c>
      <c r="W92" s="97" t="str">
        <f>IF(AND('Riesgos Corrup'!$AB$41="Alta",'Riesgos Corrup'!$AD$41="Catastrófico"),CONCATENATE("R37C",'Riesgos Corrup'!$R$41),"")</f>
        <v/>
      </c>
      <c r="X92" s="98" t="str">
        <f>IF(AND('Riesgos Corrup'!$AB$42="Alta",'Riesgos Corrup'!$AD$42="Catastrófico"),CONCATENATE("R37C",'Riesgos Corrup'!$R$42),"")</f>
        <v/>
      </c>
      <c r="Y92" s="40"/>
      <c r="Z92" s="187"/>
      <c r="AA92" s="188"/>
      <c r="AB92" s="188"/>
      <c r="AC92" s="188"/>
      <c r="AD92" s="188"/>
      <c r="AE92" s="189"/>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row>
    <row r="93" spans="1:61" ht="15" customHeight="1" x14ac:dyDescent="0.35">
      <c r="A93" s="40"/>
      <c r="B93" s="204"/>
      <c r="C93" s="205"/>
      <c r="D93" s="206"/>
      <c r="E93" s="179"/>
      <c r="F93" s="174"/>
      <c r="G93" s="174"/>
      <c r="H93" s="174"/>
      <c r="I93" s="174"/>
      <c r="J93" s="102" t="e">
        <f>IF(AND('Riesgos Corrup'!#REF!="Alta",'Riesgos Corrup'!#REF!="Moderado"),CONCATENATE("R39C",'Riesgos Corrup'!#REF!),"")</f>
        <v>#REF!</v>
      </c>
      <c r="K93" s="103" t="e">
        <f>IF(AND('Riesgos Corrup'!#REF!="Alta",'Riesgos Corrup'!#REF!="Moderado"),CONCATENATE("R38C",'Riesgos Corrup'!#REF!),"")</f>
        <v>#REF!</v>
      </c>
      <c r="L93" s="104" t="e">
        <f>IF(AND('Riesgos Corrup'!#REF!="Alta",'Riesgos Corrup'!#REF!="Moderado"),CONCATENATE("R38C",'Riesgos Corrup'!#REF!),"")</f>
        <v>#REF!</v>
      </c>
      <c r="M93" s="102" t="e">
        <f>IF(AND('Riesgos Corrup'!#REF!="Alta",'Riesgos Corrup'!#REF!="Moderado"),CONCATENATE("R39C",'Riesgos Corrup'!#REF!),"")</f>
        <v>#REF!</v>
      </c>
      <c r="N93" s="103" t="e">
        <f>IF(AND('Riesgos Corrup'!#REF!="Alta",'Riesgos Corrup'!#REF!="Moderado"),CONCATENATE("R38C",'Riesgos Corrup'!#REF!),"")</f>
        <v>#REF!</v>
      </c>
      <c r="O93" s="104" t="e">
        <f>IF(AND('Riesgos Corrup'!#REF!="Alta",'Riesgos Corrup'!#REF!="Moderado"),CONCATENATE("R38C",'Riesgos Corrup'!#REF!),"")</f>
        <v>#REF!</v>
      </c>
      <c r="P93" s="83" t="e">
        <f>IF(AND('Riesgos Corrup'!#REF!="Alta",'Riesgos Corrup'!#REF!="Moderado"),CONCATENATE("R39C",'Riesgos Corrup'!#REF!),"")</f>
        <v>#REF!</v>
      </c>
      <c r="Q93" s="39" t="e">
        <f>IF(AND('Riesgos Corrup'!#REF!="Alta",'Riesgos Corrup'!#REF!="Moderado"),CONCATENATE("R38C",'Riesgos Corrup'!#REF!),"")</f>
        <v>#REF!</v>
      </c>
      <c r="R93" s="84" t="e">
        <f>IF(AND('Riesgos Corrup'!#REF!="Alta",'Riesgos Corrup'!#REF!="Moderado"),CONCATENATE("R38C",'Riesgos Corrup'!#REF!),"")</f>
        <v>#REF!</v>
      </c>
      <c r="S93" s="83" t="e">
        <f>IF(AND('Riesgos Corrup'!#REF!="Alta",'Riesgos Corrup'!#REF!="Mayor"),CONCATENATE("R39C",'Riesgos Corrup'!#REF!),"")</f>
        <v>#REF!</v>
      </c>
      <c r="T93" s="39" t="e">
        <f>IF(AND('Riesgos Corrup'!#REF!="Alta",'Riesgos Corrup'!#REF!="Mayor"),CONCATENATE("R38C",'Riesgos Corrup'!#REF!),"")</f>
        <v>#REF!</v>
      </c>
      <c r="U93" s="84" t="e">
        <f>IF(AND('Riesgos Corrup'!#REF!="Alta",'Riesgos Corrup'!#REF!="Mayor"),CONCATENATE("R38C",'Riesgos Corrup'!#REF!),"")</f>
        <v>#REF!</v>
      </c>
      <c r="V93" s="96" t="e">
        <f>IF(AND('Riesgos Corrup'!#REF!="Alta",'Riesgos Corrup'!#REF!="Catastrófico"),CONCATENATE("R39C",'Riesgos Corrup'!#REF!),"")</f>
        <v>#REF!</v>
      </c>
      <c r="W93" s="97" t="e">
        <f>IF(AND('Riesgos Corrup'!#REF!="Alta",'Riesgos Corrup'!#REF!="Catastrófico"),CONCATENATE("R38C",'Riesgos Corrup'!#REF!),"")</f>
        <v>#REF!</v>
      </c>
      <c r="X93" s="98" t="e">
        <f>IF(AND('Riesgos Corrup'!#REF!="Alta",'Riesgos Corrup'!#REF!="Catastrófico"),CONCATENATE("R38C",'Riesgos Corrup'!#REF!),"")</f>
        <v>#REF!</v>
      </c>
      <c r="Y93" s="40"/>
      <c r="Z93" s="187"/>
      <c r="AA93" s="188"/>
      <c r="AB93" s="188"/>
      <c r="AC93" s="188"/>
      <c r="AD93" s="188"/>
      <c r="AE93" s="189"/>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row>
    <row r="94" spans="1:61" ht="15" customHeight="1" x14ac:dyDescent="0.35">
      <c r="A94" s="40"/>
      <c r="B94" s="204"/>
      <c r="C94" s="205"/>
      <c r="D94" s="206"/>
      <c r="E94" s="179"/>
      <c r="F94" s="174"/>
      <c r="G94" s="174"/>
      <c r="H94" s="174"/>
      <c r="I94" s="174"/>
      <c r="J94" s="102" t="e">
        <f>IF(AND('Riesgos Corrup'!#REF!="Alta",'Riesgos Corrup'!#REF!="Moderado"),CONCATENATE("R40C",'Riesgos Corrup'!#REF!),"")</f>
        <v>#REF!</v>
      </c>
      <c r="K94" s="103" t="e">
        <f>IF(AND('Riesgos Corrup'!#REF!="Alta",'Riesgos Corrup'!#REF!="Moderado"),CONCATENATE("R39C",'Riesgos Corrup'!#REF!),"")</f>
        <v>#REF!</v>
      </c>
      <c r="L94" s="104" t="e">
        <f>IF(AND('Riesgos Corrup'!#REF!="Alta",'Riesgos Corrup'!#REF!="Moderado"),CONCATENATE("R39C",'Riesgos Corrup'!#REF!),"")</f>
        <v>#REF!</v>
      </c>
      <c r="M94" s="102" t="e">
        <f>IF(AND('Riesgos Corrup'!#REF!="Alta",'Riesgos Corrup'!#REF!="Moderado"),CONCATENATE("R40C",'Riesgos Corrup'!#REF!),"")</f>
        <v>#REF!</v>
      </c>
      <c r="N94" s="103" t="e">
        <f>IF(AND('Riesgos Corrup'!#REF!="Alta",'Riesgos Corrup'!#REF!="Moderado"),CONCATENATE("R39C",'Riesgos Corrup'!#REF!),"")</f>
        <v>#REF!</v>
      </c>
      <c r="O94" s="104" t="e">
        <f>IF(AND('Riesgos Corrup'!#REF!="Alta",'Riesgos Corrup'!#REF!="Moderado"),CONCATENATE("R39C",'Riesgos Corrup'!#REF!),"")</f>
        <v>#REF!</v>
      </c>
      <c r="P94" s="83" t="e">
        <f>IF(AND('Riesgos Corrup'!#REF!="Alta",'Riesgos Corrup'!#REF!="Moderado"),CONCATENATE("R40C",'Riesgos Corrup'!#REF!),"")</f>
        <v>#REF!</v>
      </c>
      <c r="Q94" s="39" t="e">
        <f>IF(AND('Riesgos Corrup'!#REF!="Alta",'Riesgos Corrup'!#REF!="Moderado"),CONCATENATE("R39C",'Riesgos Corrup'!#REF!),"")</f>
        <v>#REF!</v>
      </c>
      <c r="R94" s="84" t="e">
        <f>IF(AND('Riesgos Corrup'!#REF!="Alta",'Riesgos Corrup'!#REF!="Moderado"),CONCATENATE("R39C",'Riesgos Corrup'!#REF!),"")</f>
        <v>#REF!</v>
      </c>
      <c r="S94" s="83" t="e">
        <f>IF(AND('Riesgos Corrup'!#REF!="Alta",'Riesgos Corrup'!#REF!="Mayor"),CONCATENATE("R40C",'Riesgos Corrup'!#REF!),"")</f>
        <v>#REF!</v>
      </c>
      <c r="T94" s="39" t="e">
        <f>IF(AND('Riesgos Corrup'!#REF!="Alta",'Riesgos Corrup'!#REF!="Mayor"),CONCATENATE("R39C",'Riesgos Corrup'!#REF!),"")</f>
        <v>#REF!</v>
      </c>
      <c r="U94" s="84" t="e">
        <f>IF(AND('Riesgos Corrup'!#REF!="Alta",'Riesgos Corrup'!#REF!="Mayor"),CONCATENATE("R39C",'Riesgos Corrup'!#REF!),"")</f>
        <v>#REF!</v>
      </c>
      <c r="V94" s="96" t="e">
        <f>IF(AND('Riesgos Corrup'!#REF!="Alta",'Riesgos Corrup'!#REF!="Catastrófico"),CONCATENATE("R40C",'Riesgos Corrup'!#REF!),"")</f>
        <v>#REF!</v>
      </c>
      <c r="W94" s="97" t="e">
        <f>IF(AND('Riesgos Corrup'!#REF!="Alta",'Riesgos Corrup'!#REF!="Catastrófico"),CONCATENATE("R39C",'Riesgos Corrup'!#REF!),"")</f>
        <v>#REF!</v>
      </c>
      <c r="X94" s="98" t="e">
        <f>IF(AND('Riesgos Corrup'!#REF!="Alta",'Riesgos Corrup'!#REF!="Catastrófico"),CONCATENATE("R39C",'Riesgos Corrup'!#REF!),"")</f>
        <v>#REF!</v>
      </c>
      <c r="Y94" s="40"/>
      <c r="Z94" s="187"/>
      <c r="AA94" s="188"/>
      <c r="AB94" s="188"/>
      <c r="AC94" s="188"/>
      <c r="AD94" s="188"/>
      <c r="AE94" s="189"/>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row>
    <row r="95" spans="1:61" ht="15" customHeight="1" x14ac:dyDescent="0.35">
      <c r="A95" s="40"/>
      <c r="B95" s="204"/>
      <c r="C95" s="205"/>
      <c r="D95" s="206"/>
      <c r="E95" s="179"/>
      <c r="F95" s="174"/>
      <c r="G95" s="174"/>
      <c r="H95" s="174"/>
      <c r="I95" s="174"/>
      <c r="J95" s="102" t="e">
        <f>IF(AND('Riesgos Corrup'!#REF!="Alta",'Riesgos Corrup'!#REF!="Moderado"),CONCATENATE("R41C",'Riesgos Corrup'!#REF!),"")</f>
        <v>#REF!</v>
      </c>
      <c r="K95" s="103" t="e">
        <f>IF(AND('Riesgos Corrup'!#REF!="Alta",'Riesgos Corrup'!#REF!="Moderado"),CONCATENATE("R40C",'Riesgos Corrup'!#REF!),"")</f>
        <v>#REF!</v>
      </c>
      <c r="L95" s="104" t="e">
        <f>IF(AND('Riesgos Corrup'!#REF!="Alta",'Riesgos Corrup'!#REF!="Moderado"),CONCATENATE("R40C",'Riesgos Corrup'!#REF!),"")</f>
        <v>#REF!</v>
      </c>
      <c r="M95" s="102" t="e">
        <f>IF(AND('Riesgos Corrup'!#REF!="Alta",'Riesgos Corrup'!#REF!="Moderado"),CONCATENATE("R41C",'Riesgos Corrup'!#REF!),"")</f>
        <v>#REF!</v>
      </c>
      <c r="N95" s="103" t="e">
        <f>IF(AND('Riesgos Corrup'!#REF!="Alta",'Riesgos Corrup'!#REF!="Moderado"),CONCATENATE("R40C",'Riesgos Corrup'!#REF!),"")</f>
        <v>#REF!</v>
      </c>
      <c r="O95" s="104" t="e">
        <f>IF(AND('Riesgos Corrup'!#REF!="Alta",'Riesgos Corrup'!#REF!="Moderado"),CONCATENATE("R40C",'Riesgos Corrup'!#REF!),"")</f>
        <v>#REF!</v>
      </c>
      <c r="P95" s="83" t="e">
        <f>IF(AND('Riesgos Corrup'!#REF!="Alta",'Riesgos Corrup'!#REF!="Moderado"),CONCATENATE("R41C",'Riesgos Corrup'!#REF!),"")</f>
        <v>#REF!</v>
      </c>
      <c r="Q95" s="39" t="e">
        <f>IF(AND('Riesgos Corrup'!#REF!="Alta",'Riesgos Corrup'!#REF!="Moderado"),CONCATENATE("R40C",'Riesgos Corrup'!#REF!),"")</f>
        <v>#REF!</v>
      </c>
      <c r="R95" s="84" t="e">
        <f>IF(AND('Riesgos Corrup'!#REF!="Alta",'Riesgos Corrup'!#REF!="Moderado"),CONCATENATE("R40C",'Riesgos Corrup'!#REF!),"")</f>
        <v>#REF!</v>
      </c>
      <c r="S95" s="83" t="e">
        <f>IF(AND('Riesgos Corrup'!#REF!="Alta",'Riesgos Corrup'!#REF!="Mayor"),CONCATENATE("R41C",'Riesgos Corrup'!#REF!),"")</f>
        <v>#REF!</v>
      </c>
      <c r="T95" s="39" t="e">
        <f>IF(AND('Riesgos Corrup'!#REF!="Alta",'Riesgos Corrup'!#REF!="Mayor"),CONCATENATE("R40C",'Riesgos Corrup'!#REF!),"")</f>
        <v>#REF!</v>
      </c>
      <c r="U95" s="84" t="e">
        <f>IF(AND('Riesgos Corrup'!#REF!="Alta",'Riesgos Corrup'!#REF!="Mayor"),CONCATENATE("R40C",'Riesgos Corrup'!#REF!),"")</f>
        <v>#REF!</v>
      </c>
      <c r="V95" s="96" t="e">
        <f>IF(AND('Riesgos Corrup'!#REF!="Alta",'Riesgos Corrup'!#REF!="Catastrófico"),CONCATENATE("R41C",'Riesgos Corrup'!#REF!),"")</f>
        <v>#REF!</v>
      </c>
      <c r="W95" s="97" t="e">
        <f>IF(AND('Riesgos Corrup'!#REF!="Alta",'Riesgos Corrup'!#REF!="Catastrófico"),CONCATENATE("R40C",'Riesgos Corrup'!#REF!),"")</f>
        <v>#REF!</v>
      </c>
      <c r="X95" s="98" t="e">
        <f>IF(AND('Riesgos Corrup'!#REF!="Alta",'Riesgos Corrup'!#REF!="Catastrófico"),CONCATENATE("R40C",'Riesgos Corrup'!#REF!),"")</f>
        <v>#REF!</v>
      </c>
      <c r="Y95" s="40"/>
      <c r="Z95" s="187"/>
      <c r="AA95" s="188"/>
      <c r="AB95" s="188"/>
      <c r="AC95" s="188"/>
      <c r="AD95" s="188"/>
      <c r="AE95" s="189"/>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row>
    <row r="96" spans="1:61" ht="15" customHeight="1" x14ac:dyDescent="0.35">
      <c r="A96" s="40"/>
      <c r="B96" s="204"/>
      <c r="C96" s="205"/>
      <c r="D96" s="206"/>
      <c r="E96" s="179"/>
      <c r="F96" s="174"/>
      <c r="G96" s="174"/>
      <c r="H96" s="174"/>
      <c r="I96" s="174"/>
      <c r="J96" s="102" t="str">
        <f>IF(AND('Riesgos Corrup'!$AB$43="Alta",'Riesgos Corrup'!$AD$43="Moderado"),CONCATENATE("R42C",'Riesgos Corrup'!$R$43),"")</f>
        <v/>
      </c>
      <c r="K96" s="103" t="str">
        <f>IF(AND('Riesgos Corrup'!$AB$44="Alta",'Riesgos Corrup'!$AD$44="Moderado"),CONCATENATE("R41C",'Riesgos Corrup'!$R$44),"")</f>
        <v/>
      </c>
      <c r="L96" s="104" t="str">
        <f>IF(AND('Riesgos Corrup'!$AB$45="Alta",'Riesgos Corrup'!$AD$45="Moderado"),CONCATENATE("R41C",'Riesgos Corrup'!$R$45),"")</f>
        <v/>
      </c>
      <c r="M96" s="102" t="str">
        <f>IF(AND('Riesgos Corrup'!$AB$43="Alta",'Riesgos Corrup'!$AD$43="Moderado"),CONCATENATE("R42C",'Riesgos Corrup'!$R$43),"")</f>
        <v/>
      </c>
      <c r="N96" s="103" t="str">
        <f>IF(AND('Riesgos Corrup'!$AB$44="Alta",'Riesgos Corrup'!$AD$44="Moderado"),CONCATENATE("R41C",'Riesgos Corrup'!$R$44),"")</f>
        <v/>
      </c>
      <c r="O96" s="104" t="str">
        <f>IF(AND('Riesgos Corrup'!$AB$45="Alta",'Riesgos Corrup'!$AD$45="Moderado"),CONCATENATE("R41C",'Riesgos Corrup'!$R$45),"")</f>
        <v/>
      </c>
      <c r="P96" s="83" t="str">
        <f>IF(AND('Riesgos Corrup'!$AB$43="Alta",'Riesgos Corrup'!$AD$43="Moderado"),CONCATENATE("R42C",'Riesgos Corrup'!$R$43),"")</f>
        <v/>
      </c>
      <c r="Q96" s="39" t="str">
        <f>IF(AND('Riesgos Corrup'!$AB$44="Alta",'Riesgos Corrup'!$AD$44="Moderado"),CONCATENATE("R41C",'Riesgos Corrup'!$R$44),"")</f>
        <v/>
      </c>
      <c r="R96" s="84" t="str">
        <f>IF(AND('Riesgos Corrup'!$AB$45="Alta",'Riesgos Corrup'!$AD$45="Moderado"),CONCATENATE("R41C",'Riesgos Corrup'!$R$45),"")</f>
        <v/>
      </c>
      <c r="S96" s="83" t="str">
        <f>IF(AND('Riesgos Corrup'!$AB$43="Alta",'Riesgos Corrup'!$AD$43="Mayor"),CONCATENATE("R42C",'Riesgos Corrup'!$R$43),"")</f>
        <v/>
      </c>
      <c r="T96" s="39" t="str">
        <f>IF(AND('Riesgos Corrup'!$AB$44="Alta",'Riesgos Corrup'!$AD$44="Mayor"),CONCATENATE("R41C",'Riesgos Corrup'!$R$44),"")</f>
        <v/>
      </c>
      <c r="U96" s="84" t="str">
        <f>IF(AND('Riesgos Corrup'!$AB$45="Alta",'Riesgos Corrup'!$AD$45="Mayor"),CONCATENATE("R41C",'Riesgos Corrup'!$R$45),"")</f>
        <v/>
      </c>
      <c r="V96" s="96" t="str">
        <f>IF(AND('Riesgos Corrup'!$AB$43="Alta",'Riesgos Corrup'!$AD$43="Catastrófico"),CONCATENATE("R42C",'Riesgos Corrup'!$R$43),"")</f>
        <v/>
      </c>
      <c r="W96" s="97" t="str">
        <f>IF(AND('Riesgos Corrup'!$AB$44="Alta",'Riesgos Corrup'!$AD$44="Catastrófico"),CONCATENATE("R41C",'Riesgos Corrup'!$R$44),"")</f>
        <v/>
      </c>
      <c r="X96" s="98" t="str">
        <f>IF(AND('Riesgos Corrup'!$AB$45="Alta",'Riesgos Corrup'!$AD$45="Catastrófico"),CONCATENATE("R41C",'Riesgos Corrup'!$R$45),"")</f>
        <v/>
      </c>
      <c r="Y96" s="40"/>
      <c r="Z96" s="187"/>
      <c r="AA96" s="188"/>
      <c r="AB96" s="188"/>
      <c r="AC96" s="188"/>
      <c r="AD96" s="188"/>
      <c r="AE96" s="189"/>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row>
    <row r="97" spans="1:61" ht="15" customHeight="1" x14ac:dyDescent="0.35">
      <c r="A97" s="40"/>
      <c r="B97" s="204"/>
      <c r="C97" s="205"/>
      <c r="D97" s="206"/>
      <c r="E97" s="179"/>
      <c r="F97" s="174"/>
      <c r="G97" s="174"/>
      <c r="H97" s="174"/>
      <c r="I97" s="174"/>
      <c r="J97" s="102" t="e">
        <f>IF(AND('Riesgos Corrup'!#REF!="Alta",'Riesgos Corrup'!#REF!="Moderado"),CONCATENATE("R43C",'Riesgos Corrup'!#REF!),"")</f>
        <v>#REF!</v>
      </c>
      <c r="K97" s="103" t="e">
        <f>IF(AND('Riesgos Corrup'!#REF!="Alta",'Riesgos Corrup'!#REF!="Moderado"),CONCATENATE("R42C",'Riesgos Corrup'!#REF!),"")</f>
        <v>#REF!</v>
      </c>
      <c r="L97" s="104" t="e">
        <f>IF(AND('Riesgos Corrup'!#REF!="Alta",'Riesgos Corrup'!#REF!="Moderado"),CONCATENATE("R42C",'Riesgos Corrup'!#REF!),"")</f>
        <v>#REF!</v>
      </c>
      <c r="M97" s="102" t="e">
        <f>IF(AND('Riesgos Corrup'!#REF!="Alta",'Riesgos Corrup'!#REF!="Moderado"),CONCATENATE("R43C",'Riesgos Corrup'!#REF!),"")</f>
        <v>#REF!</v>
      </c>
      <c r="N97" s="103" t="e">
        <f>IF(AND('Riesgos Corrup'!#REF!="Alta",'Riesgos Corrup'!#REF!="Moderado"),CONCATENATE("R42C",'Riesgos Corrup'!#REF!),"")</f>
        <v>#REF!</v>
      </c>
      <c r="O97" s="104" t="e">
        <f>IF(AND('Riesgos Corrup'!#REF!="Alta",'Riesgos Corrup'!#REF!="Moderado"),CONCATENATE("R42C",'Riesgos Corrup'!#REF!),"")</f>
        <v>#REF!</v>
      </c>
      <c r="P97" s="83" t="e">
        <f>IF(AND('Riesgos Corrup'!#REF!="Alta",'Riesgos Corrup'!#REF!="Moderado"),CONCATENATE("R43C",'Riesgos Corrup'!#REF!),"")</f>
        <v>#REF!</v>
      </c>
      <c r="Q97" s="39" t="e">
        <f>IF(AND('Riesgos Corrup'!#REF!="Alta",'Riesgos Corrup'!#REF!="Moderado"),CONCATENATE("R42C",'Riesgos Corrup'!#REF!),"")</f>
        <v>#REF!</v>
      </c>
      <c r="R97" s="84" t="e">
        <f>IF(AND('Riesgos Corrup'!#REF!="Alta",'Riesgos Corrup'!#REF!="Moderado"),CONCATENATE("R42C",'Riesgos Corrup'!#REF!),"")</f>
        <v>#REF!</v>
      </c>
      <c r="S97" s="83" t="e">
        <f>IF(AND('Riesgos Corrup'!#REF!="Alta",'Riesgos Corrup'!#REF!="Mayor"),CONCATENATE("R43C",'Riesgos Corrup'!#REF!),"")</f>
        <v>#REF!</v>
      </c>
      <c r="T97" s="39" t="e">
        <f>IF(AND('Riesgos Corrup'!#REF!="Alta",'Riesgos Corrup'!#REF!="Mayor"),CONCATENATE("R42C",'Riesgos Corrup'!#REF!),"")</f>
        <v>#REF!</v>
      </c>
      <c r="U97" s="84" t="e">
        <f>IF(AND('Riesgos Corrup'!#REF!="Alta",'Riesgos Corrup'!#REF!="Mayor"),CONCATENATE("R42C",'Riesgos Corrup'!#REF!),"")</f>
        <v>#REF!</v>
      </c>
      <c r="V97" s="96" t="e">
        <f>IF(AND('Riesgos Corrup'!#REF!="Alta",'Riesgos Corrup'!#REF!="Catastrófico"),CONCATENATE("R43C",'Riesgos Corrup'!#REF!),"")</f>
        <v>#REF!</v>
      </c>
      <c r="W97" s="97" t="e">
        <f>IF(AND('Riesgos Corrup'!#REF!="Alta",'Riesgos Corrup'!#REF!="Catastrófico"),CONCATENATE("R42C",'Riesgos Corrup'!#REF!),"")</f>
        <v>#REF!</v>
      </c>
      <c r="X97" s="98" t="e">
        <f>IF(AND('Riesgos Corrup'!#REF!="Alta",'Riesgos Corrup'!#REF!="Catastrófico"),CONCATENATE("R42C",'Riesgos Corrup'!#REF!),"")</f>
        <v>#REF!</v>
      </c>
      <c r="Y97" s="40"/>
      <c r="Z97" s="187"/>
      <c r="AA97" s="188"/>
      <c r="AB97" s="188"/>
      <c r="AC97" s="188"/>
      <c r="AD97" s="188"/>
      <c r="AE97" s="189"/>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row>
    <row r="98" spans="1:61" ht="15" customHeight="1" x14ac:dyDescent="0.35">
      <c r="A98" s="40"/>
      <c r="B98" s="204"/>
      <c r="C98" s="205"/>
      <c r="D98" s="206"/>
      <c r="E98" s="179"/>
      <c r="F98" s="174"/>
      <c r="G98" s="174"/>
      <c r="H98" s="174"/>
      <c r="I98" s="174"/>
      <c r="J98" s="102" t="str">
        <f ca="1">IF(AND('Riesgos Corrup'!$AB$46="Alta",'Riesgos Corrup'!$AD$46="Moderado"),CONCATENATE("R44C",'Riesgos Corrup'!$R$46),"")</f>
        <v/>
      </c>
      <c r="K98" s="103" t="str">
        <f>IF(AND('Riesgos Corrup'!$AB$47="Alta",'Riesgos Corrup'!$AD$47="Moderado"),CONCATENATE("R43C",'Riesgos Corrup'!$R$47),"")</f>
        <v/>
      </c>
      <c r="L98" s="104" t="str">
        <f>IF(AND('Riesgos Corrup'!$AB$48="Alta",'Riesgos Corrup'!$AD$48="Moderado"),CONCATENATE("R43C",'Riesgos Corrup'!$R$48),"")</f>
        <v/>
      </c>
      <c r="M98" s="102" t="str">
        <f ca="1">IF(AND('Riesgos Corrup'!$AB$46="Alta",'Riesgos Corrup'!$AD$46="Moderado"),CONCATENATE("R44C",'Riesgos Corrup'!$R$46),"")</f>
        <v/>
      </c>
      <c r="N98" s="103" t="str">
        <f>IF(AND('Riesgos Corrup'!$AB$47="Alta",'Riesgos Corrup'!$AD$47="Moderado"),CONCATENATE("R43C",'Riesgos Corrup'!$R$47),"")</f>
        <v/>
      </c>
      <c r="O98" s="104" t="str">
        <f>IF(AND('Riesgos Corrup'!$AB$48="Alta",'Riesgos Corrup'!$AD$48="Moderado"),CONCATENATE("R43C",'Riesgos Corrup'!$R$48),"")</f>
        <v/>
      </c>
      <c r="P98" s="83" t="str">
        <f ca="1">IF(AND('Riesgos Corrup'!$AB$46="Alta",'Riesgos Corrup'!$AD$46="Moderado"),CONCATENATE("R44C",'Riesgos Corrup'!$R$46),"")</f>
        <v/>
      </c>
      <c r="Q98" s="39" t="str">
        <f>IF(AND('Riesgos Corrup'!$AB$47="Alta",'Riesgos Corrup'!$AD$47="Moderado"),CONCATENATE("R43C",'Riesgos Corrup'!$R$47),"")</f>
        <v/>
      </c>
      <c r="R98" s="84" t="str">
        <f>IF(AND('Riesgos Corrup'!$AB$48="Alta",'Riesgos Corrup'!$AD$48="Moderado"),CONCATENATE("R43C",'Riesgos Corrup'!$R$48),"")</f>
        <v/>
      </c>
      <c r="S98" s="83" t="str">
        <f ca="1">IF(AND('Riesgos Corrup'!$AB$46="Alta",'Riesgos Corrup'!$AD$46="Mayor"),CONCATENATE("R44C",'Riesgos Corrup'!$R$46),"")</f>
        <v/>
      </c>
      <c r="T98" s="39" t="str">
        <f>IF(AND('Riesgos Corrup'!$AB$47="Alta",'Riesgos Corrup'!$AD$47="Mayor"),CONCATENATE("R43C",'Riesgos Corrup'!$R$47),"")</f>
        <v/>
      </c>
      <c r="U98" s="84" t="str">
        <f>IF(AND('Riesgos Corrup'!$AB$48="Alta",'Riesgos Corrup'!$AD$48="Mayor"),CONCATENATE("R43C",'Riesgos Corrup'!$R$48),"")</f>
        <v/>
      </c>
      <c r="V98" s="96" t="str">
        <f ca="1">IF(AND('Riesgos Corrup'!$AB$46="Alta",'Riesgos Corrup'!$AD$46="Catastrófico"),CONCATENATE("R44C",'Riesgos Corrup'!$R$46),"")</f>
        <v/>
      </c>
      <c r="W98" s="97" t="str">
        <f>IF(AND('Riesgos Corrup'!$AB$47="Alta",'Riesgos Corrup'!$AD$47="Catastrófico"),CONCATENATE("R43C",'Riesgos Corrup'!$R$47),"")</f>
        <v/>
      </c>
      <c r="X98" s="98" t="str">
        <f>IF(AND('Riesgos Corrup'!$AB$48="Alta",'Riesgos Corrup'!$AD$48="Catastrófico"),CONCATENATE("R43C",'Riesgos Corrup'!$R$48),"")</f>
        <v/>
      </c>
      <c r="Y98" s="40"/>
      <c r="Z98" s="187"/>
      <c r="AA98" s="188"/>
      <c r="AB98" s="188"/>
      <c r="AC98" s="188"/>
      <c r="AD98" s="188"/>
      <c r="AE98" s="189"/>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row>
    <row r="99" spans="1:61" ht="15" customHeight="1" x14ac:dyDescent="0.35">
      <c r="A99" s="40"/>
      <c r="B99" s="204"/>
      <c r="C99" s="205"/>
      <c r="D99" s="206"/>
      <c r="E99" s="179"/>
      <c r="F99" s="174"/>
      <c r="G99" s="174"/>
      <c r="H99" s="174"/>
      <c r="I99" s="174"/>
      <c r="J99" s="102" t="str">
        <f>IF(AND('Riesgos Corrup'!$AB$49="Alta",'Riesgos Corrup'!$AD$49="Moderado"),CONCATENATE("R45C",'Riesgos Corrup'!$R$49),"")</f>
        <v/>
      </c>
      <c r="K99" s="103" t="str">
        <f>IF(AND('Riesgos Corrup'!$AB$50="Alta",'Riesgos Corrup'!$AD$50="Moderado"),CONCATENATE("R44C",'Riesgos Corrup'!$R$50),"")</f>
        <v/>
      </c>
      <c r="L99" s="104" t="str">
        <f>IF(AND('Riesgos Corrup'!$AB$51="Alta",'Riesgos Corrup'!$AD$51="Moderado"),CONCATENATE("R44C",'Riesgos Corrup'!$R$51),"")</f>
        <v/>
      </c>
      <c r="M99" s="102" t="str">
        <f>IF(AND('Riesgos Corrup'!$AB$49="Alta",'Riesgos Corrup'!$AD$49="Moderado"),CONCATENATE("R45C",'Riesgos Corrup'!$R$49),"")</f>
        <v/>
      </c>
      <c r="N99" s="103" t="str">
        <f>IF(AND('Riesgos Corrup'!$AB$50="Alta",'Riesgos Corrup'!$AD$50="Moderado"),CONCATENATE("R44C",'Riesgos Corrup'!$R$50),"")</f>
        <v/>
      </c>
      <c r="O99" s="104" t="str">
        <f>IF(AND('Riesgos Corrup'!$AB$51="Alta",'Riesgos Corrup'!$AD$51="Moderado"),CONCATENATE("R44C",'Riesgos Corrup'!$R$51),"")</f>
        <v/>
      </c>
      <c r="P99" s="83" t="str">
        <f>IF(AND('Riesgos Corrup'!$AB$49="Alta",'Riesgos Corrup'!$AD$49="Moderado"),CONCATENATE("R45C",'Riesgos Corrup'!$R$49),"")</f>
        <v/>
      </c>
      <c r="Q99" s="39" t="str">
        <f>IF(AND('Riesgos Corrup'!$AB$50="Alta",'Riesgos Corrup'!$AD$50="Moderado"),CONCATENATE("R44C",'Riesgos Corrup'!$R$50),"")</f>
        <v/>
      </c>
      <c r="R99" s="84" t="str">
        <f>IF(AND('Riesgos Corrup'!$AB$51="Alta",'Riesgos Corrup'!$AD$51="Moderado"),CONCATENATE("R44C",'Riesgos Corrup'!$R$51),"")</f>
        <v/>
      </c>
      <c r="S99" s="83" t="str">
        <f>IF(AND('Riesgos Corrup'!$AB$49="Alta",'Riesgos Corrup'!$AD$49="Mayor"),CONCATENATE("R45C",'Riesgos Corrup'!$R$49),"")</f>
        <v/>
      </c>
      <c r="T99" s="39" t="str">
        <f>IF(AND('Riesgos Corrup'!$AB$50="Alta",'Riesgos Corrup'!$AD$50="Mayor"),CONCATENATE("R44C",'Riesgos Corrup'!$R$50),"")</f>
        <v/>
      </c>
      <c r="U99" s="84" t="str">
        <f>IF(AND('Riesgos Corrup'!$AB$51="Alta",'Riesgos Corrup'!$AD$51="Mayor"),CONCATENATE("R44C",'Riesgos Corrup'!$R$51),"")</f>
        <v/>
      </c>
      <c r="V99" s="96" t="str">
        <f>IF(AND('Riesgos Corrup'!$AB$49="Alta",'Riesgos Corrup'!$AD$49="Catastrófico"),CONCATENATE("R45C",'Riesgos Corrup'!$R$49),"")</f>
        <v/>
      </c>
      <c r="W99" s="97" t="str">
        <f>IF(AND('Riesgos Corrup'!$AB$50="Alta",'Riesgos Corrup'!$AD$50="Catastrófico"),CONCATENATE("R44C",'Riesgos Corrup'!$R$50),"")</f>
        <v/>
      </c>
      <c r="X99" s="98" t="str">
        <f>IF(AND('Riesgos Corrup'!$AB$51="Alta",'Riesgos Corrup'!$AD$51="Catastrófico"),CONCATENATE("R44C",'Riesgos Corrup'!$R$51),"")</f>
        <v/>
      </c>
      <c r="Y99" s="40"/>
      <c r="Z99" s="187"/>
      <c r="AA99" s="188"/>
      <c r="AB99" s="188"/>
      <c r="AC99" s="188"/>
      <c r="AD99" s="188"/>
      <c r="AE99" s="189"/>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row>
    <row r="100" spans="1:61" ht="15" customHeight="1" x14ac:dyDescent="0.35">
      <c r="A100" s="40"/>
      <c r="B100" s="204"/>
      <c r="C100" s="205"/>
      <c r="D100" s="206"/>
      <c r="E100" s="179"/>
      <c r="F100" s="174"/>
      <c r="G100" s="174"/>
      <c r="H100" s="174"/>
      <c r="I100" s="174"/>
      <c r="J100" s="102" t="e">
        <f>IF(AND('Riesgos Corrup'!#REF!="Alta",'Riesgos Corrup'!#REF!="Moderado"),CONCATENATE("R46C",'Riesgos Corrup'!#REF!),"")</f>
        <v>#REF!</v>
      </c>
      <c r="K100" s="103" t="e">
        <f>IF(AND('Riesgos Corrup'!#REF!="Alta",'Riesgos Corrup'!#REF!="Moderado"),CONCATENATE("R45C",'Riesgos Corrup'!#REF!),"")</f>
        <v>#REF!</v>
      </c>
      <c r="L100" s="104" t="e">
        <f>IF(AND('Riesgos Corrup'!#REF!="Alta",'Riesgos Corrup'!#REF!="Moderado"),CONCATENATE("R45C",'Riesgos Corrup'!#REF!),"")</f>
        <v>#REF!</v>
      </c>
      <c r="M100" s="102" t="e">
        <f>IF(AND('Riesgos Corrup'!#REF!="Alta",'Riesgos Corrup'!#REF!="Moderado"),CONCATENATE("R46C",'Riesgos Corrup'!#REF!),"")</f>
        <v>#REF!</v>
      </c>
      <c r="N100" s="103" t="e">
        <f>IF(AND('Riesgos Corrup'!#REF!="Alta",'Riesgos Corrup'!#REF!="Moderado"),CONCATENATE("R45C",'Riesgos Corrup'!#REF!),"")</f>
        <v>#REF!</v>
      </c>
      <c r="O100" s="104" t="e">
        <f>IF(AND('Riesgos Corrup'!#REF!="Alta",'Riesgos Corrup'!#REF!="Moderado"),CONCATENATE("R45C",'Riesgos Corrup'!#REF!),"")</f>
        <v>#REF!</v>
      </c>
      <c r="P100" s="83" t="e">
        <f>IF(AND('Riesgos Corrup'!#REF!="Alta",'Riesgos Corrup'!#REF!="Moderado"),CONCATENATE("R46C",'Riesgos Corrup'!#REF!),"")</f>
        <v>#REF!</v>
      </c>
      <c r="Q100" s="39" t="e">
        <f>IF(AND('Riesgos Corrup'!#REF!="Alta",'Riesgos Corrup'!#REF!="Moderado"),CONCATENATE("R45C",'Riesgos Corrup'!#REF!),"")</f>
        <v>#REF!</v>
      </c>
      <c r="R100" s="84" t="e">
        <f>IF(AND('Riesgos Corrup'!#REF!="Alta",'Riesgos Corrup'!#REF!="Moderado"),CONCATENATE("R45C",'Riesgos Corrup'!#REF!),"")</f>
        <v>#REF!</v>
      </c>
      <c r="S100" s="83" t="e">
        <f>IF(AND('Riesgos Corrup'!#REF!="Alta",'Riesgos Corrup'!#REF!="Mayor"),CONCATENATE("R46C",'Riesgos Corrup'!#REF!),"")</f>
        <v>#REF!</v>
      </c>
      <c r="T100" s="39" t="e">
        <f>IF(AND('Riesgos Corrup'!#REF!="Alta",'Riesgos Corrup'!#REF!="Mayor"),CONCATENATE("R45C",'Riesgos Corrup'!#REF!),"")</f>
        <v>#REF!</v>
      </c>
      <c r="U100" s="84" t="e">
        <f>IF(AND('Riesgos Corrup'!#REF!="Alta",'Riesgos Corrup'!#REF!="Mayor"),CONCATENATE("R45C",'Riesgos Corrup'!#REF!),"")</f>
        <v>#REF!</v>
      </c>
      <c r="V100" s="96" t="e">
        <f>IF(AND('Riesgos Corrup'!#REF!="Alta",'Riesgos Corrup'!#REF!="Catastrófico"),CONCATENATE("R46C",'Riesgos Corrup'!#REF!),"")</f>
        <v>#REF!</v>
      </c>
      <c r="W100" s="97" t="e">
        <f>IF(AND('Riesgos Corrup'!#REF!="Alta",'Riesgos Corrup'!#REF!="Catastrófico"),CONCATENATE("R45C",'Riesgos Corrup'!#REF!),"")</f>
        <v>#REF!</v>
      </c>
      <c r="X100" s="98" t="e">
        <f>IF(AND('Riesgos Corrup'!#REF!="Alta",'Riesgos Corrup'!#REF!="Catastrófico"),CONCATENATE("R45C",'Riesgos Corrup'!#REF!),"")</f>
        <v>#REF!</v>
      </c>
      <c r="Y100" s="40"/>
      <c r="Z100" s="187"/>
      <c r="AA100" s="188"/>
      <c r="AB100" s="188"/>
      <c r="AC100" s="188"/>
      <c r="AD100" s="188"/>
      <c r="AE100" s="189"/>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row>
    <row r="101" spans="1:61" ht="15" customHeight="1" x14ac:dyDescent="0.35">
      <c r="A101" s="40"/>
      <c r="B101" s="204"/>
      <c r="C101" s="205"/>
      <c r="D101" s="206"/>
      <c r="E101" s="179"/>
      <c r="F101" s="174"/>
      <c r="G101" s="174"/>
      <c r="H101" s="174"/>
      <c r="I101" s="174"/>
      <c r="J101" s="102" t="e">
        <f>IF(AND('Riesgos Corrup'!#REF!="Alta",'Riesgos Corrup'!#REF!="Moderado"),CONCATENATE("R47C",'Riesgos Corrup'!#REF!),"")</f>
        <v>#REF!</v>
      </c>
      <c r="K101" s="103" t="e">
        <f>IF(AND('Riesgos Corrup'!#REF!="Alta",'Riesgos Corrup'!#REF!="Moderado"),CONCATENATE("R46C",'Riesgos Corrup'!#REF!),"")</f>
        <v>#REF!</v>
      </c>
      <c r="L101" s="104" t="e">
        <f>IF(AND('Riesgos Corrup'!#REF!="Alta",'Riesgos Corrup'!#REF!="Moderado"),CONCATENATE("R46C",'Riesgos Corrup'!#REF!),"")</f>
        <v>#REF!</v>
      </c>
      <c r="M101" s="102" t="e">
        <f>IF(AND('Riesgos Corrup'!#REF!="Alta",'Riesgos Corrup'!#REF!="Moderado"),CONCATENATE("R47C",'Riesgos Corrup'!#REF!),"")</f>
        <v>#REF!</v>
      </c>
      <c r="N101" s="103" t="e">
        <f>IF(AND('Riesgos Corrup'!#REF!="Alta",'Riesgos Corrup'!#REF!="Moderado"),CONCATENATE("R46C",'Riesgos Corrup'!#REF!),"")</f>
        <v>#REF!</v>
      </c>
      <c r="O101" s="104" t="e">
        <f>IF(AND('Riesgos Corrup'!#REF!="Alta",'Riesgos Corrup'!#REF!="Moderado"),CONCATENATE("R46C",'Riesgos Corrup'!#REF!),"")</f>
        <v>#REF!</v>
      </c>
      <c r="P101" s="83" t="e">
        <f>IF(AND('Riesgos Corrup'!#REF!="Alta",'Riesgos Corrup'!#REF!="Moderado"),CONCATENATE("R47C",'Riesgos Corrup'!#REF!),"")</f>
        <v>#REF!</v>
      </c>
      <c r="Q101" s="39" t="e">
        <f>IF(AND('Riesgos Corrup'!#REF!="Alta",'Riesgos Corrup'!#REF!="Moderado"),CONCATENATE("R46C",'Riesgos Corrup'!#REF!),"")</f>
        <v>#REF!</v>
      </c>
      <c r="R101" s="84" t="e">
        <f>IF(AND('Riesgos Corrup'!#REF!="Alta",'Riesgos Corrup'!#REF!="Moderado"),CONCATENATE("R46C",'Riesgos Corrup'!#REF!),"")</f>
        <v>#REF!</v>
      </c>
      <c r="S101" s="83" t="e">
        <f>IF(AND('Riesgos Corrup'!#REF!="Alta",'Riesgos Corrup'!#REF!="Mayor"),CONCATENATE("R47C",'Riesgos Corrup'!#REF!),"")</f>
        <v>#REF!</v>
      </c>
      <c r="T101" s="39" t="e">
        <f>IF(AND('Riesgos Corrup'!#REF!="Alta",'Riesgos Corrup'!#REF!="Mayor"),CONCATENATE("R46C",'Riesgos Corrup'!#REF!),"")</f>
        <v>#REF!</v>
      </c>
      <c r="U101" s="84" t="e">
        <f>IF(AND('Riesgos Corrup'!#REF!="Alta",'Riesgos Corrup'!#REF!="Mayor"),CONCATENATE("R46C",'Riesgos Corrup'!#REF!),"")</f>
        <v>#REF!</v>
      </c>
      <c r="V101" s="96" t="e">
        <f>IF(AND('Riesgos Corrup'!#REF!="Alta",'Riesgos Corrup'!#REF!="Catastrófico"),CONCATENATE("R47C",'Riesgos Corrup'!#REF!),"")</f>
        <v>#REF!</v>
      </c>
      <c r="W101" s="97" t="e">
        <f>IF(AND('Riesgos Corrup'!#REF!="Alta",'Riesgos Corrup'!#REF!="Catastrófico"),CONCATENATE("R46C",'Riesgos Corrup'!#REF!),"")</f>
        <v>#REF!</v>
      </c>
      <c r="X101" s="98" t="e">
        <f>IF(AND('Riesgos Corrup'!#REF!="Alta",'Riesgos Corrup'!#REF!="Catastrófico"),CONCATENATE("R46C",'Riesgos Corrup'!#REF!),"")</f>
        <v>#REF!</v>
      </c>
      <c r="Y101" s="40"/>
      <c r="Z101" s="187"/>
      <c r="AA101" s="188"/>
      <c r="AB101" s="188"/>
      <c r="AC101" s="188"/>
      <c r="AD101" s="188"/>
      <c r="AE101" s="189"/>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row>
    <row r="102" spans="1:61" ht="15" customHeight="1" x14ac:dyDescent="0.35">
      <c r="A102" s="40"/>
      <c r="B102" s="204"/>
      <c r="C102" s="205"/>
      <c r="D102" s="206"/>
      <c r="E102" s="179"/>
      <c r="F102" s="174"/>
      <c r="G102" s="174"/>
      <c r="H102" s="174"/>
      <c r="I102" s="174"/>
      <c r="J102" s="102" t="e">
        <f>IF(AND('Riesgos Corrup'!#REF!="Alta",'Riesgos Corrup'!#REF!="Moderado"),CONCATENATE("R48C",'Riesgos Corrup'!#REF!),"")</f>
        <v>#REF!</v>
      </c>
      <c r="K102" s="103" t="e">
        <f>IF(AND('Riesgos Corrup'!#REF!="Alta",'Riesgos Corrup'!#REF!="Moderado"),CONCATENATE("R47C",'Riesgos Corrup'!#REF!),"")</f>
        <v>#REF!</v>
      </c>
      <c r="L102" s="104" t="e">
        <f>IF(AND('Riesgos Corrup'!#REF!="Alta",'Riesgos Corrup'!#REF!="Moderado"),CONCATENATE("R47C",'Riesgos Corrup'!#REF!),"")</f>
        <v>#REF!</v>
      </c>
      <c r="M102" s="102" t="e">
        <f>IF(AND('Riesgos Corrup'!#REF!="Alta",'Riesgos Corrup'!#REF!="Moderado"),CONCATENATE("R48C",'Riesgos Corrup'!#REF!),"")</f>
        <v>#REF!</v>
      </c>
      <c r="N102" s="103" t="e">
        <f>IF(AND('Riesgos Corrup'!#REF!="Alta",'Riesgos Corrup'!#REF!="Moderado"),CONCATENATE("R47C",'Riesgos Corrup'!#REF!),"")</f>
        <v>#REF!</v>
      </c>
      <c r="O102" s="104" t="e">
        <f>IF(AND('Riesgos Corrup'!#REF!="Alta",'Riesgos Corrup'!#REF!="Moderado"),CONCATENATE("R47C",'Riesgos Corrup'!#REF!),"")</f>
        <v>#REF!</v>
      </c>
      <c r="P102" s="83" t="e">
        <f>IF(AND('Riesgos Corrup'!#REF!="Alta",'Riesgos Corrup'!#REF!="Moderado"),CONCATENATE("R48C",'Riesgos Corrup'!#REF!),"")</f>
        <v>#REF!</v>
      </c>
      <c r="Q102" s="39" t="e">
        <f>IF(AND('Riesgos Corrup'!#REF!="Alta",'Riesgos Corrup'!#REF!="Moderado"),CONCATENATE("R47C",'Riesgos Corrup'!#REF!),"")</f>
        <v>#REF!</v>
      </c>
      <c r="R102" s="84" t="e">
        <f>IF(AND('Riesgos Corrup'!#REF!="Alta",'Riesgos Corrup'!#REF!="Moderado"),CONCATENATE("R47C",'Riesgos Corrup'!#REF!),"")</f>
        <v>#REF!</v>
      </c>
      <c r="S102" s="83" t="e">
        <f>IF(AND('Riesgos Corrup'!#REF!="Alta",'Riesgos Corrup'!#REF!="Mayor"),CONCATENATE("R48C",'Riesgos Corrup'!#REF!),"")</f>
        <v>#REF!</v>
      </c>
      <c r="T102" s="39" t="e">
        <f>IF(AND('Riesgos Corrup'!#REF!="Alta",'Riesgos Corrup'!#REF!="Mayor"),CONCATENATE("R47C",'Riesgos Corrup'!#REF!),"")</f>
        <v>#REF!</v>
      </c>
      <c r="U102" s="84" t="e">
        <f>IF(AND('Riesgos Corrup'!#REF!="Alta",'Riesgos Corrup'!#REF!="Mayor"),CONCATENATE("R47C",'Riesgos Corrup'!#REF!),"")</f>
        <v>#REF!</v>
      </c>
      <c r="V102" s="96" t="e">
        <f>IF(AND('Riesgos Corrup'!#REF!="Alta",'Riesgos Corrup'!#REF!="Catastrófico"),CONCATENATE("R48C",'Riesgos Corrup'!#REF!),"")</f>
        <v>#REF!</v>
      </c>
      <c r="W102" s="97" t="e">
        <f>IF(AND('Riesgos Corrup'!#REF!="Alta",'Riesgos Corrup'!#REF!="Catastrófico"),CONCATENATE("R47C",'Riesgos Corrup'!#REF!),"")</f>
        <v>#REF!</v>
      </c>
      <c r="X102" s="98" t="e">
        <f>IF(AND('Riesgos Corrup'!#REF!="Alta",'Riesgos Corrup'!#REF!="Catastrófico"),CONCATENATE("R47C",'Riesgos Corrup'!#REF!),"")</f>
        <v>#REF!</v>
      </c>
      <c r="Y102" s="40"/>
      <c r="Z102" s="187"/>
      <c r="AA102" s="188"/>
      <c r="AB102" s="188"/>
      <c r="AC102" s="188"/>
      <c r="AD102" s="188"/>
      <c r="AE102" s="189"/>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row>
    <row r="103" spans="1:61" ht="15" customHeight="1" x14ac:dyDescent="0.35">
      <c r="A103" s="40"/>
      <c r="B103" s="204"/>
      <c r="C103" s="205"/>
      <c r="D103" s="206"/>
      <c r="E103" s="179"/>
      <c r="F103" s="174"/>
      <c r="G103" s="174"/>
      <c r="H103" s="174"/>
      <c r="I103" s="174"/>
      <c r="J103" s="102" t="str">
        <f>IF(AND('Riesgos Corrup'!$AB$52="Alta",'Riesgos Corrup'!$AD$52="Moderado"),CONCATENATE("R49C",'Riesgos Corrup'!$R$52),"")</f>
        <v/>
      </c>
      <c r="K103" s="103" t="str">
        <f>IF(AND('Riesgos Corrup'!$AB$53="Alta",'Riesgos Corrup'!$AD$53="Moderado"),CONCATENATE("R48C",'Riesgos Corrup'!$R$53),"")</f>
        <v/>
      </c>
      <c r="L103" s="104" t="str">
        <f>IF(AND('Riesgos Corrup'!$AB$54="Alta",'Riesgos Corrup'!$AD$54="Moderado"),CONCATENATE("R48C",'Riesgos Corrup'!$R$54),"")</f>
        <v/>
      </c>
      <c r="M103" s="102" t="str">
        <f>IF(AND('Riesgos Corrup'!$AB$52="Alta",'Riesgos Corrup'!$AD$52="Moderado"),CONCATENATE("R49C",'Riesgos Corrup'!$R$52),"")</f>
        <v/>
      </c>
      <c r="N103" s="103" t="str">
        <f>IF(AND('Riesgos Corrup'!$AB$53="Alta",'Riesgos Corrup'!$AD$53="Moderado"),CONCATENATE("R48C",'Riesgos Corrup'!$R$53),"")</f>
        <v/>
      </c>
      <c r="O103" s="104" t="str">
        <f>IF(AND('Riesgos Corrup'!$AB$54="Alta",'Riesgos Corrup'!$AD$54="Moderado"),CONCATENATE("R48C",'Riesgos Corrup'!$R$54),"")</f>
        <v/>
      </c>
      <c r="P103" s="83" t="str">
        <f>IF(AND('Riesgos Corrup'!$AB$52="Alta",'Riesgos Corrup'!$AD$52="Moderado"),CONCATENATE("R49C",'Riesgos Corrup'!$R$52),"")</f>
        <v/>
      </c>
      <c r="Q103" s="39" t="str">
        <f>IF(AND('Riesgos Corrup'!$AB$53="Alta",'Riesgos Corrup'!$AD$53="Moderado"),CONCATENATE("R48C",'Riesgos Corrup'!$R$53),"")</f>
        <v/>
      </c>
      <c r="R103" s="84" t="str">
        <f>IF(AND('Riesgos Corrup'!$AB$54="Alta",'Riesgos Corrup'!$AD$54="Moderado"),CONCATENATE("R48C",'Riesgos Corrup'!$R$54),"")</f>
        <v/>
      </c>
      <c r="S103" s="83" t="str">
        <f>IF(AND('Riesgos Corrup'!$AB$52="Alta",'Riesgos Corrup'!$AD$52="Mayor"),CONCATENATE("R49C",'Riesgos Corrup'!$R$52),"")</f>
        <v/>
      </c>
      <c r="T103" s="39" t="str">
        <f>IF(AND('Riesgos Corrup'!$AB$53="Alta",'Riesgos Corrup'!$AD$53="Mayor"),CONCATENATE("R48C",'Riesgos Corrup'!$R$53),"")</f>
        <v/>
      </c>
      <c r="U103" s="84" t="str">
        <f>IF(AND('Riesgos Corrup'!$AB$54="Alta",'Riesgos Corrup'!$AD$54="Mayor"),CONCATENATE("R48C",'Riesgos Corrup'!$R$54),"")</f>
        <v/>
      </c>
      <c r="V103" s="96" t="str">
        <f>IF(AND('Riesgos Corrup'!$AB$52="Alta",'Riesgos Corrup'!$AD$52="Catastrófico"),CONCATENATE("R49C",'Riesgos Corrup'!$R$52),"")</f>
        <v/>
      </c>
      <c r="W103" s="97" t="str">
        <f>IF(AND('Riesgos Corrup'!$AB$53="Alta",'Riesgos Corrup'!$AD$53="Catastrófico"),CONCATENATE("R48C",'Riesgos Corrup'!$R$53),"")</f>
        <v/>
      </c>
      <c r="X103" s="98" t="str">
        <f>IF(AND('Riesgos Corrup'!$AB$54="Alta",'Riesgos Corrup'!$AD$54="Catastrófico"),CONCATENATE("R48C",'Riesgos Corrup'!$R$54),"")</f>
        <v/>
      </c>
      <c r="Y103" s="40"/>
      <c r="Z103" s="187"/>
      <c r="AA103" s="188"/>
      <c r="AB103" s="188"/>
      <c r="AC103" s="188"/>
      <c r="AD103" s="188"/>
      <c r="AE103" s="189"/>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row>
    <row r="104" spans="1:61" ht="15" customHeight="1" x14ac:dyDescent="0.35">
      <c r="A104" s="40"/>
      <c r="B104" s="204"/>
      <c r="C104" s="205"/>
      <c r="D104" s="206"/>
      <c r="E104" s="179"/>
      <c r="F104" s="174"/>
      <c r="G104" s="174"/>
      <c r="H104" s="174"/>
      <c r="I104" s="174"/>
      <c r="J104" s="102" t="e">
        <f>IF(AND('Riesgos Corrup'!#REF!="Alta",'Riesgos Corrup'!#REF!="Moderado"),CONCATENATE("R49C",'Riesgos Corrup'!#REF!),"")</f>
        <v>#REF!</v>
      </c>
      <c r="K104" s="103" t="str">
        <f>IF(AND('Riesgos Corrup'!$AB$55="Alta",'Riesgos Corrup'!$AD$55="Moderado"),CONCATENATE("R49C",'Riesgos Corrup'!$R$55),"")</f>
        <v/>
      </c>
      <c r="L104" s="104" t="str">
        <f>IF(AND('Riesgos Corrup'!$AB$56="Alta",'Riesgos Corrup'!$AD$56="Moderado"),CONCATENATE("R49C",'Riesgos Corrup'!$R$56),"")</f>
        <v/>
      </c>
      <c r="M104" s="102" t="e">
        <f>IF(AND('Riesgos Corrup'!#REF!="Alta",'Riesgos Corrup'!#REF!="Moderado"),CONCATENATE("R49C",'Riesgos Corrup'!#REF!),"")</f>
        <v>#REF!</v>
      </c>
      <c r="N104" s="103" t="str">
        <f>IF(AND('Riesgos Corrup'!$AB$55="Alta",'Riesgos Corrup'!$AD$55="Moderado"),CONCATENATE("R49C",'Riesgos Corrup'!$R$55),"")</f>
        <v/>
      </c>
      <c r="O104" s="104" t="str">
        <f>IF(AND('Riesgos Corrup'!$AB$56="Alta",'Riesgos Corrup'!$AD$56="Moderado"),CONCATENATE("R49C",'Riesgos Corrup'!$R$56),"")</f>
        <v/>
      </c>
      <c r="P104" s="83" t="e">
        <f>IF(AND('Riesgos Corrup'!#REF!="Alta",'Riesgos Corrup'!#REF!="Moderado"),CONCATENATE("R49C",'Riesgos Corrup'!#REF!),"")</f>
        <v>#REF!</v>
      </c>
      <c r="Q104" s="39" t="str">
        <f>IF(AND('Riesgos Corrup'!$AB$55="Alta",'Riesgos Corrup'!$AD$55="Moderado"),CONCATENATE("R49C",'Riesgos Corrup'!$R$55),"")</f>
        <v/>
      </c>
      <c r="R104" s="84" t="str">
        <f>IF(AND('Riesgos Corrup'!$AB$56="Alta",'Riesgos Corrup'!$AD$56="Moderado"),CONCATENATE("R49C",'Riesgos Corrup'!$R$56),"")</f>
        <v/>
      </c>
      <c r="S104" s="83" t="e">
        <f>IF(AND('Riesgos Corrup'!#REF!="Alta",'Riesgos Corrup'!#REF!="Mayor"),CONCATENATE("R49C",'Riesgos Corrup'!#REF!),"")</f>
        <v>#REF!</v>
      </c>
      <c r="T104" s="39" t="str">
        <f>IF(AND('Riesgos Corrup'!$AB$55="Alta",'Riesgos Corrup'!$AD$55="Mayor"),CONCATENATE("R49C",'Riesgos Corrup'!$R$55),"")</f>
        <v/>
      </c>
      <c r="U104" s="84" t="str">
        <f>IF(AND('Riesgos Corrup'!$AB$56="Alta",'Riesgos Corrup'!$AD$56="Mayor"),CONCATENATE("R49C",'Riesgos Corrup'!$R$56),"")</f>
        <v/>
      </c>
      <c r="V104" s="96" t="e">
        <f>IF(AND('Riesgos Corrup'!#REF!="Alta",'Riesgos Corrup'!#REF!="Catastrófico"),CONCATENATE("R49C",'Riesgos Corrup'!#REF!),"")</f>
        <v>#REF!</v>
      </c>
      <c r="W104" s="97" t="str">
        <f>IF(AND('Riesgos Corrup'!$AB$55="Alta",'Riesgos Corrup'!$AD$55="Catastrófico"),CONCATENATE("R49C",'Riesgos Corrup'!$R$55),"")</f>
        <v/>
      </c>
      <c r="X104" s="98" t="str">
        <f>IF(AND('Riesgos Corrup'!$AB$56="Alta",'Riesgos Corrup'!$AD$56="Catastrófico"),CONCATENATE("R49C",'Riesgos Corrup'!$R$56),"")</f>
        <v/>
      </c>
      <c r="Y104" s="40"/>
      <c r="Z104" s="187"/>
      <c r="AA104" s="188"/>
      <c r="AB104" s="188"/>
      <c r="AC104" s="188"/>
      <c r="AD104" s="188"/>
      <c r="AE104" s="189"/>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row>
    <row r="105" spans="1:61" ht="15" customHeight="1" thickBot="1" x14ac:dyDescent="0.4">
      <c r="A105" s="40"/>
      <c r="B105" s="204"/>
      <c r="C105" s="205"/>
      <c r="D105" s="206"/>
      <c r="E105" s="179"/>
      <c r="F105" s="174"/>
      <c r="G105" s="174"/>
      <c r="H105" s="174"/>
      <c r="I105" s="174"/>
      <c r="J105" s="102" t="str">
        <f>IF(AND('Riesgos Corrup'!$AB$57="Alta",'Riesgos Corrup'!$AD$57="Moderado"),CONCATENATE("R50C",'Riesgos Corrup'!$R$57),"")</f>
        <v/>
      </c>
      <c r="K105" s="103" t="str">
        <f>IF(AND('Riesgos Corrup'!$AB$58="Alta",'Riesgos Corrup'!$AD$58="Moderado"),CONCATENATE("R50C",'Riesgos Corrup'!$R$58),"")</f>
        <v/>
      </c>
      <c r="L105" s="104" t="str">
        <f>IF(AND('Riesgos Corrup'!$AB$59="Alta",'Riesgos Corrup'!$AD$59="Moderado"),CONCATENATE("R50C",'Riesgos Corrup'!$R$59),"")</f>
        <v/>
      </c>
      <c r="M105" s="102" t="str">
        <f>IF(AND('Riesgos Corrup'!$AB$57="Alta",'Riesgos Corrup'!$AD$57="Moderado"),CONCATENATE("R50C",'Riesgos Corrup'!$R$57),"")</f>
        <v/>
      </c>
      <c r="N105" s="103" t="str">
        <f>IF(AND('Riesgos Corrup'!$AB$58="Alta",'Riesgos Corrup'!$AD$58="Moderado"),CONCATENATE("R50C",'Riesgos Corrup'!$R$58),"")</f>
        <v/>
      </c>
      <c r="O105" s="104" t="str">
        <f>IF(AND('Riesgos Corrup'!$AB$59="Alta",'Riesgos Corrup'!$AD$59="Moderado"),CONCATENATE("R50C",'Riesgos Corrup'!$R$59),"")</f>
        <v/>
      </c>
      <c r="P105" s="83" t="str">
        <f>IF(AND('Riesgos Corrup'!$AB$57="Alta",'Riesgos Corrup'!$AD$57="Moderado"),CONCATENATE("R50C",'Riesgos Corrup'!$R$57),"")</f>
        <v/>
      </c>
      <c r="Q105" s="39" t="str">
        <f>IF(AND('Riesgos Corrup'!$AB$58="Alta",'Riesgos Corrup'!$AD$58="Moderado"),CONCATENATE("R50C",'Riesgos Corrup'!$R$58),"")</f>
        <v/>
      </c>
      <c r="R105" s="84" t="str">
        <f>IF(AND('Riesgos Corrup'!$AB$59="Alta",'Riesgos Corrup'!$AD$59="Moderado"),CONCATENATE("R50C",'Riesgos Corrup'!$R$59),"")</f>
        <v/>
      </c>
      <c r="S105" s="83" t="str">
        <f>IF(AND('Riesgos Corrup'!$AB$57="Alta",'Riesgos Corrup'!$AD$57="Mayor"),CONCATENATE("R50C",'Riesgos Corrup'!$R$57),"")</f>
        <v/>
      </c>
      <c r="T105" s="39" t="str">
        <f>IF(AND('Riesgos Corrup'!$AB$58="Alta",'Riesgos Corrup'!$AD$58="Mayor"),CONCATENATE("R50C",'Riesgos Corrup'!$R$58),"")</f>
        <v/>
      </c>
      <c r="U105" s="84" t="str">
        <f>IF(AND('Riesgos Corrup'!$AB$59="Alta",'Riesgos Corrup'!$AD$59="Mayor"),CONCATENATE("R50C",'Riesgos Corrup'!$R$59),"")</f>
        <v/>
      </c>
      <c r="V105" s="96" t="str">
        <f>IF(AND('Riesgos Corrup'!$AB$57="Alta",'Riesgos Corrup'!$AD$57="Catastrófico"),CONCATENATE("R50C",'Riesgos Corrup'!$R$57),"")</f>
        <v/>
      </c>
      <c r="W105" s="97" t="str">
        <f>IF(AND('Riesgos Corrup'!$AB$58="Alta",'Riesgos Corrup'!$AD$58="Catastrófico"),CONCATENATE("R50C",'Riesgos Corrup'!$R$58),"")</f>
        <v/>
      </c>
      <c r="X105" s="98" t="str">
        <f>IF(AND('Riesgos Corrup'!$AB$59="Alta",'Riesgos Corrup'!$AD$59="Catastrófico"),CONCATENATE("R50C",'Riesgos Corrup'!$R$59),"")</f>
        <v/>
      </c>
      <c r="Y105" s="40"/>
      <c r="Z105" s="187"/>
      <c r="AA105" s="188"/>
      <c r="AB105" s="188"/>
      <c r="AC105" s="188"/>
      <c r="AD105" s="188"/>
      <c r="AE105" s="189"/>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row>
    <row r="106" spans="1:61" ht="15" customHeight="1" x14ac:dyDescent="0.35">
      <c r="A106" s="40"/>
      <c r="B106" s="204"/>
      <c r="C106" s="205"/>
      <c r="D106" s="206"/>
      <c r="E106" s="190" t="s">
        <v>108</v>
      </c>
      <c r="F106" s="191"/>
      <c r="G106" s="191"/>
      <c r="H106" s="191"/>
      <c r="I106" s="191"/>
      <c r="J106" s="99" t="str">
        <f ca="1">IF(AND('Riesgos Corrup'!$AB$7="Muy Alta",'Riesgos Corrup'!$AD$7="Moderado"),CONCATENATE("R1C",'Riesgos Corrup'!$R$7),"")</f>
        <v/>
      </c>
      <c r="K106" s="100" t="str">
        <f>IF(AND('Riesgos Corrup'!$AB$8="Muy Alta",'Riesgos Corrup'!$AD$8="Moderado"),CONCATENATE("R1C",'Riesgos Corrup'!$R$8),"")</f>
        <v/>
      </c>
      <c r="L106" s="101" t="str">
        <f>IF(AND('Riesgos Corrup'!$AB$9="Muy Alta",'Riesgos Corrup'!$AD$9="Moderado"),CONCATENATE("R1C",'Riesgos Corrup'!$R$9),"")</f>
        <v/>
      </c>
      <c r="M106" s="99" t="str">
        <f ca="1">IF(AND('Riesgos Corrup'!$AB$7="Muy Alta",'Riesgos Corrup'!$AD$7="Moderado"),CONCATENATE("R1C",'Riesgos Corrup'!$R$7),"")</f>
        <v/>
      </c>
      <c r="N106" s="100" t="str">
        <f>IF(AND('Riesgos Corrup'!$AB$8="Muy Alta",'Riesgos Corrup'!$AD$8="Moderado"),CONCATENATE("R1C",'Riesgos Corrup'!$R$8),"")</f>
        <v/>
      </c>
      <c r="O106" s="101" t="str">
        <f>IF(AND('Riesgos Corrup'!$AB$9="Muy Alta",'Riesgos Corrup'!$AD$9="Moderado"),CONCATENATE("R1C",'Riesgos Corrup'!$R$9),"")</f>
        <v/>
      </c>
      <c r="P106" s="99" t="str">
        <f ca="1">IF(AND('Riesgos Corrup'!$AB$7="Muy Alta",'Riesgos Corrup'!$AD$7="Moderado"),CONCATENATE("R1C",'Riesgos Corrup'!$R$7),"")</f>
        <v/>
      </c>
      <c r="Q106" s="100" t="str">
        <f>IF(AND('Riesgos Corrup'!$AB$8="Muy Alta",'Riesgos Corrup'!$AD$8="Moderado"),CONCATENATE("R1C",'Riesgos Corrup'!$R$8),"")</f>
        <v/>
      </c>
      <c r="R106" s="101" t="str">
        <f>IF(AND('Riesgos Corrup'!$AB$9="Muy Alta",'Riesgos Corrup'!$AD$9="Moderado"),CONCATENATE("R1C",'Riesgos Corrup'!$R$9),"")</f>
        <v/>
      </c>
      <c r="S106" s="80" t="str">
        <f ca="1">IF(AND('Riesgos Corrup'!$AB$7="Muy Alta",'Riesgos Corrup'!$AD$7="Mayor"),CONCATENATE("R1C",'Riesgos Corrup'!$R$7),"")</f>
        <v/>
      </c>
      <c r="T106" s="81" t="str">
        <f>IF(AND('Riesgos Corrup'!$AB$8="Muy Alta",'Riesgos Corrup'!$AD$8="Mayor"),CONCATENATE("R1C",'Riesgos Corrup'!$R$8),"")</f>
        <v/>
      </c>
      <c r="U106" s="82" t="str">
        <f>IF(AND('Riesgos Corrup'!$AB$9="Muy Alta",'Riesgos Corrup'!$AD$9="Mayor"),CONCATENATE("R1C",'Riesgos Corrup'!$R$9),"")</f>
        <v/>
      </c>
      <c r="V106" s="93" t="str">
        <f ca="1">IF(AND('Riesgos Corrup'!$AB$7="Muy Alta",'Riesgos Corrup'!$AD$7="Catastrófico"),CONCATENATE("R1C",'Riesgos Corrup'!$R$7),"")</f>
        <v/>
      </c>
      <c r="W106" s="94" t="str">
        <f>IF(AND('Riesgos Corrup'!$AB$8="Muy Alta",'Riesgos Corrup'!$AD$8="Catastrófico"),CONCATENATE("R1C",'Riesgos Corrup'!$R$8),"")</f>
        <v/>
      </c>
      <c r="X106" s="95" t="str">
        <f>IF(AND('Riesgos Corrup'!$AB$9="Muy Alta",'Riesgos Corrup'!$AD$9="Catastrófico"),CONCATENATE("R1C",'Riesgos Corrup'!$R$9),"")</f>
        <v/>
      </c>
      <c r="Y106" s="40"/>
      <c r="Z106" s="221" t="s">
        <v>75</v>
      </c>
      <c r="AA106" s="222"/>
      <c r="AB106" s="222"/>
      <c r="AC106" s="222"/>
      <c r="AD106" s="222"/>
      <c r="AE106" s="223"/>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row>
    <row r="107" spans="1:61" ht="15" customHeight="1" x14ac:dyDescent="0.35">
      <c r="A107" s="40"/>
      <c r="B107" s="204"/>
      <c r="C107" s="205"/>
      <c r="D107" s="206"/>
      <c r="E107" s="178"/>
      <c r="F107" s="174"/>
      <c r="G107" s="174"/>
      <c r="H107" s="174"/>
      <c r="I107" s="174"/>
      <c r="J107" s="102" t="e">
        <f>IF(AND('Riesgos Corrup'!#REF!="Media",'Riesgos Corrup'!#REF!="Moderado"),CONCATENATE("R2C",'Riesgos Corrup'!#REF!),"")</f>
        <v>#REF!</v>
      </c>
      <c r="K107" s="103" t="e">
        <f>IF(AND('Riesgos Corrup'!#REF!="Media",'Riesgos Corrup'!#REF!="Moderado"),CONCATENATE("R2C",'Riesgos Corrup'!#REF!),"")</f>
        <v>#REF!</v>
      </c>
      <c r="L107" s="104" t="e">
        <f>IF(AND('Riesgos Corrup'!#REF!="Media",'Riesgos Corrup'!#REF!="Moderado"),CONCATENATE("R2C",'Riesgos Corrup'!#REF!),"")</f>
        <v>#REF!</v>
      </c>
      <c r="M107" s="102" t="e">
        <f>IF(AND('Riesgos Corrup'!#REF!="Media",'Riesgos Corrup'!#REF!="Moderado"),CONCATENATE("R2C",'Riesgos Corrup'!#REF!),"")</f>
        <v>#REF!</v>
      </c>
      <c r="N107" s="103" t="e">
        <f>IF(AND('Riesgos Corrup'!#REF!="Media",'Riesgos Corrup'!#REF!="Moderado"),CONCATENATE("R2C",'Riesgos Corrup'!#REF!),"")</f>
        <v>#REF!</v>
      </c>
      <c r="O107" s="104" t="e">
        <f>IF(AND('Riesgos Corrup'!#REF!="Media",'Riesgos Corrup'!#REF!="Moderado"),CONCATENATE("R2C",'Riesgos Corrup'!#REF!),"")</f>
        <v>#REF!</v>
      </c>
      <c r="P107" s="102" t="e">
        <f>IF(AND('Riesgos Corrup'!#REF!="Media",'Riesgos Corrup'!#REF!="Moderado"),CONCATENATE("R2C",'Riesgos Corrup'!#REF!),"")</f>
        <v>#REF!</v>
      </c>
      <c r="Q107" s="103" t="e">
        <f>IF(AND('Riesgos Corrup'!#REF!="Media",'Riesgos Corrup'!#REF!="Moderado"),CONCATENATE("R2C",'Riesgos Corrup'!#REF!),"")</f>
        <v>#REF!</v>
      </c>
      <c r="R107" s="104" t="e">
        <f>IF(AND('Riesgos Corrup'!#REF!="Media",'Riesgos Corrup'!#REF!="Moderado"),CONCATENATE("R2C",'Riesgos Corrup'!#REF!),"")</f>
        <v>#REF!</v>
      </c>
      <c r="S107" s="83" t="e">
        <f>IF(AND('Riesgos Corrup'!#REF!="Media",'Riesgos Corrup'!#REF!="Mayor"),CONCATENATE("R2C",'Riesgos Corrup'!#REF!),"")</f>
        <v>#REF!</v>
      </c>
      <c r="T107" s="39" t="e">
        <f>IF(AND('Riesgos Corrup'!#REF!="Media",'Riesgos Corrup'!#REF!="Mayor"),CONCATENATE("R2C",'Riesgos Corrup'!#REF!),"")</f>
        <v>#REF!</v>
      </c>
      <c r="U107" s="84" t="e">
        <f>IF(AND('Riesgos Corrup'!#REF!="Media",'Riesgos Corrup'!#REF!="Mayor"),CONCATENATE("R2C",'Riesgos Corrup'!#REF!),"")</f>
        <v>#REF!</v>
      </c>
      <c r="V107" s="96" t="e">
        <f>IF(AND('Riesgos Corrup'!#REF!="Media",'Riesgos Corrup'!#REF!="Catastrófico"),CONCATENATE("R2C",'Riesgos Corrup'!#REF!),"")</f>
        <v>#REF!</v>
      </c>
      <c r="W107" s="97" t="e">
        <f>IF(AND('Riesgos Corrup'!#REF!="Media",'Riesgos Corrup'!#REF!="Catastrófico"),CONCATENATE("R2C",'Riesgos Corrup'!#REF!),"")</f>
        <v>#REF!</v>
      </c>
      <c r="X107" s="98" t="e">
        <f>IF(AND('Riesgos Corrup'!#REF!="Media",'Riesgos Corrup'!#REF!="Catastrófico"),CONCATENATE("R2C",'Riesgos Corrup'!#REF!),"")</f>
        <v>#REF!</v>
      </c>
      <c r="Y107" s="40"/>
      <c r="Z107" s="224"/>
      <c r="AA107" s="225"/>
      <c r="AB107" s="225"/>
      <c r="AC107" s="225"/>
      <c r="AD107" s="225"/>
      <c r="AE107" s="226"/>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row>
    <row r="108" spans="1:61" ht="15" customHeight="1" x14ac:dyDescent="0.35">
      <c r="A108" s="40"/>
      <c r="B108" s="204"/>
      <c r="C108" s="205"/>
      <c r="D108" s="206"/>
      <c r="E108" s="179"/>
      <c r="F108" s="174"/>
      <c r="G108" s="174"/>
      <c r="H108" s="174"/>
      <c r="I108" s="174"/>
      <c r="J108" s="102" t="e">
        <f>IF(AND('Riesgos Corrup'!#REF!="Media",'Riesgos Corrup'!#REF!="Moderado"),CONCATENATE("R3C",'Riesgos Corrup'!#REF!),"")</f>
        <v>#REF!</v>
      </c>
      <c r="K108" s="103" t="e">
        <f>IF(AND('Riesgos Corrup'!#REF!="Media",'Riesgos Corrup'!#REF!="Moderado"),CONCATENATE("R3C",'Riesgos Corrup'!#REF!),"")</f>
        <v>#REF!</v>
      </c>
      <c r="L108" s="104" t="e">
        <f>IF(AND('Riesgos Corrup'!#REF!="Media",'Riesgos Corrup'!#REF!="Moderado"),CONCATENATE("R3C",'Riesgos Corrup'!#REF!),"")</f>
        <v>#REF!</v>
      </c>
      <c r="M108" s="102" t="e">
        <f>IF(AND('Riesgos Corrup'!#REF!="Media",'Riesgos Corrup'!#REF!="Moderado"),CONCATENATE("R3C",'Riesgos Corrup'!#REF!),"")</f>
        <v>#REF!</v>
      </c>
      <c r="N108" s="103" t="e">
        <f>IF(AND('Riesgos Corrup'!#REF!="Media",'Riesgos Corrup'!#REF!="Moderado"),CONCATENATE("R3C",'Riesgos Corrup'!#REF!),"")</f>
        <v>#REF!</v>
      </c>
      <c r="O108" s="104" t="e">
        <f>IF(AND('Riesgos Corrup'!#REF!="Media",'Riesgos Corrup'!#REF!="Moderado"),CONCATENATE("R3C",'Riesgos Corrup'!#REF!),"")</f>
        <v>#REF!</v>
      </c>
      <c r="P108" s="102" t="e">
        <f>IF(AND('Riesgos Corrup'!#REF!="Media",'Riesgos Corrup'!#REF!="Moderado"),CONCATENATE("R3C",'Riesgos Corrup'!#REF!),"")</f>
        <v>#REF!</v>
      </c>
      <c r="Q108" s="103" t="e">
        <f>IF(AND('Riesgos Corrup'!#REF!="Media",'Riesgos Corrup'!#REF!="Moderado"),CONCATENATE("R3C",'Riesgos Corrup'!#REF!),"")</f>
        <v>#REF!</v>
      </c>
      <c r="R108" s="104" t="e">
        <f>IF(AND('Riesgos Corrup'!#REF!="Media",'Riesgos Corrup'!#REF!="Moderado"),CONCATENATE("R3C",'Riesgos Corrup'!#REF!),"")</f>
        <v>#REF!</v>
      </c>
      <c r="S108" s="83" t="e">
        <f>IF(AND('Riesgos Corrup'!#REF!="Media",'Riesgos Corrup'!#REF!="Mayor"),CONCATENATE("R3C",'Riesgos Corrup'!#REF!),"")</f>
        <v>#REF!</v>
      </c>
      <c r="T108" s="39" t="e">
        <f>IF(AND('Riesgos Corrup'!#REF!="Media",'Riesgos Corrup'!#REF!="Mayor"),CONCATENATE("R3C",'Riesgos Corrup'!#REF!),"")</f>
        <v>#REF!</v>
      </c>
      <c r="U108" s="84" t="e">
        <f>IF(AND('Riesgos Corrup'!#REF!="Media",'Riesgos Corrup'!#REF!="Mayor"),CONCATENATE("R3C",'Riesgos Corrup'!#REF!),"")</f>
        <v>#REF!</v>
      </c>
      <c r="V108" s="96" t="e">
        <f>IF(AND('Riesgos Corrup'!#REF!="Media",'Riesgos Corrup'!#REF!="Catastrófico"),CONCATENATE("R3C",'Riesgos Corrup'!#REF!),"")</f>
        <v>#REF!</v>
      </c>
      <c r="W108" s="97" t="e">
        <f>IF(AND('Riesgos Corrup'!#REF!="Media",'Riesgos Corrup'!#REF!="Catastrófico"),CONCATENATE("R3C",'Riesgos Corrup'!#REF!),"")</f>
        <v>#REF!</v>
      </c>
      <c r="X108" s="98" t="e">
        <f>IF(AND('Riesgos Corrup'!#REF!="Media",'Riesgos Corrup'!#REF!="Catastrófico"),CONCATENATE("R3C",'Riesgos Corrup'!#REF!),"")</f>
        <v>#REF!</v>
      </c>
      <c r="Y108" s="40"/>
      <c r="Z108" s="224"/>
      <c r="AA108" s="225"/>
      <c r="AB108" s="225"/>
      <c r="AC108" s="225"/>
      <c r="AD108" s="225"/>
      <c r="AE108" s="226"/>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row>
    <row r="109" spans="1:61" ht="15" customHeight="1" x14ac:dyDescent="0.35">
      <c r="A109" s="40"/>
      <c r="B109" s="204"/>
      <c r="C109" s="205"/>
      <c r="D109" s="206"/>
      <c r="E109" s="179"/>
      <c r="F109" s="174"/>
      <c r="G109" s="174"/>
      <c r="H109" s="174"/>
      <c r="I109" s="174"/>
      <c r="J109" s="102" t="str">
        <f ca="1">IF(AND('Riesgos Corrup'!$AB$10="Media",'Riesgos Corrup'!$AD$10="Moderado"),CONCATENATE("R4C",'Riesgos Corrup'!$R$10),"")</f>
        <v/>
      </c>
      <c r="K109" s="103" t="str">
        <f>IF(AND('Riesgos Corrup'!$AB$11="Media",'Riesgos Corrup'!$AD$11="Moderado"),CONCATENATE("R4C",'Riesgos Corrup'!$R$11),"")</f>
        <v/>
      </c>
      <c r="L109" s="104" t="str">
        <f>IF(AND('Riesgos Corrup'!$AB$12="Media",'Riesgos Corrup'!$AD$12="Moderado"),CONCATENATE("R4C",'Riesgos Corrup'!$R$12),"")</f>
        <v/>
      </c>
      <c r="M109" s="102" t="str">
        <f ca="1">IF(AND('Riesgos Corrup'!$AB$10="Media",'Riesgos Corrup'!$AD$10="Moderado"),CONCATENATE("R4C",'Riesgos Corrup'!$R$10),"")</f>
        <v/>
      </c>
      <c r="N109" s="103" t="str">
        <f>IF(AND('Riesgos Corrup'!$AB$11="Media",'Riesgos Corrup'!$AD$11="Moderado"),CONCATENATE("R4C",'Riesgos Corrup'!$R$11),"")</f>
        <v/>
      </c>
      <c r="O109" s="104" t="str">
        <f>IF(AND('Riesgos Corrup'!$AB$12="Media",'Riesgos Corrup'!$AD$12="Moderado"),CONCATENATE("R4C",'Riesgos Corrup'!$R$12),"")</f>
        <v/>
      </c>
      <c r="P109" s="102" t="str">
        <f ca="1">IF(AND('Riesgos Corrup'!$AB$10="Media",'Riesgos Corrup'!$AD$10="Moderado"),CONCATENATE("R4C",'Riesgos Corrup'!$R$10),"")</f>
        <v/>
      </c>
      <c r="Q109" s="103" t="str">
        <f>IF(AND('Riesgos Corrup'!$AB$11="Media",'Riesgos Corrup'!$AD$11="Moderado"),CONCATENATE("R4C",'Riesgos Corrup'!$R$11),"")</f>
        <v/>
      </c>
      <c r="R109" s="104" t="str">
        <f>IF(AND('Riesgos Corrup'!$AB$12="Media",'Riesgos Corrup'!$AD$12="Moderado"),CONCATENATE("R4C",'Riesgos Corrup'!$R$12),"")</f>
        <v/>
      </c>
      <c r="S109" s="83" t="str">
        <f ca="1">IF(AND('Riesgos Corrup'!$AB$10="Media",'Riesgos Corrup'!$AD$10="Mayor"),CONCATENATE("R4C",'Riesgos Corrup'!$R$10),"")</f>
        <v/>
      </c>
      <c r="T109" s="39" t="str">
        <f>IF(AND('Riesgos Corrup'!$AB$11="Media",'Riesgos Corrup'!$AD$11="Mayor"),CONCATENATE("R4C",'Riesgos Corrup'!$R$11),"")</f>
        <v/>
      </c>
      <c r="U109" s="84" t="str">
        <f>IF(AND('Riesgos Corrup'!$AB$12="Media",'Riesgos Corrup'!$AD$12="Mayor"),CONCATENATE("R4C",'Riesgos Corrup'!$R$12),"")</f>
        <v/>
      </c>
      <c r="V109" s="96" t="str">
        <f ca="1">IF(AND('Riesgos Corrup'!$AB$10="Media",'Riesgos Corrup'!$AD$10="Catastrófico"),CONCATENATE("R4C",'Riesgos Corrup'!$R$10),"")</f>
        <v/>
      </c>
      <c r="W109" s="97" t="str">
        <f>IF(AND('Riesgos Corrup'!$AB$11="Media",'Riesgos Corrup'!$AD$11="Catastrófico"),CONCATENATE("R4C",'Riesgos Corrup'!$R$11),"")</f>
        <v/>
      </c>
      <c r="X109" s="98" t="str">
        <f>IF(AND('Riesgos Corrup'!$AB$12="Media",'Riesgos Corrup'!$AD$12="Catastrófico"),CONCATENATE("R4C",'Riesgos Corrup'!$R$12),"")</f>
        <v/>
      </c>
      <c r="Y109" s="40"/>
      <c r="Z109" s="224"/>
      <c r="AA109" s="225"/>
      <c r="AB109" s="225"/>
      <c r="AC109" s="225"/>
      <c r="AD109" s="225"/>
      <c r="AE109" s="226"/>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row>
    <row r="110" spans="1:61" ht="15" customHeight="1" x14ac:dyDescent="0.35">
      <c r="A110" s="40"/>
      <c r="B110" s="204"/>
      <c r="C110" s="205"/>
      <c r="D110" s="206"/>
      <c r="E110" s="179"/>
      <c r="F110" s="174"/>
      <c r="G110" s="174"/>
      <c r="H110" s="174"/>
      <c r="I110" s="174"/>
      <c r="J110" s="102" t="e">
        <f>IF(AND('Riesgos Corrup'!#REF!="Media",'Riesgos Corrup'!#REF!="Moderado"),CONCATENATE("R5C",'Riesgos Corrup'!#REF!),"")</f>
        <v>#REF!</v>
      </c>
      <c r="K110" s="103" t="e">
        <f>IF(AND('Riesgos Corrup'!#REF!="Media",'Riesgos Corrup'!#REF!="Moderado"),CONCATENATE("R5C",'Riesgos Corrup'!#REF!),"")</f>
        <v>#REF!</v>
      </c>
      <c r="L110" s="104" t="e">
        <f>IF(AND('Riesgos Corrup'!#REF!="Media",'Riesgos Corrup'!#REF!="Moderado"),CONCATENATE("R5C",'Riesgos Corrup'!#REF!),"")</f>
        <v>#REF!</v>
      </c>
      <c r="M110" s="102" t="e">
        <f>IF(AND('Riesgos Corrup'!#REF!="Media",'Riesgos Corrup'!#REF!="Moderado"),CONCATENATE("R5C",'Riesgos Corrup'!#REF!),"")</f>
        <v>#REF!</v>
      </c>
      <c r="N110" s="103" t="e">
        <f>IF(AND('Riesgos Corrup'!#REF!="Media",'Riesgos Corrup'!#REF!="Moderado"),CONCATENATE("R5C",'Riesgos Corrup'!#REF!),"")</f>
        <v>#REF!</v>
      </c>
      <c r="O110" s="104" t="e">
        <f>IF(AND('Riesgos Corrup'!#REF!="Media",'Riesgos Corrup'!#REF!="Moderado"),CONCATENATE("R5C",'Riesgos Corrup'!#REF!),"")</f>
        <v>#REF!</v>
      </c>
      <c r="P110" s="102" t="e">
        <f>IF(AND('Riesgos Corrup'!#REF!="Media",'Riesgos Corrup'!#REF!="Moderado"),CONCATENATE("R5C",'Riesgos Corrup'!#REF!),"")</f>
        <v>#REF!</v>
      </c>
      <c r="Q110" s="103" t="e">
        <f>IF(AND('Riesgos Corrup'!#REF!="Media",'Riesgos Corrup'!#REF!="Moderado"),CONCATENATE("R5C",'Riesgos Corrup'!#REF!),"")</f>
        <v>#REF!</v>
      </c>
      <c r="R110" s="104" t="e">
        <f>IF(AND('Riesgos Corrup'!#REF!="Media",'Riesgos Corrup'!#REF!="Moderado"),CONCATENATE("R5C",'Riesgos Corrup'!#REF!),"")</f>
        <v>#REF!</v>
      </c>
      <c r="S110" s="83" t="e">
        <f>IF(AND('Riesgos Corrup'!#REF!="Media",'Riesgos Corrup'!#REF!="Mayor"),CONCATENATE("R5C",'Riesgos Corrup'!#REF!),"")</f>
        <v>#REF!</v>
      </c>
      <c r="T110" s="39" t="e">
        <f>IF(AND('Riesgos Corrup'!#REF!="Media",'Riesgos Corrup'!#REF!="Mayor"),CONCATENATE("R5C",'Riesgos Corrup'!#REF!),"")</f>
        <v>#REF!</v>
      </c>
      <c r="U110" s="84" t="e">
        <f>IF(AND('Riesgos Corrup'!#REF!="Media",'Riesgos Corrup'!#REF!="Mayor"),CONCATENATE("R5C",'Riesgos Corrup'!#REF!),"")</f>
        <v>#REF!</v>
      </c>
      <c r="V110" s="96" t="e">
        <f>IF(AND('Riesgos Corrup'!#REF!="Media",'Riesgos Corrup'!#REF!="Catastrófico"),CONCATENATE("R5C",'Riesgos Corrup'!#REF!),"")</f>
        <v>#REF!</v>
      </c>
      <c r="W110" s="97" t="e">
        <f>IF(AND('Riesgos Corrup'!#REF!="Media",'Riesgos Corrup'!#REF!="Catastrófico"),CONCATENATE("R5C",'Riesgos Corrup'!#REF!),"")</f>
        <v>#REF!</v>
      </c>
      <c r="X110" s="98" t="e">
        <f>IF(AND('Riesgos Corrup'!#REF!="Media",'Riesgos Corrup'!#REF!="Catastrófico"),CONCATENATE("R5C",'Riesgos Corrup'!#REF!),"")</f>
        <v>#REF!</v>
      </c>
      <c r="Y110" s="40"/>
      <c r="Z110" s="224"/>
      <c r="AA110" s="225"/>
      <c r="AB110" s="225"/>
      <c r="AC110" s="225"/>
      <c r="AD110" s="225"/>
      <c r="AE110" s="226"/>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row>
    <row r="111" spans="1:61" ht="15" customHeight="1" x14ac:dyDescent="0.35">
      <c r="A111" s="40"/>
      <c r="B111" s="204"/>
      <c r="C111" s="205"/>
      <c r="D111" s="206"/>
      <c r="E111" s="179"/>
      <c r="F111" s="174"/>
      <c r="G111" s="174"/>
      <c r="H111" s="174"/>
      <c r="I111" s="174"/>
      <c r="J111" s="102" t="str">
        <f ca="1">IF(AND('Riesgos Corrup'!$AB$13="Media",'Riesgos Corrup'!$AD$13="Moderado"),CONCATENATE("R6C",'Riesgos Corrup'!$R$13),"")</f>
        <v>R6C1</v>
      </c>
      <c r="K111" s="103" t="str">
        <f ca="1">IF(AND('Riesgos Corrup'!$AB$14="Media",'Riesgos Corrup'!$AD$14="Moderado"),CONCATENATE("R6C",'Riesgos Corrup'!$R$14),"")</f>
        <v>R6C2</v>
      </c>
      <c r="L111" s="104" t="str">
        <f ca="1">IF(AND('Riesgos Corrup'!$AB$15="Media",'Riesgos Corrup'!$AD$15="Moderado"),CONCATENATE("R6C",'Riesgos Corrup'!$R$15),"")</f>
        <v/>
      </c>
      <c r="M111" s="102" t="str">
        <f ca="1">IF(AND('Riesgos Corrup'!$AB$13="Media",'Riesgos Corrup'!$AD$13="Moderado"),CONCATENATE("R6C",'Riesgos Corrup'!$R$13),"")</f>
        <v>R6C1</v>
      </c>
      <c r="N111" s="103" t="str">
        <f ca="1">IF(AND('Riesgos Corrup'!$AB$14="Media",'Riesgos Corrup'!$AD$14="Moderado"),CONCATENATE("R6C",'Riesgos Corrup'!$R$14),"")</f>
        <v>R6C2</v>
      </c>
      <c r="O111" s="104" t="str">
        <f ca="1">IF(AND('Riesgos Corrup'!$AB$15="Media",'Riesgos Corrup'!$AD$15="Moderado"),CONCATENATE("R6C",'Riesgos Corrup'!$R$15),"")</f>
        <v/>
      </c>
      <c r="P111" s="102" t="str">
        <f ca="1">IF(AND('Riesgos Corrup'!$AB$13="Media",'Riesgos Corrup'!$AD$13="Moderado"),CONCATENATE("R6C",'Riesgos Corrup'!$R$13),"")</f>
        <v>R6C1</v>
      </c>
      <c r="Q111" s="103" t="str">
        <f ca="1">IF(AND('Riesgos Corrup'!$AB$14="Media",'Riesgos Corrup'!$AD$14="Moderado"),CONCATENATE("R6C",'Riesgos Corrup'!$R$14),"")</f>
        <v>R6C2</v>
      </c>
      <c r="R111" s="104" t="str">
        <f ca="1">IF(AND('Riesgos Corrup'!$AB$15="Media",'Riesgos Corrup'!$AD$15="Moderado"),CONCATENATE("R6C",'Riesgos Corrup'!$R$15),"")</f>
        <v/>
      </c>
      <c r="S111" s="83" t="str">
        <f ca="1">IF(AND('Riesgos Corrup'!$AB$13="Media",'Riesgos Corrup'!$AD$13="Mayor"),CONCATENATE("R6C",'Riesgos Corrup'!$R$13),"")</f>
        <v/>
      </c>
      <c r="T111" s="39" t="str">
        <f ca="1">IF(AND('Riesgos Corrup'!$AB$14="Media",'Riesgos Corrup'!$AD$14="Mayor"),CONCATENATE("R6C",'Riesgos Corrup'!$R$14),"")</f>
        <v/>
      </c>
      <c r="U111" s="84" t="str">
        <f ca="1">IF(AND('Riesgos Corrup'!$AB$15="Media",'Riesgos Corrup'!$AD$15="Mayor"),CONCATENATE("R6C",'Riesgos Corrup'!$R$15),"")</f>
        <v/>
      </c>
      <c r="V111" s="96" t="str">
        <f ca="1">IF(AND('Riesgos Corrup'!$AB$13="Media",'Riesgos Corrup'!$AD$13="Catastrófico"),CONCATENATE("R6C",'Riesgos Corrup'!$R$13),"")</f>
        <v/>
      </c>
      <c r="W111" s="97" t="str">
        <f ca="1">IF(AND('Riesgos Corrup'!$AB$14="Media",'Riesgos Corrup'!$AD$14="Catastrófico"),CONCATENATE("R6C",'Riesgos Corrup'!$R$14),"")</f>
        <v/>
      </c>
      <c r="X111" s="98" t="str">
        <f ca="1">IF(AND('Riesgos Corrup'!$AB$15="Media",'Riesgos Corrup'!$AD$15="Catastrófico"),CONCATENATE("R6C",'Riesgos Corrup'!$R$15),"")</f>
        <v/>
      </c>
      <c r="Y111" s="40"/>
      <c r="Z111" s="224"/>
      <c r="AA111" s="225"/>
      <c r="AB111" s="225"/>
      <c r="AC111" s="225"/>
      <c r="AD111" s="225"/>
      <c r="AE111" s="226"/>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row>
    <row r="112" spans="1:61" ht="15" customHeight="1" x14ac:dyDescent="0.35">
      <c r="A112" s="40"/>
      <c r="B112" s="204"/>
      <c r="C112" s="205"/>
      <c r="D112" s="206"/>
      <c r="E112" s="179"/>
      <c r="F112" s="174"/>
      <c r="G112" s="174"/>
      <c r="H112" s="174"/>
      <c r="I112" s="174"/>
      <c r="J112" s="102" t="e">
        <f>IF(AND('Riesgos Corrup'!#REF!="Media",'Riesgos Corrup'!#REF!="Moderado"),CONCATENATE("R7C",'Riesgos Corrup'!#REF!),"")</f>
        <v>#REF!</v>
      </c>
      <c r="K112" s="103" t="e">
        <f>IF(AND('Riesgos Corrup'!#REF!="Media",'Riesgos Corrup'!#REF!="Moderado"),CONCATENATE("R7C",'Riesgos Corrup'!#REF!),"")</f>
        <v>#REF!</v>
      </c>
      <c r="L112" s="104" t="e">
        <f>IF(AND('Riesgos Corrup'!#REF!="Media",'Riesgos Corrup'!#REF!="Moderado"),CONCATENATE("R7C",'Riesgos Corrup'!#REF!),"")</f>
        <v>#REF!</v>
      </c>
      <c r="M112" s="102" t="e">
        <f>IF(AND('Riesgos Corrup'!#REF!="Media",'Riesgos Corrup'!#REF!="Moderado"),CONCATENATE("R7C",'Riesgos Corrup'!#REF!),"")</f>
        <v>#REF!</v>
      </c>
      <c r="N112" s="103" t="e">
        <f>IF(AND('Riesgos Corrup'!#REF!="Media",'Riesgos Corrup'!#REF!="Moderado"),CONCATENATE("R7C",'Riesgos Corrup'!#REF!),"")</f>
        <v>#REF!</v>
      </c>
      <c r="O112" s="104" t="e">
        <f>IF(AND('Riesgos Corrup'!#REF!="Media",'Riesgos Corrup'!#REF!="Moderado"),CONCATENATE("R7C",'Riesgos Corrup'!#REF!),"")</f>
        <v>#REF!</v>
      </c>
      <c r="P112" s="102" t="e">
        <f>IF(AND('Riesgos Corrup'!#REF!="Media",'Riesgos Corrup'!#REF!="Moderado"),CONCATENATE("R7C",'Riesgos Corrup'!#REF!),"")</f>
        <v>#REF!</v>
      </c>
      <c r="Q112" s="103" t="e">
        <f>IF(AND('Riesgos Corrup'!#REF!="Media",'Riesgos Corrup'!#REF!="Moderado"),CONCATENATE("R7C",'Riesgos Corrup'!#REF!),"")</f>
        <v>#REF!</v>
      </c>
      <c r="R112" s="104" t="e">
        <f>IF(AND('Riesgos Corrup'!#REF!="Media",'Riesgos Corrup'!#REF!="Moderado"),CONCATENATE("R7C",'Riesgos Corrup'!#REF!),"")</f>
        <v>#REF!</v>
      </c>
      <c r="S112" s="83" t="e">
        <f>IF(AND('Riesgos Corrup'!#REF!="Media",'Riesgos Corrup'!#REF!="Mayor"),CONCATENATE("R7C",'Riesgos Corrup'!#REF!),"")</f>
        <v>#REF!</v>
      </c>
      <c r="T112" s="39" t="e">
        <f>IF(AND('Riesgos Corrup'!#REF!="Media",'Riesgos Corrup'!#REF!="Mayor"),CONCATENATE("R7C",'Riesgos Corrup'!#REF!),"")</f>
        <v>#REF!</v>
      </c>
      <c r="U112" s="84" t="e">
        <f>IF(AND('Riesgos Corrup'!#REF!="Media",'Riesgos Corrup'!#REF!="Mayor"),CONCATENATE("R7C",'Riesgos Corrup'!#REF!),"")</f>
        <v>#REF!</v>
      </c>
      <c r="V112" s="96" t="e">
        <f>IF(AND('Riesgos Corrup'!#REF!="Media",'Riesgos Corrup'!#REF!="Catastrófico"),CONCATENATE("R7C",'Riesgos Corrup'!#REF!),"")</f>
        <v>#REF!</v>
      </c>
      <c r="W112" s="97" t="e">
        <f>IF(AND('Riesgos Corrup'!#REF!="Media",'Riesgos Corrup'!#REF!="Catastrófico"),CONCATENATE("R7C",'Riesgos Corrup'!#REF!),"")</f>
        <v>#REF!</v>
      </c>
      <c r="X112" s="98" t="e">
        <f>IF(AND('Riesgos Corrup'!#REF!="Media",'Riesgos Corrup'!#REF!="Catastrófico"),CONCATENATE("R7C",'Riesgos Corrup'!#REF!),"")</f>
        <v>#REF!</v>
      </c>
      <c r="Y112" s="40"/>
      <c r="Z112" s="224"/>
      <c r="AA112" s="225"/>
      <c r="AB112" s="225"/>
      <c r="AC112" s="225"/>
      <c r="AD112" s="225"/>
      <c r="AE112" s="226"/>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row>
    <row r="113" spans="1:61" ht="15" customHeight="1" x14ac:dyDescent="0.35">
      <c r="A113" s="40"/>
      <c r="B113" s="204"/>
      <c r="C113" s="205"/>
      <c r="D113" s="206"/>
      <c r="E113" s="179"/>
      <c r="F113" s="174"/>
      <c r="G113" s="174"/>
      <c r="H113" s="174"/>
      <c r="I113" s="174"/>
      <c r="J113" s="102" t="e">
        <f>IF(AND('Riesgos Corrup'!#REF!="Media",'Riesgos Corrup'!#REF!="Moderado"),CONCATENATE("R8C",'Riesgos Corrup'!#REF!),"")</f>
        <v>#REF!</v>
      </c>
      <c r="K113" s="103" t="e">
        <f>IF(AND('Riesgos Corrup'!#REF!="Media",'Riesgos Corrup'!#REF!="Moderado"),CONCATENATE("R8C",'Riesgos Corrup'!#REF!),"")</f>
        <v>#REF!</v>
      </c>
      <c r="L113" s="104" t="e">
        <f>IF(AND('Riesgos Corrup'!#REF!="Media",'Riesgos Corrup'!#REF!="Moderado"),CONCATENATE("R8C",'Riesgos Corrup'!#REF!),"")</f>
        <v>#REF!</v>
      </c>
      <c r="M113" s="102" t="e">
        <f>IF(AND('Riesgos Corrup'!#REF!="Media",'Riesgos Corrup'!#REF!="Moderado"),CONCATENATE("R8C",'Riesgos Corrup'!#REF!),"")</f>
        <v>#REF!</v>
      </c>
      <c r="N113" s="103" t="e">
        <f>IF(AND('Riesgos Corrup'!#REF!="Media",'Riesgos Corrup'!#REF!="Moderado"),CONCATENATE("R8C",'Riesgos Corrup'!#REF!),"")</f>
        <v>#REF!</v>
      </c>
      <c r="O113" s="104" t="e">
        <f>IF(AND('Riesgos Corrup'!#REF!="Media",'Riesgos Corrup'!#REF!="Moderado"),CONCATENATE("R8C",'Riesgos Corrup'!#REF!),"")</f>
        <v>#REF!</v>
      </c>
      <c r="P113" s="102" t="e">
        <f>IF(AND('Riesgos Corrup'!#REF!="Media",'Riesgos Corrup'!#REF!="Moderado"),CONCATENATE("R8C",'Riesgos Corrup'!#REF!),"")</f>
        <v>#REF!</v>
      </c>
      <c r="Q113" s="103" t="e">
        <f>IF(AND('Riesgos Corrup'!#REF!="Media",'Riesgos Corrup'!#REF!="Moderado"),CONCATENATE("R8C",'Riesgos Corrup'!#REF!),"")</f>
        <v>#REF!</v>
      </c>
      <c r="R113" s="104" t="e">
        <f>IF(AND('Riesgos Corrup'!#REF!="Media",'Riesgos Corrup'!#REF!="Moderado"),CONCATENATE("R8C",'Riesgos Corrup'!#REF!),"")</f>
        <v>#REF!</v>
      </c>
      <c r="S113" s="83" t="e">
        <f>IF(AND('Riesgos Corrup'!#REF!="Media",'Riesgos Corrup'!#REF!="Mayor"),CONCATENATE("R8C",'Riesgos Corrup'!#REF!),"")</f>
        <v>#REF!</v>
      </c>
      <c r="T113" s="39" t="e">
        <f>IF(AND('Riesgos Corrup'!#REF!="Media",'Riesgos Corrup'!#REF!="Mayor"),CONCATENATE("R8C",'Riesgos Corrup'!#REF!),"")</f>
        <v>#REF!</v>
      </c>
      <c r="U113" s="84" t="e">
        <f>IF(AND('Riesgos Corrup'!#REF!="Media",'Riesgos Corrup'!#REF!="Mayor"),CONCATENATE("R8C",'Riesgos Corrup'!#REF!),"")</f>
        <v>#REF!</v>
      </c>
      <c r="V113" s="96" t="e">
        <f>IF(AND('Riesgos Corrup'!#REF!="Media",'Riesgos Corrup'!#REF!="Catastrófico"),CONCATENATE("R8C",'Riesgos Corrup'!#REF!),"")</f>
        <v>#REF!</v>
      </c>
      <c r="W113" s="97" t="e">
        <f>IF(AND('Riesgos Corrup'!#REF!="Media",'Riesgos Corrup'!#REF!="Catastrófico"),CONCATENATE("R8C",'Riesgos Corrup'!#REF!),"")</f>
        <v>#REF!</v>
      </c>
      <c r="X113" s="98" t="e">
        <f>IF(AND('Riesgos Corrup'!#REF!="Media",'Riesgos Corrup'!#REF!="Catastrófico"),CONCATENATE("R8C",'Riesgos Corrup'!#REF!),"")</f>
        <v>#REF!</v>
      </c>
      <c r="Y113" s="40"/>
      <c r="Z113" s="224"/>
      <c r="AA113" s="225"/>
      <c r="AB113" s="225"/>
      <c r="AC113" s="225"/>
      <c r="AD113" s="225"/>
      <c r="AE113" s="226"/>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row>
    <row r="114" spans="1:61" ht="15" customHeight="1" x14ac:dyDescent="0.35">
      <c r="A114" s="40"/>
      <c r="B114" s="204"/>
      <c r="C114" s="205"/>
      <c r="D114" s="206"/>
      <c r="E114" s="179"/>
      <c r="F114" s="174"/>
      <c r="G114" s="174"/>
      <c r="H114" s="174"/>
      <c r="I114" s="174"/>
      <c r="J114" s="102" t="str">
        <f ca="1">IF(AND('Riesgos Corrup'!$AB$16="Media",'Riesgos Corrup'!$AD$16="Moderado"),CONCATENATE("R9C",'Riesgos Corrup'!$R$16),"")</f>
        <v/>
      </c>
      <c r="K114" s="103" t="str">
        <f>IF(AND('Riesgos Corrup'!$AB$17="Media",'Riesgos Corrup'!$AD$17="Moderado"),CONCATENATE("R9C",'Riesgos Corrup'!$R$17),"")</f>
        <v/>
      </c>
      <c r="L114" s="104" t="str">
        <f>IF(AND('Riesgos Corrup'!$AB$18="Media",'Riesgos Corrup'!$AD$18="Moderado"),CONCATENATE("R9C",'Riesgos Corrup'!$R$18),"")</f>
        <v/>
      </c>
      <c r="M114" s="102" t="str">
        <f ca="1">IF(AND('Riesgos Corrup'!$AB$16="Media",'Riesgos Corrup'!$AD$16="Moderado"),CONCATENATE("R9C",'Riesgos Corrup'!$R$16),"")</f>
        <v/>
      </c>
      <c r="N114" s="103" t="str">
        <f>IF(AND('Riesgos Corrup'!$AB$17="Media",'Riesgos Corrup'!$AD$17="Moderado"),CONCATENATE("R9C",'Riesgos Corrup'!$R$17),"")</f>
        <v/>
      </c>
      <c r="O114" s="104" t="str">
        <f>IF(AND('Riesgos Corrup'!$AB$18="Media",'Riesgos Corrup'!$AD$18="Moderado"),CONCATENATE("R9C",'Riesgos Corrup'!$R$18),"")</f>
        <v/>
      </c>
      <c r="P114" s="102" t="str">
        <f ca="1">IF(AND('Riesgos Corrup'!$AB$16="Media",'Riesgos Corrup'!$AD$16="Moderado"),CONCATENATE("R9C",'Riesgos Corrup'!$R$16),"")</f>
        <v/>
      </c>
      <c r="Q114" s="103" t="str">
        <f>IF(AND('Riesgos Corrup'!$AB$17="Media",'Riesgos Corrup'!$AD$17="Moderado"),CONCATENATE("R9C",'Riesgos Corrup'!$R$17),"")</f>
        <v/>
      </c>
      <c r="R114" s="104" t="str">
        <f>IF(AND('Riesgos Corrup'!$AB$18="Media",'Riesgos Corrup'!$AD$18="Moderado"),CONCATENATE("R9C",'Riesgos Corrup'!$R$18),"")</f>
        <v/>
      </c>
      <c r="S114" s="83" t="str">
        <f ca="1">IF(AND('Riesgos Corrup'!$AB$16="Media",'Riesgos Corrup'!$AD$16="Mayor"),CONCATENATE("R9C",'Riesgos Corrup'!$R$16),"")</f>
        <v/>
      </c>
      <c r="T114" s="39" t="str">
        <f>IF(AND('Riesgos Corrup'!$AB$17="Media",'Riesgos Corrup'!$AD$17="Mayor"),CONCATENATE("R9C",'Riesgos Corrup'!$R$17),"")</f>
        <v/>
      </c>
      <c r="U114" s="84" t="str">
        <f>IF(AND('Riesgos Corrup'!$AB$18="Media",'Riesgos Corrup'!$AD$18="Mayor"),CONCATENATE("R9C",'Riesgos Corrup'!$R$18),"")</f>
        <v/>
      </c>
      <c r="V114" s="96" t="str">
        <f ca="1">IF(AND('Riesgos Corrup'!$AB$16="Media",'Riesgos Corrup'!$AD$16="Catastrófico"),CONCATENATE("R9C",'Riesgos Corrup'!$R$16),"")</f>
        <v/>
      </c>
      <c r="W114" s="97" t="str">
        <f>IF(AND('Riesgos Corrup'!$AB$17="Media",'Riesgos Corrup'!$AD$17="Catastrófico"),CONCATENATE("R9C",'Riesgos Corrup'!$R$17),"")</f>
        <v/>
      </c>
      <c r="X114" s="98" t="str">
        <f>IF(AND('Riesgos Corrup'!$AB$18="Media",'Riesgos Corrup'!$AD$18="Catastrófico"),CONCATENATE("R9C",'Riesgos Corrup'!$R$18),"")</f>
        <v/>
      </c>
      <c r="Y114" s="40"/>
      <c r="Z114" s="224"/>
      <c r="AA114" s="225"/>
      <c r="AB114" s="225"/>
      <c r="AC114" s="225"/>
      <c r="AD114" s="225"/>
      <c r="AE114" s="226"/>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row>
    <row r="115" spans="1:61" ht="15" customHeight="1" x14ac:dyDescent="0.35">
      <c r="A115" s="40"/>
      <c r="B115" s="204"/>
      <c r="C115" s="205"/>
      <c r="D115" s="206"/>
      <c r="E115" s="179"/>
      <c r="F115" s="174"/>
      <c r="G115" s="174"/>
      <c r="H115" s="174"/>
      <c r="I115" s="174"/>
      <c r="J115" s="102" t="str">
        <f ca="1">IF(AND('Riesgos Corrup'!$AB$19="Media",'Riesgos Corrup'!$AD$19="Moderado"),CONCATENATE("R10C",'Riesgos Corrup'!$R$19),"")</f>
        <v/>
      </c>
      <c r="K115" s="103" t="str">
        <f>IF(AND('Riesgos Corrup'!$AB$20="Media",'Riesgos Corrup'!$AD$20="Moderado"),CONCATENATE("R10C",'Riesgos Corrup'!$R$20),"")</f>
        <v/>
      </c>
      <c r="L115" s="104" t="str">
        <f>IF(AND('Riesgos Corrup'!$AB$21="Media",'Riesgos Corrup'!$AD$21="Moderado"),CONCATENATE("R10C",'Riesgos Corrup'!$R$21),"")</f>
        <v/>
      </c>
      <c r="M115" s="102" t="str">
        <f ca="1">IF(AND('Riesgos Corrup'!$AB$19="Media",'Riesgos Corrup'!$AD$19="Moderado"),CONCATENATE("R10C",'Riesgos Corrup'!$R$19),"")</f>
        <v/>
      </c>
      <c r="N115" s="103" t="str">
        <f>IF(AND('Riesgos Corrup'!$AB$20="Media",'Riesgos Corrup'!$AD$20="Moderado"),CONCATENATE("R10C",'Riesgos Corrup'!$R$20),"")</f>
        <v/>
      </c>
      <c r="O115" s="104" t="str">
        <f>IF(AND('Riesgos Corrup'!$AB$21="Media",'Riesgos Corrup'!$AD$21="Moderado"),CONCATENATE("R10C",'Riesgos Corrup'!$R$21),"")</f>
        <v/>
      </c>
      <c r="P115" s="102" t="str">
        <f ca="1">IF(AND('Riesgos Corrup'!$AB$19="Media",'Riesgos Corrup'!$AD$19="Moderado"),CONCATENATE("R10C",'Riesgos Corrup'!$R$19),"")</f>
        <v/>
      </c>
      <c r="Q115" s="103" t="str">
        <f>IF(AND('Riesgos Corrup'!$AB$20="Media",'Riesgos Corrup'!$AD$20="Moderado"),CONCATENATE("R10C",'Riesgos Corrup'!$R$20),"")</f>
        <v/>
      </c>
      <c r="R115" s="104" t="str">
        <f>IF(AND('Riesgos Corrup'!$AB$21="Media",'Riesgos Corrup'!$AD$21="Moderado"),CONCATENATE("R10C",'Riesgos Corrup'!$R$21),"")</f>
        <v/>
      </c>
      <c r="S115" s="83" t="str">
        <f ca="1">IF(AND('Riesgos Corrup'!$AB$19="Media",'Riesgos Corrup'!$AD$19="Mayor"),CONCATENATE("R10C",'Riesgos Corrup'!$R$19),"")</f>
        <v/>
      </c>
      <c r="T115" s="39" t="str">
        <f>IF(AND('Riesgos Corrup'!$AB$20="Media",'Riesgos Corrup'!$AD$20="Mayor"),CONCATENATE("R10C",'Riesgos Corrup'!$R$20),"")</f>
        <v/>
      </c>
      <c r="U115" s="84" t="str">
        <f>IF(AND('Riesgos Corrup'!$AB$21="Media",'Riesgos Corrup'!$AD$21="Mayor"),CONCATENATE("R10C",'Riesgos Corrup'!$R$21),"")</f>
        <v/>
      </c>
      <c r="V115" s="96" t="str">
        <f ca="1">IF(AND('Riesgos Corrup'!$AB$19="Media",'Riesgos Corrup'!$AD$19="Catastrófico"),CONCATENATE("R10C",'Riesgos Corrup'!$R$19),"")</f>
        <v/>
      </c>
      <c r="W115" s="97" t="str">
        <f>IF(AND('Riesgos Corrup'!$AB$20="Media",'Riesgos Corrup'!$AD$20="Catastrófico"),CONCATENATE("R10C",'Riesgos Corrup'!$R$20),"")</f>
        <v/>
      </c>
      <c r="X115" s="98" t="str">
        <f>IF(AND('Riesgos Corrup'!$AB$21="Media",'Riesgos Corrup'!$AD$21="Catastrófico"),CONCATENATE("R10C",'Riesgos Corrup'!$R$21),"")</f>
        <v/>
      </c>
      <c r="Y115" s="40"/>
      <c r="Z115" s="224"/>
      <c r="AA115" s="225"/>
      <c r="AB115" s="225"/>
      <c r="AC115" s="225"/>
      <c r="AD115" s="225"/>
      <c r="AE115" s="226"/>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row>
    <row r="116" spans="1:61" ht="15" customHeight="1" x14ac:dyDescent="0.35">
      <c r="A116" s="40"/>
      <c r="B116" s="204"/>
      <c r="C116" s="205"/>
      <c r="D116" s="206"/>
      <c r="E116" s="179"/>
      <c r="F116" s="174"/>
      <c r="G116" s="174"/>
      <c r="H116" s="174"/>
      <c r="I116" s="174"/>
      <c r="J116" s="102" t="e">
        <f>IF(AND('Riesgos Corrup'!#REF!="Media",'Riesgos Corrup'!#REF!="Moderado"),CONCATENATE("R11C",'Riesgos Corrup'!#REF!),"")</f>
        <v>#REF!</v>
      </c>
      <c r="K116" s="103" t="e">
        <f>IF(AND('Riesgos Corrup'!#REF!="Media",'Riesgos Corrup'!#REF!="Moderado"),CONCATENATE("R11C",'Riesgos Corrup'!#REF!),"")</f>
        <v>#REF!</v>
      </c>
      <c r="L116" s="104" t="e">
        <f>IF(AND('Riesgos Corrup'!#REF!="Media",'Riesgos Corrup'!#REF!="Moderado"),CONCATENATE("R11C",'Riesgos Corrup'!#REF!),"")</f>
        <v>#REF!</v>
      </c>
      <c r="M116" s="102" t="e">
        <f>IF(AND('Riesgos Corrup'!#REF!="Media",'Riesgos Corrup'!#REF!="Moderado"),CONCATENATE("R11C",'Riesgos Corrup'!#REF!),"")</f>
        <v>#REF!</v>
      </c>
      <c r="N116" s="103" t="e">
        <f>IF(AND('Riesgos Corrup'!#REF!="Media",'Riesgos Corrup'!#REF!="Moderado"),CONCATENATE("R11C",'Riesgos Corrup'!#REF!),"")</f>
        <v>#REF!</v>
      </c>
      <c r="O116" s="104" t="e">
        <f>IF(AND('Riesgos Corrup'!#REF!="Media",'Riesgos Corrup'!#REF!="Moderado"),CONCATENATE("R11C",'Riesgos Corrup'!#REF!),"")</f>
        <v>#REF!</v>
      </c>
      <c r="P116" s="102" t="e">
        <f>IF(AND('Riesgos Corrup'!#REF!="Media",'Riesgos Corrup'!#REF!="Moderado"),CONCATENATE("R11C",'Riesgos Corrup'!#REF!),"")</f>
        <v>#REF!</v>
      </c>
      <c r="Q116" s="103" t="e">
        <f>IF(AND('Riesgos Corrup'!#REF!="Media",'Riesgos Corrup'!#REF!="Moderado"),CONCATENATE("R11C",'Riesgos Corrup'!#REF!),"")</f>
        <v>#REF!</v>
      </c>
      <c r="R116" s="104" t="e">
        <f>IF(AND('Riesgos Corrup'!#REF!="Media",'Riesgos Corrup'!#REF!="Moderado"),CONCATENATE("R11C",'Riesgos Corrup'!#REF!),"")</f>
        <v>#REF!</v>
      </c>
      <c r="S116" s="83" t="e">
        <f>IF(AND('Riesgos Corrup'!#REF!="Media",'Riesgos Corrup'!#REF!="Mayor"),CONCATENATE("R11C",'Riesgos Corrup'!#REF!),"")</f>
        <v>#REF!</v>
      </c>
      <c r="T116" s="39" t="e">
        <f>IF(AND('Riesgos Corrup'!#REF!="Media",'Riesgos Corrup'!#REF!="Mayor"),CONCATENATE("R11C",'Riesgos Corrup'!#REF!),"")</f>
        <v>#REF!</v>
      </c>
      <c r="U116" s="84" t="e">
        <f>IF(AND('Riesgos Corrup'!#REF!="Media",'Riesgos Corrup'!#REF!="Mayor"),CONCATENATE("R11C",'Riesgos Corrup'!#REF!),"")</f>
        <v>#REF!</v>
      </c>
      <c r="V116" s="96" t="e">
        <f>IF(AND('Riesgos Corrup'!#REF!="Media",'Riesgos Corrup'!#REF!="Catastrófico"),CONCATENATE("R11C",'Riesgos Corrup'!#REF!),"")</f>
        <v>#REF!</v>
      </c>
      <c r="W116" s="97" t="e">
        <f>IF(AND('Riesgos Corrup'!#REF!="Media",'Riesgos Corrup'!#REF!="Catastrófico"),CONCATENATE("R11C",'Riesgos Corrup'!#REF!),"")</f>
        <v>#REF!</v>
      </c>
      <c r="X116" s="98" t="e">
        <f>IF(AND('Riesgos Corrup'!#REF!="Media",'Riesgos Corrup'!#REF!="Catastrófico"),CONCATENATE("R11C",'Riesgos Corrup'!#REF!),"")</f>
        <v>#REF!</v>
      </c>
      <c r="Y116" s="40"/>
      <c r="Z116" s="224"/>
      <c r="AA116" s="225"/>
      <c r="AB116" s="225"/>
      <c r="AC116" s="225"/>
      <c r="AD116" s="225"/>
      <c r="AE116" s="226"/>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row>
    <row r="117" spans="1:61" ht="15" customHeight="1" x14ac:dyDescent="0.35">
      <c r="A117" s="40"/>
      <c r="B117" s="204"/>
      <c r="C117" s="205"/>
      <c r="D117" s="206"/>
      <c r="E117" s="179"/>
      <c r="F117" s="174"/>
      <c r="G117" s="174"/>
      <c r="H117" s="174"/>
      <c r="I117" s="174"/>
      <c r="J117" s="102" t="e">
        <f>IF(AND('Riesgos Corrup'!#REF!="Media",'Riesgos Corrup'!#REF!="Moderado"),CONCATENATE("R12C",'Riesgos Corrup'!#REF!),"")</f>
        <v>#REF!</v>
      </c>
      <c r="K117" s="103" t="e">
        <f>IF(AND('Riesgos Corrup'!#REF!="Media",'Riesgos Corrup'!#REF!="Moderado"),CONCATENATE("R12C",'Riesgos Corrup'!#REF!),"")</f>
        <v>#REF!</v>
      </c>
      <c r="L117" s="104" t="e">
        <f>IF(AND('Riesgos Corrup'!#REF!="Media",'Riesgos Corrup'!#REF!="Moderado"),CONCATENATE("R12C",'Riesgos Corrup'!#REF!),"")</f>
        <v>#REF!</v>
      </c>
      <c r="M117" s="102" t="e">
        <f>IF(AND('Riesgos Corrup'!#REF!="Media",'Riesgos Corrup'!#REF!="Moderado"),CONCATENATE("R12C",'Riesgos Corrup'!#REF!),"")</f>
        <v>#REF!</v>
      </c>
      <c r="N117" s="103" t="e">
        <f>IF(AND('Riesgos Corrup'!#REF!="Media",'Riesgos Corrup'!#REF!="Moderado"),CONCATENATE("R12C",'Riesgos Corrup'!#REF!),"")</f>
        <v>#REF!</v>
      </c>
      <c r="O117" s="104" t="e">
        <f>IF(AND('Riesgos Corrup'!#REF!="Media",'Riesgos Corrup'!#REF!="Moderado"),CONCATENATE("R12C",'Riesgos Corrup'!#REF!),"")</f>
        <v>#REF!</v>
      </c>
      <c r="P117" s="102" t="e">
        <f>IF(AND('Riesgos Corrup'!#REF!="Media",'Riesgos Corrup'!#REF!="Moderado"),CONCATENATE("R12C",'Riesgos Corrup'!#REF!),"")</f>
        <v>#REF!</v>
      </c>
      <c r="Q117" s="103" t="e">
        <f>IF(AND('Riesgos Corrup'!#REF!="Media",'Riesgos Corrup'!#REF!="Moderado"),CONCATENATE("R12C",'Riesgos Corrup'!#REF!),"")</f>
        <v>#REF!</v>
      </c>
      <c r="R117" s="104" t="e">
        <f>IF(AND('Riesgos Corrup'!#REF!="Media",'Riesgos Corrup'!#REF!="Moderado"),CONCATENATE("R12C",'Riesgos Corrup'!#REF!),"")</f>
        <v>#REF!</v>
      </c>
      <c r="S117" s="83" t="e">
        <f>IF(AND('Riesgos Corrup'!#REF!="Media",'Riesgos Corrup'!#REF!="Mayor"),CONCATENATE("R12C",'Riesgos Corrup'!#REF!),"")</f>
        <v>#REF!</v>
      </c>
      <c r="T117" s="39" t="e">
        <f>IF(AND('Riesgos Corrup'!#REF!="Media",'Riesgos Corrup'!#REF!="Mayor"),CONCATENATE("R12C",'Riesgos Corrup'!#REF!),"")</f>
        <v>#REF!</v>
      </c>
      <c r="U117" s="84" t="e">
        <f>IF(AND('Riesgos Corrup'!#REF!="Media",'Riesgos Corrup'!#REF!="Mayor"),CONCATENATE("R12C",'Riesgos Corrup'!#REF!),"")</f>
        <v>#REF!</v>
      </c>
      <c r="V117" s="96" t="e">
        <f>IF(AND('Riesgos Corrup'!#REF!="Media",'Riesgos Corrup'!#REF!="Catastrófico"),CONCATENATE("R12C",'Riesgos Corrup'!#REF!),"")</f>
        <v>#REF!</v>
      </c>
      <c r="W117" s="97" t="e">
        <f>IF(AND('Riesgos Corrup'!#REF!="Media",'Riesgos Corrup'!#REF!="Catastrófico"),CONCATENATE("R12C",'Riesgos Corrup'!#REF!),"")</f>
        <v>#REF!</v>
      </c>
      <c r="X117" s="98" t="e">
        <f>IF(AND('Riesgos Corrup'!#REF!="Media",'Riesgos Corrup'!#REF!="Catastrófico"),CONCATENATE("R12C",'Riesgos Corrup'!#REF!),"")</f>
        <v>#REF!</v>
      </c>
      <c r="Y117" s="40"/>
      <c r="Z117" s="224"/>
      <c r="AA117" s="225"/>
      <c r="AB117" s="225"/>
      <c r="AC117" s="225"/>
      <c r="AD117" s="225"/>
      <c r="AE117" s="226"/>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row>
    <row r="118" spans="1:61" ht="15" customHeight="1" x14ac:dyDescent="0.35">
      <c r="A118" s="40"/>
      <c r="B118" s="204"/>
      <c r="C118" s="205"/>
      <c r="D118" s="206"/>
      <c r="E118" s="179"/>
      <c r="F118" s="174"/>
      <c r="G118" s="174"/>
      <c r="H118" s="174"/>
      <c r="I118" s="174"/>
      <c r="J118" s="102" t="e">
        <f>IF(AND('Riesgos Corrup'!#REF!="Media",'Riesgos Corrup'!#REF!="Moderado"),CONCATENATE("R13C",'Riesgos Corrup'!#REF!),"")</f>
        <v>#REF!</v>
      </c>
      <c r="K118" s="103" t="e">
        <f>IF(AND('Riesgos Corrup'!#REF!="Media",'Riesgos Corrup'!#REF!="Moderado"),CONCATENATE("R13C",'Riesgos Corrup'!#REF!),"")</f>
        <v>#REF!</v>
      </c>
      <c r="L118" s="104" t="e">
        <f>IF(AND('Riesgos Corrup'!#REF!="Media",'Riesgos Corrup'!#REF!="Moderado"),CONCATENATE("R13C",'Riesgos Corrup'!#REF!),"")</f>
        <v>#REF!</v>
      </c>
      <c r="M118" s="102" t="e">
        <f>IF(AND('Riesgos Corrup'!#REF!="Media",'Riesgos Corrup'!#REF!="Moderado"),CONCATENATE("R13C",'Riesgos Corrup'!#REF!),"")</f>
        <v>#REF!</v>
      </c>
      <c r="N118" s="103" t="e">
        <f>IF(AND('Riesgos Corrup'!#REF!="Media",'Riesgos Corrup'!#REF!="Moderado"),CONCATENATE("R13C",'Riesgos Corrup'!#REF!),"")</f>
        <v>#REF!</v>
      </c>
      <c r="O118" s="104" t="e">
        <f>IF(AND('Riesgos Corrup'!#REF!="Media",'Riesgos Corrup'!#REF!="Moderado"),CONCATENATE("R13C",'Riesgos Corrup'!#REF!),"")</f>
        <v>#REF!</v>
      </c>
      <c r="P118" s="102" t="e">
        <f>IF(AND('Riesgos Corrup'!#REF!="Media",'Riesgos Corrup'!#REF!="Moderado"),CONCATENATE("R13C",'Riesgos Corrup'!#REF!),"")</f>
        <v>#REF!</v>
      </c>
      <c r="Q118" s="103" t="e">
        <f>IF(AND('Riesgos Corrup'!#REF!="Media",'Riesgos Corrup'!#REF!="Moderado"),CONCATENATE("R13C",'Riesgos Corrup'!#REF!),"")</f>
        <v>#REF!</v>
      </c>
      <c r="R118" s="104" t="e">
        <f>IF(AND('Riesgos Corrup'!#REF!="Media",'Riesgos Corrup'!#REF!="Moderado"),CONCATENATE("R13C",'Riesgos Corrup'!#REF!),"")</f>
        <v>#REF!</v>
      </c>
      <c r="S118" s="83" t="e">
        <f>IF(AND('Riesgos Corrup'!#REF!="Media",'Riesgos Corrup'!#REF!="Mayor"),CONCATENATE("R13C",'Riesgos Corrup'!#REF!),"")</f>
        <v>#REF!</v>
      </c>
      <c r="T118" s="39" t="e">
        <f>IF(AND('Riesgos Corrup'!#REF!="Media",'Riesgos Corrup'!#REF!="Mayor"),CONCATENATE("R13C",'Riesgos Corrup'!#REF!),"")</f>
        <v>#REF!</v>
      </c>
      <c r="U118" s="84" t="e">
        <f>IF(AND('Riesgos Corrup'!#REF!="Media",'Riesgos Corrup'!#REF!="Mayor"),CONCATENATE("R13C",'Riesgos Corrup'!#REF!),"")</f>
        <v>#REF!</v>
      </c>
      <c r="V118" s="96" t="e">
        <f>IF(AND('Riesgos Corrup'!#REF!="Media",'Riesgos Corrup'!#REF!="Catastrófico"),CONCATENATE("R13C",'Riesgos Corrup'!#REF!),"")</f>
        <v>#REF!</v>
      </c>
      <c r="W118" s="97" t="e">
        <f>IF(AND('Riesgos Corrup'!#REF!="Media",'Riesgos Corrup'!#REF!="Catastrófico"),CONCATENATE("R13C",'Riesgos Corrup'!#REF!),"")</f>
        <v>#REF!</v>
      </c>
      <c r="X118" s="98" t="e">
        <f>IF(AND('Riesgos Corrup'!#REF!="Media",'Riesgos Corrup'!#REF!="Catastrófico"),CONCATENATE("R13C",'Riesgos Corrup'!#REF!),"")</f>
        <v>#REF!</v>
      </c>
      <c r="Y118" s="40"/>
      <c r="Z118" s="224"/>
      <c r="AA118" s="225"/>
      <c r="AB118" s="225"/>
      <c r="AC118" s="225"/>
      <c r="AD118" s="225"/>
      <c r="AE118" s="226"/>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row>
    <row r="119" spans="1:61" ht="15" customHeight="1" x14ac:dyDescent="0.35">
      <c r="A119" s="40"/>
      <c r="B119" s="204"/>
      <c r="C119" s="205"/>
      <c r="D119" s="206"/>
      <c r="E119" s="179"/>
      <c r="F119" s="174"/>
      <c r="G119" s="174"/>
      <c r="H119" s="174"/>
      <c r="I119" s="174"/>
      <c r="J119" s="102" t="str">
        <f ca="1">IF(AND('Riesgos Corrup'!$AB$22="Media",'Riesgos Corrup'!$AD$22="Moderado"),CONCATENATE("R14C",'Riesgos Corrup'!$R$22),"")</f>
        <v/>
      </c>
      <c r="K119" s="103" t="str">
        <f>IF(AND('Riesgos Corrup'!$AB$23="Media",'Riesgos Corrup'!$AD$23="Moderado"),CONCATENATE("R14C",'Riesgos Corrup'!$R$23),"")</f>
        <v/>
      </c>
      <c r="L119" s="104" t="str">
        <f>IF(AND('Riesgos Corrup'!$AB$24="Media",'Riesgos Corrup'!$AD$24="Moderado"),CONCATENATE("R14C",'Riesgos Corrup'!$R$24),"")</f>
        <v/>
      </c>
      <c r="M119" s="102" t="str">
        <f ca="1">IF(AND('Riesgos Corrup'!$AB$22="Media",'Riesgos Corrup'!$AD$22="Moderado"),CONCATENATE("R14C",'Riesgos Corrup'!$R$22),"")</f>
        <v/>
      </c>
      <c r="N119" s="103" t="str">
        <f>IF(AND('Riesgos Corrup'!$AB$23="Media",'Riesgos Corrup'!$AD$23="Moderado"),CONCATENATE("R14C",'Riesgos Corrup'!$R$23),"")</f>
        <v/>
      </c>
      <c r="O119" s="104" t="str">
        <f>IF(AND('Riesgos Corrup'!$AB$24="Media",'Riesgos Corrup'!$AD$24="Moderado"),CONCATENATE("R14C",'Riesgos Corrup'!$R$24),"")</f>
        <v/>
      </c>
      <c r="P119" s="102" t="str">
        <f ca="1">IF(AND('Riesgos Corrup'!$AB$22="Media",'Riesgos Corrup'!$AD$22="Moderado"),CONCATENATE("R14C",'Riesgos Corrup'!$R$22),"")</f>
        <v/>
      </c>
      <c r="Q119" s="103" t="str">
        <f>IF(AND('Riesgos Corrup'!$AB$23="Media",'Riesgos Corrup'!$AD$23="Moderado"),CONCATENATE("R14C",'Riesgos Corrup'!$R$23),"")</f>
        <v/>
      </c>
      <c r="R119" s="104" t="str">
        <f>IF(AND('Riesgos Corrup'!$AB$24="Media",'Riesgos Corrup'!$AD$24="Moderado"),CONCATENATE("R14C",'Riesgos Corrup'!$R$24),"")</f>
        <v/>
      </c>
      <c r="S119" s="83" t="str">
        <f ca="1">IF(AND('Riesgos Corrup'!$AB$22="Media",'Riesgos Corrup'!$AD$22="Mayor"),CONCATENATE("R14C",'Riesgos Corrup'!$R$22),"")</f>
        <v/>
      </c>
      <c r="T119" s="39" t="str">
        <f>IF(AND('Riesgos Corrup'!$AB$23="Media",'Riesgos Corrup'!$AD$23="Mayor"),CONCATENATE("R14C",'Riesgos Corrup'!$R$23),"")</f>
        <v/>
      </c>
      <c r="U119" s="84" t="str">
        <f>IF(AND('Riesgos Corrup'!$AB$24="Media",'Riesgos Corrup'!$AD$24="Mayor"),CONCATENATE("R14C",'Riesgos Corrup'!$R$24),"")</f>
        <v/>
      </c>
      <c r="V119" s="96" t="str">
        <f ca="1">IF(AND('Riesgos Corrup'!$AB$22="Media",'Riesgos Corrup'!$AD$22="Catastrófico"),CONCATENATE("R14C",'Riesgos Corrup'!$R$22),"")</f>
        <v/>
      </c>
      <c r="W119" s="97" t="str">
        <f>IF(AND('Riesgos Corrup'!$AB$23="Media",'Riesgos Corrup'!$AD$23="Catastrófico"),CONCATENATE("R14C",'Riesgos Corrup'!$R$23),"")</f>
        <v/>
      </c>
      <c r="X119" s="98" t="str">
        <f>IF(AND('Riesgos Corrup'!$AB$24="Media",'Riesgos Corrup'!$AD$24="Catastrófico"),CONCATENATE("R14C",'Riesgos Corrup'!$R$24),"")</f>
        <v/>
      </c>
      <c r="Y119" s="40"/>
      <c r="Z119" s="224"/>
      <c r="AA119" s="225"/>
      <c r="AB119" s="225"/>
      <c r="AC119" s="225"/>
      <c r="AD119" s="225"/>
      <c r="AE119" s="226"/>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row>
    <row r="120" spans="1:61" ht="15" customHeight="1" x14ac:dyDescent="0.35">
      <c r="A120" s="40"/>
      <c r="B120" s="204"/>
      <c r="C120" s="205"/>
      <c r="D120" s="206"/>
      <c r="E120" s="179"/>
      <c r="F120" s="174"/>
      <c r="G120" s="174"/>
      <c r="H120" s="174"/>
      <c r="I120" s="174"/>
      <c r="J120" s="102" t="e">
        <f>IF(AND('Riesgos Corrup'!#REF!="Media",'Riesgos Corrup'!#REF!="Moderado"),CONCATENATE("R15C",'Riesgos Corrup'!#REF!),"")</f>
        <v>#REF!</v>
      </c>
      <c r="K120" s="103" t="e">
        <f>IF(AND('Riesgos Corrup'!#REF!="Media",'Riesgos Corrup'!#REF!="Moderado"),CONCATENATE("R15C",'Riesgos Corrup'!#REF!),"")</f>
        <v>#REF!</v>
      </c>
      <c r="L120" s="104" t="e">
        <f>IF(AND('Riesgos Corrup'!#REF!="Media",'Riesgos Corrup'!#REF!="Moderado"),CONCATENATE("R15C",'Riesgos Corrup'!#REF!),"")</f>
        <v>#REF!</v>
      </c>
      <c r="M120" s="102" t="e">
        <f>IF(AND('Riesgos Corrup'!#REF!="Media",'Riesgos Corrup'!#REF!="Moderado"),CONCATENATE("R15C",'Riesgos Corrup'!#REF!),"")</f>
        <v>#REF!</v>
      </c>
      <c r="N120" s="103" t="e">
        <f>IF(AND('Riesgos Corrup'!#REF!="Media",'Riesgos Corrup'!#REF!="Moderado"),CONCATENATE("R15C",'Riesgos Corrup'!#REF!),"")</f>
        <v>#REF!</v>
      </c>
      <c r="O120" s="104" t="e">
        <f>IF(AND('Riesgos Corrup'!#REF!="Media",'Riesgos Corrup'!#REF!="Moderado"),CONCATENATE("R15C",'Riesgos Corrup'!#REF!),"")</f>
        <v>#REF!</v>
      </c>
      <c r="P120" s="102" t="e">
        <f>IF(AND('Riesgos Corrup'!#REF!="Media",'Riesgos Corrup'!#REF!="Moderado"),CONCATENATE("R15C",'Riesgos Corrup'!#REF!),"")</f>
        <v>#REF!</v>
      </c>
      <c r="Q120" s="103" t="e">
        <f>IF(AND('Riesgos Corrup'!#REF!="Media",'Riesgos Corrup'!#REF!="Moderado"),CONCATENATE("R15C",'Riesgos Corrup'!#REF!),"")</f>
        <v>#REF!</v>
      </c>
      <c r="R120" s="104" t="e">
        <f>IF(AND('Riesgos Corrup'!#REF!="Media",'Riesgos Corrup'!#REF!="Moderado"),CONCATENATE("R15C",'Riesgos Corrup'!#REF!),"")</f>
        <v>#REF!</v>
      </c>
      <c r="S120" s="83" t="e">
        <f>IF(AND('Riesgos Corrup'!#REF!="Media",'Riesgos Corrup'!#REF!="Mayor"),CONCATENATE("R15C",'Riesgos Corrup'!#REF!),"")</f>
        <v>#REF!</v>
      </c>
      <c r="T120" s="39" t="e">
        <f>IF(AND('Riesgos Corrup'!#REF!="Media",'Riesgos Corrup'!#REF!="Mayor"),CONCATENATE("R15C",'Riesgos Corrup'!#REF!),"")</f>
        <v>#REF!</v>
      </c>
      <c r="U120" s="84" t="e">
        <f>IF(AND('Riesgos Corrup'!#REF!="Media",'Riesgos Corrup'!#REF!="Mayor"),CONCATENATE("R15C",'Riesgos Corrup'!#REF!),"")</f>
        <v>#REF!</v>
      </c>
      <c r="V120" s="96" t="e">
        <f>IF(AND('Riesgos Corrup'!#REF!="Media",'Riesgos Corrup'!#REF!="Catastrófico"),CONCATENATE("R15C",'Riesgos Corrup'!#REF!),"")</f>
        <v>#REF!</v>
      </c>
      <c r="W120" s="97" t="e">
        <f>IF(AND('Riesgos Corrup'!#REF!="Media",'Riesgos Corrup'!#REF!="Catastrófico"),CONCATENATE("R15C",'Riesgos Corrup'!#REF!),"")</f>
        <v>#REF!</v>
      </c>
      <c r="X120" s="98" t="e">
        <f>IF(AND('Riesgos Corrup'!#REF!="Media",'Riesgos Corrup'!#REF!="Catastrófico"),CONCATENATE("R15C",'Riesgos Corrup'!#REF!),"")</f>
        <v>#REF!</v>
      </c>
      <c r="Y120" s="40"/>
      <c r="Z120" s="224"/>
      <c r="AA120" s="225"/>
      <c r="AB120" s="225"/>
      <c r="AC120" s="225"/>
      <c r="AD120" s="225"/>
      <c r="AE120" s="226"/>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row>
    <row r="121" spans="1:61" ht="15" customHeight="1" x14ac:dyDescent="0.35">
      <c r="A121" s="40"/>
      <c r="B121" s="204"/>
      <c r="C121" s="205"/>
      <c r="D121" s="206"/>
      <c r="E121" s="179"/>
      <c r="F121" s="174"/>
      <c r="G121" s="174"/>
      <c r="H121" s="174"/>
      <c r="I121" s="174"/>
      <c r="J121" s="102" t="e">
        <f>IF(AND('Riesgos Corrup'!#REF!="Media",'Riesgos Corrup'!#REF!="Moderado"),CONCATENATE("R16C",'Riesgos Corrup'!#REF!),"")</f>
        <v>#REF!</v>
      </c>
      <c r="K121" s="103" t="e">
        <f>IF(AND('Riesgos Corrup'!#REF!="Media",'Riesgos Corrup'!#REF!="Moderado"),CONCATENATE("R16C",'Riesgos Corrup'!#REF!),"")</f>
        <v>#REF!</v>
      </c>
      <c r="L121" s="104" t="e">
        <f>IF(AND('Riesgos Corrup'!#REF!="Media",'Riesgos Corrup'!#REF!="Moderado"),CONCATENATE("R16C",'Riesgos Corrup'!#REF!),"")</f>
        <v>#REF!</v>
      </c>
      <c r="M121" s="102" t="e">
        <f>IF(AND('Riesgos Corrup'!#REF!="Media",'Riesgos Corrup'!#REF!="Moderado"),CONCATENATE("R16C",'Riesgos Corrup'!#REF!),"")</f>
        <v>#REF!</v>
      </c>
      <c r="N121" s="103" t="e">
        <f>IF(AND('Riesgos Corrup'!#REF!="Media",'Riesgos Corrup'!#REF!="Moderado"),CONCATENATE("R16C",'Riesgos Corrup'!#REF!),"")</f>
        <v>#REF!</v>
      </c>
      <c r="O121" s="104" t="e">
        <f>IF(AND('Riesgos Corrup'!#REF!="Media",'Riesgos Corrup'!#REF!="Moderado"),CONCATENATE("R16C",'Riesgos Corrup'!#REF!),"")</f>
        <v>#REF!</v>
      </c>
      <c r="P121" s="102" t="e">
        <f>IF(AND('Riesgos Corrup'!#REF!="Media",'Riesgos Corrup'!#REF!="Moderado"),CONCATENATE("R16C",'Riesgos Corrup'!#REF!),"")</f>
        <v>#REF!</v>
      </c>
      <c r="Q121" s="103" t="e">
        <f>IF(AND('Riesgos Corrup'!#REF!="Media",'Riesgos Corrup'!#REF!="Moderado"),CONCATENATE("R16C",'Riesgos Corrup'!#REF!),"")</f>
        <v>#REF!</v>
      </c>
      <c r="R121" s="104" t="e">
        <f>IF(AND('Riesgos Corrup'!#REF!="Media",'Riesgos Corrup'!#REF!="Moderado"),CONCATENATE("R16C",'Riesgos Corrup'!#REF!),"")</f>
        <v>#REF!</v>
      </c>
      <c r="S121" s="83" t="e">
        <f>IF(AND('Riesgos Corrup'!#REF!="Media",'Riesgos Corrup'!#REF!="Mayor"),CONCATENATE("R16C",'Riesgos Corrup'!#REF!),"")</f>
        <v>#REF!</v>
      </c>
      <c r="T121" s="39" t="e">
        <f>IF(AND('Riesgos Corrup'!#REF!="Media",'Riesgos Corrup'!#REF!="Mayor"),CONCATENATE("R16C",'Riesgos Corrup'!#REF!),"")</f>
        <v>#REF!</v>
      </c>
      <c r="U121" s="84" t="e">
        <f>IF(AND('Riesgos Corrup'!#REF!="Media",'Riesgos Corrup'!#REF!="Mayor"),CONCATENATE("R16C",'Riesgos Corrup'!#REF!),"")</f>
        <v>#REF!</v>
      </c>
      <c r="V121" s="96" t="e">
        <f>IF(AND('Riesgos Corrup'!#REF!="Media",'Riesgos Corrup'!#REF!="Catastrófico"),CONCATENATE("R16C",'Riesgos Corrup'!#REF!),"")</f>
        <v>#REF!</v>
      </c>
      <c r="W121" s="97" t="e">
        <f>IF(AND('Riesgos Corrup'!#REF!="Media",'Riesgos Corrup'!#REF!="Catastrófico"),CONCATENATE("R16C",'Riesgos Corrup'!#REF!),"")</f>
        <v>#REF!</v>
      </c>
      <c r="X121" s="98" t="e">
        <f>IF(AND('Riesgos Corrup'!#REF!="Media",'Riesgos Corrup'!#REF!="Catastrófico"),CONCATENATE("R16C",'Riesgos Corrup'!#REF!),"")</f>
        <v>#REF!</v>
      </c>
      <c r="Y121" s="40"/>
      <c r="Z121" s="224"/>
      <c r="AA121" s="225"/>
      <c r="AB121" s="225"/>
      <c r="AC121" s="225"/>
      <c r="AD121" s="225"/>
      <c r="AE121" s="226"/>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row>
    <row r="122" spans="1:61" ht="15" customHeight="1" x14ac:dyDescent="0.35">
      <c r="A122" s="40"/>
      <c r="B122" s="204"/>
      <c r="C122" s="205"/>
      <c r="D122" s="206"/>
      <c r="E122" s="179"/>
      <c r="F122" s="174"/>
      <c r="G122" s="174"/>
      <c r="H122" s="174"/>
      <c r="I122" s="174"/>
      <c r="J122" s="102" t="e">
        <f>IF(AND('Riesgos Corrup'!#REF!="Media",'Riesgos Corrup'!#REF!="Moderado"),CONCATENATE("R17",'Riesgos Corrup'!#REF!),"")</f>
        <v>#REF!</v>
      </c>
      <c r="K122" s="103" t="e">
        <f>IF(AND('Riesgos Corrup'!#REF!="Media",'Riesgos Corrup'!#REF!="Moderado"),CONCATENATE("R17C",'Riesgos Corrup'!#REF!),"")</f>
        <v>#REF!</v>
      </c>
      <c r="L122" s="104" t="e">
        <f>IF(AND('Riesgos Corrup'!#REF!="Media",'Riesgos Corrup'!#REF!="Moderado"),CONCATENATE("R17C",'Riesgos Corrup'!#REF!),"")</f>
        <v>#REF!</v>
      </c>
      <c r="M122" s="102" t="e">
        <f>IF(AND('Riesgos Corrup'!#REF!="Media",'Riesgos Corrup'!#REF!="Moderado"),CONCATENATE("R17",'Riesgos Corrup'!#REF!),"")</f>
        <v>#REF!</v>
      </c>
      <c r="N122" s="103" t="e">
        <f>IF(AND('Riesgos Corrup'!#REF!="Media",'Riesgos Corrup'!#REF!="Moderado"),CONCATENATE("R17C",'Riesgos Corrup'!#REF!),"")</f>
        <v>#REF!</v>
      </c>
      <c r="O122" s="104" t="e">
        <f>IF(AND('Riesgos Corrup'!#REF!="Media",'Riesgos Corrup'!#REF!="Moderado"),CONCATENATE("R17C",'Riesgos Corrup'!#REF!),"")</f>
        <v>#REF!</v>
      </c>
      <c r="P122" s="102" t="e">
        <f>IF(AND('Riesgos Corrup'!#REF!="Media",'Riesgos Corrup'!#REF!="Moderado"),CONCATENATE("R17",'Riesgos Corrup'!#REF!),"")</f>
        <v>#REF!</v>
      </c>
      <c r="Q122" s="103" t="e">
        <f>IF(AND('Riesgos Corrup'!#REF!="Media",'Riesgos Corrup'!#REF!="Moderado"),CONCATENATE("R17C",'Riesgos Corrup'!#REF!),"")</f>
        <v>#REF!</v>
      </c>
      <c r="R122" s="104" t="e">
        <f>IF(AND('Riesgos Corrup'!#REF!="Media",'Riesgos Corrup'!#REF!="Moderado"),CONCATENATE("R17C",'Riesgos Corrup'!#REF!),"")</f>
        <v>#REF!</v>
      </c>
      <c r="S122" s="83" t="e">
        <f>IF(AND('Riesgos Corrup'!#REF!="Media",'Riesgos Corrup'!#REF!="Mayor"),CONCATENATE("R17",'Riesgos Corrup'!#REF!),"")</f>
        <v>#REF!</v>
      </c>
      <c r="T122" s="39" t="e">
        <f>IF(AND('Riesgos Corrup'!#REF!="Media",'Riesgos Corrup'!#REF!="Mayor"),CONCATENATE("R17C",'Riesgos Corrup'!#REF!),"")</f>
        <v>#REF!</v>
      </c>
      <c r="U122" s="84" t="e">
        <f>IF(AND('Riesgos Corrup'!#REF!="Media",'Riesgos Corrup'!#REF!="Mayor"),CONCATENATE("R17C",'Riesgos Corrup'!#REF!),"")</f>
        <v>#REF!</v>
      </c>
      <c r="V122" s="96" t="e">
        <f>IF(AND('Riesgos Corrup'!#REF!="Media",'Riesgos Corrup'!#REF!="Catastrófico"),CONCATENATE("R17",'Riesgos Corrup'!#REF!),"")</f>
        <v>#REF!</v>
      </c>
      <c r="W122" s="97" t="e">
        <f>IF(AND('Riesgos Corrup'!#REF!="Media",'Riesgos Corrup'!#REF!="Catastrófico"),CONCATENATE("R17C",'Riesgos Corrup'!#REF!),"")</f>
        <v>#REF!</v>
      </c>
      <c r="X122" s="98" t="e">
        <f>IF(AND('Riesgos Corrup'!#REF!="Media",'Riesgos Corrup'!#REF!="Catastrófico"),CONCATENATE("R17C",'Riesgos Corrup'!#REF!),"")</f>
        <v>#REF!</v>
      </c>
      <c r="Y122" s="40"/>
      <c r="Z122" s="224"/>
      <c r="AA122" s="225"/>
      <c r="AB122" s="225"/>
      <c r="AC122" s="225"/>
      <c r="AD122" s="225"/>
      <c r="AE122" s="226"/>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row>
    <row r="123" spans="1:61" ht="15" customHeight="1" x14ac:dyDescent="0.35">
      <c r="A123" s="40"/>
      <c r="B123" s="204"/>
      <c r="C123" s="205"/>
      <c r="D123" s="206"/>
      <c r="E123" s="179"/>
      <c r="F123" s="174"/>
      <c r="G123" s="174"/>
      <c r="H123" s="174"/>
      <c r="I123" s="174"/>
      <c r="J123" s="102" t="str">
        <f ca="1">IF(AND('Riesgos Corrup'!$AB$25="Media",'Riesgos Corrup'!$AD$25="Moderado"),CONCATENATE("R18C",'Riesgos Corrup'!$R$25),"")</f>
        <v/>
      </c>
      <c r="K123" s="103" t="str">
        <f>IF(AND('Riesgos Corrup'!$AB$26="Media",'Riesgos Corrup'!$AD$26="Moderado"),CONCATENATE("R18C",'Riesgos Corrup'!$R$26),"")</f>
        <v/>
      </c>
      <c r="L123" s="104" t="str">
        <f>IF(AND('Riesgos Corrup'!$AB$27="Media",'Riesgos Corrup'!$AD$27="Moderado"),CONCATENATE("R18C",'Riesgos Corrup'!$R$27),"")</f>
        <v/>
      </c>
      <c r="M123" s="102" t="str">
        <f ca="1">IF(AND('Riesgos Corrup'!$AB$25="Media",'Riesgos Corrup'!$AD$25="Moderado"),CONCATENATE("R18C",'Riesgos Corrup'!$R$25),"")</f>
        <v/>
      </c>
      <c r="N123" s="103" t="str">
        <f>IF(AND('Riesgos Corrup'!$AB$26="Media",'Riesgos Corrup'!$AD$26="Moderado"),CONCATENATE("R18C",'Riesgos Corrup'!$R$26),"")</f>
        <v/>
      </c>
      <c r="O123" s="104" t="str">
        <f>IF(AND('Riesgos Corrup'!$AB$27="Media",'Riesgos Corrup'!$AD$27="Moderado"),CONCATENATE("R18C",'Riesgos Corrup'!$R$27),"")</f>
        <v/>
      </c>
      <c r="P123" s="102" t="str">
        <f ca="1">IF(AND('Riesgos Corrup'!$AB$25="Media",'Riesgos Corrup'!$AD$25="Moderado"),CONCATENATE("R18C",'Riesgos Corrup'!$R$25),"")</f>
        <v/>
      </c>
      <c r="Q123" s="103" t="str">
        <f>IF(AND('Riesgos Corrup'!$AB$26="Media",'Riesgos Corrup'!$AD$26="Moderado"),CONCATENATE("R18C",'Riesgos Corrup'!$R$26),"")</f>
        <v/>
      </c>
      <c r="R123" s="104" t="str">
        <f>IF(AND('Riesgos Corrup'!$AB$27="Media",'Riesgos Corrup'!$AD$27="Moderado"),CONCATENATE("R18C",'Riesgos Corrup'!$R$27),"")</f>
        <v/>
      </c>
      <c r="S123" s="83" t="str">
        <f ca="1">IF(AND('Riesgos Corrup'!$AB$25="Media",'Riesgos Corrup'!$AD$25="Mayor"),CONCATENATE("R18C",'Riesgos Corrup'!$R$25),"")</f>
        <v/>
      </c>
      <c r="T123" s="39" t="str">
        <f>IF(AND('Riesgos Corrup'!$AB$26="Media",'Riesgos Corrup'!$AD$26="Mayor"),CONCATENATE("R18C",'Riesgos Corrup'!$R$26),"")</f>
        <v/>
      </c>
      <c r="U123" s="84" t="str">
        <f>IF(AND('Riesgos Corrup'!$AB$27="Media",'Riesgos Corrup'!$AD$27="Mayor"),CONCATENATE("R18C",'Riesgos Corrup'!$R$27),"")</f>
        <v/>
      </c>
      <c r="V123" s="96" t="str">
        <f ca="1">IF(AND('Riesgos Corrup'!$AB$25="Media",'Riesgos Corrup'!$AD$25="Catastrófico"),CONCATENATE("R18C",'Riesgos Corrup'!$R$25),"")</f>
        <v/>
      </c>
      <c r="W123" s="97" t="str">
        <f>IF(AND('Riesgos Corrup'!$AB$26="Media",'Riesgos Corrup'!$AD$26="Catastrófico"),CONCATENATE("R18C",'Riesgos Corrup'!$R$26),"")</f>
        <v/>
      </c>
      <c r="X123" s="98" t="str">
        <f>IF(AND('Riesgos Corrup'!$AB$27="Media",'Riesgos Corrup'!$AD$27="Catastrófico"),CONCATENATE("R18C",'Riesgos Corrup'!$R$27),"")</f>
        <v/>
      </c>
      <c r="Y123" s="40"/>
      <c r="Z123" s="224"/>
      <c r="AA123" s="225"/>
      <c r="AB123" s="225"/>
      <c r="AC123" s="225"/>
      <c r="AD123" s="225"/>
      <c r="AE123" s="226"/>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row>
    <row r="124" spans="1:61" ht="15" customHeight="1" x14ac:dyDescent="0.35">
      <c r="A124" s="40"/>
      <c r="B124" s="204"/>
      <c r="C124" s="205"/>
      <c r="D124" s="206"/>
      <c r="E124" s="179"/>
      <c r="F124" s="174"/>
      <c r="G124" s="174"/>
      <c r="H124" s="174"/>
      <c r="I124" s="174"/>
      <c r="J124" s="102" t="e">
        <f>IF(AND('Riesgos Corrup'!#REF!="Media",'Riesgos Corrup'!#REF!="Moderado"),CONCATENATE("R19C",'Riesgos Corrup'!#REF!),"")</f>
        <v>#REF!</v>
      </c>
      <c r="K124" s="103" t="e">
        <f>IF(AND('Riesgos Corrup'!#REF!="Media",'Riesgos Corrup'!#REF!="Moderado"),CONCATENATE("R19C",'Riesgos Corrup'!#REF!),"")</f>
        <v>#REF!</v>
      </c>
      <c r="L124" s="104" t="e">
        <f>IF(AND('Riesgos Corrup'!#REF!="Media",'Riesgos Corrup'!#REF!="Moderado"),CONCATENATE("R19C",'Riesgos Corrup'!#REF!),"")</f>
        <v>#REF!</v>
      </c>
      <c r="M124" s="102" t="e">
        <f>IF(AND('Riesgos Corrup'!#REF!="Media",'Riesgos Corrup'!#REF!="Moderado"),CONCATENATE("R19C",'Riesgos Corrup'!#REF!),"")</f>
        <v>#REF!</v>
      </c>
      <c r="N124" s="103" t="e">
        <f>IF(AND('Riesgos Corrup'!#REF!="Media",'Riesgos Corrup'!#REF!="Moderado"),CONCATENATE("R19C",'Riesgos Corrup'!#REF!),"")</f>
        <v>#REF!</v>
      </c>
      <c r="O124" s="104" t="e">
        <f>IF(AND('Riesgos Corrup'!#REF!="Media",'Riesgos Corrup'!#REF!="Moderado"),CONCATENATE("R19C",'Riesgos Corrup'!#REF!),"")</f>
        <v>#REF!</v>
      </c>
      <c r="P124" s="102" t="e">
        <f>IF(AND('Riesgos Corrup'!#REF!="Media",'Riesgos Corrup'!#REF!="Moderado"),CONCATENATE("R19C",'Riesgos Corrup'!#REF!),"")</f>
        <v>#REF!</v>
      </c>
      <c r="Q124" s="103" t="e">
        <f>IF(AND('Riesgos Corrup'!#REF!="Media",'Riesgos Corrup'!#REF!="Moderado"),CONCATENATE("R19C",'Riesgos Corrup'!#REF!),"")</f>
        <v>#REF!</v>
      </c>
      <c r="R124" s="104" t="e">
        <f>IF(AND('Riesgos Corrup'!#REF!="Media",'Riesgos Corrup'!#REF!="Moderado"),CONCATENATE("R19C",'Riesgos Corrup'!#REF!),"")</f>
        <v>#REF!</v>
      </c>
      <c r="S124" s="83" t="e">
        <f>IF(AND('Riesgos Corrup'!#REF!="Media",'Riesgos Corrup'!#REF!="Mayor"),CONCATENATE("R19C",'Riesgos Corrup'!#REF!),"")</f>
        <v>#REF!</v>
      </c>
      <c r="T124" s="39" t="e">
        <f>IF(AND('Riesgos Corrup'!#REF!="Media",'Riesgos Corrup'!#REF!="Mayor"),CONCATENATE("R19C",'Riesgos Corrup'!#REF!),"")</f>
        <v>#REF!</v>
      </c>
      <c r="U124" s="84" t="e">
        <f>IF(AND('Riesgos Corrup'!#REF!="Media",'Riesgos Corrup'!#REF!="Mayor"),CONCATENATE("R19C",'Riesgos Corrup'!#REF!),"")</f>
        <v>#REF!</v>
      </c>
      <c r="V124" s="96" t="e">
        <f>IF(AND('Riesgos Corrup'!#REF!="Media",'Riesgos Corrup'!#REF!="Catastrófico"),CONCATENATE("R19C",'Riesgos Corrup'!#REF!),"")</f>
        <v>#REF!</v>
      </c>
      <c r="W124" s="97" t="e">
        <f>IF(AND('Riesgos Corrup'!#REF!="Media",'Riesgos Corrup'!#REF!="Catastrófico"),CONCATENATE("R19C",'Riesgos Corrup'!#REF!),"")</f>
        <v>#REF!</v>
      </c>
      <c r="X124" s="98" t="e">
        <f>IF(AND('Riesgos Corrup'!#REF!="Media",'Riesgos Corrup'!#REF!="Catastrófico"),CONCATENATE("R19C",'Riesgos Corrup'!#REF!),"")</f>
        <v>#REF!</v>
      </c>
      <c r="Y124" s="40"/>
      <c r="Z124" s="224"/>
      <c r="AA124" s="225"/>
      <c r="AB124" s="225"/>
      <c r="AC124" s="225"/>
      <c r="AD124" s="225"/>
      <c r="AE124" s="226"/>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row>
    <row r="125" spans="1:61" ht="15" customHeight="1" x14ac:dyDescent="0.35">
      <c r="A125" s="40"/>
      <c r="B125" s="204"/>
      <c r="C125" s="205"/>
      <c r="D125" s="206"/>
      <c r="E125" s="179"/>
      <c r="F125" s="174"/>
      <c r="G125" s="174"/>
      <c r="H125" s="174"/>
      <c r="I125" s="174"/>
      <c r="J125" s="102" t="e">
        <f>IF(AND('Riesgos Corrup'!#REF!="Media",'Riesgos Corrup'!#REF!="Moderado"),CONCATENATE("R20C",'Riesgos Corrup'!#REF!),"")</f>
        <v>#REF!</v>
      </c>
      <c r="K125" s="103" t="e">
        <f>IF(AND('Riesgos Corrup'!#REF!="Media",'Riesgos Corrup'!#REF!="Moderado"),CONCATENATE("R20C",'Riesgos Corrup'!#REF!),"")</f>
        <v>#REF!</v>
      </c>
      <c r="L125" s="104" t="e">
        <f>IF(AND('Riesgos Corrup'!#REF!="Media",'Riesgos Corrup'!#REF!="Moderado"),CONCATENATE("R20C",'Riesgos Corrup'!#REF!),"")</f>
        <v>#REF!</v>
      </c>
      <c r="M125" s="102" t="e">
        <f>IF(AND('Riesgos Corrup'!#REF!="Media",'Riesgos Corrup'!#REF!="Moderado"),CONCATENATE("R20C",'Riesgos Corrup'!#REF!),"")</f>
        <v>#REF!</v>
      </c>
      <c r="N125" s="103" t="e">
        <f>IF(AND('Riesgos Corrup'!#REF!="Media",'Riesgos Corrup'!#REF!="Moderado"),CONCATENATE("R20C",'Riesgos Corrup'!#REF!),"")</f>
        <v>#REF!</v>
      </c>
      <c r="O125" s="104" t="e">
        <f>IF(AND('Riesgos Corrup'!#REF!="Media",'Riesgos Corrup'!#REF!="Moderado"),CONCATENATE("R20C",'Riesgos Corrup'!#REF!),"")</f>
        <v>#REF!</v>
      </c>
      <c r="P125" s="102" t="e">
        <f>IF(AND('Riesgos Corrup'!#REF!="Media",'Riesgos Corrup'!#REF!="Moderado"),CONCATENATE("R20C",'Riesgos Corrup'!#REF!),"")</f>
        <v>#REF!</v>
      </c>
      <c r="Q125" s="103" t="e">
        <f>IF(AND('Riesgos Corrup'!#REF!="Media",'Riesgos Corrup'!#REF!="Moderado"),CONCATENATE("R20C",'Riesgos Corrup'!#REF!),"")</f>
        <v>#REF!</v>
      </c>
      <c r="R125" s="104" t="e">
        <f>IF(AND('Riesgos Corrup'!#REF!="Media",'Riesgos Corrup'!#REF!="Moderado"),CONCATENATE("R20C",'Riesgos Corrup'!#REF!),"")</f>
        <v>#REF!</v>
      </c>
      <c r="S125" s="83" t="e">
        <f>IF(AND('Riesgos Corrup'!#REF!="Media",'Riesgos Corrup'!#REF!="Mayor"),CONCATENATE("R20C",'Riesgos Corrup'!#REF!),"")</f>
        <v>#REF!</v>
      </c>
      <c r="T125" s="39" t="e">
        <f>IF(AND('Riesgos Corrup'!#REF!="Media",'Riesgos Corrup'!#REF!="Mayor"),CONCATENATE("R20C",'Riesgos Corrup'!#REF!),"")</f>
        <v>#REF!</v>
      </c>
      <c r="U125" s="84" t="e">
        <f>IF(AND('Riesgos Corrup'!#REF!="Media",'Riesgos Corrup'!#REF!="Mayor"),CONCATENATE("R20C",'Riesgos Corrup'!#REF!),"")</f>
        <v>#REF!</v>
      </c>
      <c r="V125" s="96" t="e">
        <f>IF(AND('Riesgos Corrup'!#REF!="Media",'Riesgos Corrup'!#REF!="Catastrófico"),CONCATENATE("R20C",'Riesgos Corrup'!#REF!),"")</f>
        <v>#REF!</v>
      </c>
      <c r="W125" s="97" t="e">
        <f>IF(AND('Riesgos Corrup'!#REF!="Media",'Riesgos Corrup'!#REF!="Catastrófico"),CONCATENATE("R20C",'Riesgos Corrup'!#REF!),"")</f>
        <v>#REF!</v>
      </c>
      <c r="X125" s="98" t="e">
        <f>IF(AND('Riesgos Corrup'!#REF!="Media",'Riesgos Corrup'!#REF!="Catastrófico"),CONCATENATE("R20C",'Riesgos Corrup'!#REF!),"")</f>
        <v>#REF!</v>
      </c>
      <c r="Y125" s="40"/>
      <c r="Z125" s="224"/>
      <c r="AA125" s="225"/>
      <c r="AB125" s="225"/>
      <c r="AC125" s="225"/>
      <c r="AD125" s="225"/>
      <c r="AE125" s="226"/>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row>
    <row r="126" spans="1:61" ht="15" customHeight="1" x14ac:dyDescent="0.35">
      <c r="A126" s="40"/>
      <c r="B126" s="204"/>
      <c r="C126" s="205"/>
      <c r="D126" s="206"/>
      <c r="E126" s="179"/>
      <c r="F126" s="174"/>
      <c r="G126" s="174"/>
      <c r="H126" s="174"/>
      <c r="I126" s="174"/>
      <c r="J126" s="102" t="str">
        <f ca="1">IF(AND('Riesgos Corrup'!$AB$28="Media",'Riesgos Corrup'!$AD$28="Moderado"),CONCATENATE("R21C",'Riesgos Corrup'!$R$28),"")</f>
        <v/>
      </c>
      <c r="K126" s="103" t="str">
        <f>IF(AND('Riesgos Corrup'!$AB$29="Media",'Riesgos Corrup'!$AD$29="Moderado"),CONCATENATE("R21C",'Riesgos Corrup'!$R$29),"")</f>
        <v/>
      </c>
      <c r="L126" s="104" t="str">
        <f>IF(AND('Riesgos Corrup'!$AB$30="Media",'Riesgos Corrup'!$AD$30="Moderado"),CONCATENATE("R21C",'Riesgos Corrup'!$R$30),"")</f>
        <v/>
      </c>
      <c r="M126" s="102" t="str">
        <f ca="1">IF(AND('Riesgos Corrup'!$AB$28="Media",'Riesgos Corrup'!$AD$28="Moderado"),CONCATENATE("R21C",'Riesgos Corrup'!$R$28),"")</f>
        <v/>
      </c>
      <c r="N126" s="103" t="str">
        <f>IF(AND('Riesgos Corrup'!$AB$29="Media",'Riesgos Corrup'!$AD$29="Moderado"),CONCATENATE("R21C",'Riesgos Corrup'!$R$29),"")</f>
        <v/>
      </c>
      <c r="O126" s="104" t="str">
        <f>IF(AND('Riesgos Corrup'!$AB$30="Media",'Riesgos Corrup'!$AD$30="Moderado"),CONCATENATE("R21C",'Riesgos Corrup'!$R$30),"")</f>
        <v/>
      </c>
      <c r="P126" s="102" t="str">
        <f ca="1">IF(AND('Riesgos Corrup'!$AB$28="Media",'Riesgos Corrup'!$AD$28="Moderado"),CONCATENATE("R21C",'Riesgos Corrup'!$R$28),"")</f>
        <v/>
      </c>
      <c r="Q126" s="103" t="str">
        <f>IF(AND('Riesgos Corrup'!$AB$29="Media",'Riesgos Corrup'!$AD$29="Moderado"),CONCATENATE("R21C",'Riesgos Corrup'!$R$29),"")</f>
        <v/>
      </c>
      <c r="R126" s="104" t="str">
        <f>IF(AND('Riesgos Corrup'!$AB$30="Media",'Riesgos Corrup'!$AD$30="Moderado"),CONCATENATE("R21C",'Riesgos Corrup'!$R$30),"")</f>
        <v/>
      </c>
      <c r="S126" s="83" t="str">
        <f ca="1">IF(AND('Riesgos Corrup'!$AB$28="Media",'Riesgos Corrup'!$AD$28="Mayor"),CONCATENATE("R21C",'Riesgos Corrup'!$R$28),"")</f>
        <v/>
      </c>
      <c r="T126" s="39" t="str">
        <f>IF(AND('Riesgos Corrup'!$AB$29="Media",'Riesgos Corrup'!$AD$29="Mayor"),CONCATENATE("R21C",'Riesgos Corrup'!$R$29),"")</f>
        <v/>
      </c>
      <c r="U126" s="84" t="str">
        <f>IF(AND('Riesgos Corrup'!$AB$30="Media",'Riesgos Corrup'!$AD$30="Mayor"),CONCATENATE("R21C",'Riesgos Corrup'!$R$30),"")</f>
        <v/>
      </c>
      <c r="V126" s="96" t="str">
        <f ca="1">IF(AND('Riesgos Corrup'!$AB$28="Media",'Riesgos Corrup'!$AD$28="Catastrófico"),CONCATENATE("R21C",'Riesgos Corrup'!$R$28),"")</f>
        <v/>
      </c>
      <c r="W126" s="97" t="str">
        <f>IF(AND('Riesgos Corrup'!$AB$29="Media",'Riesgos Corrup'!$AD$29="Catastrófico"),CONCATENATE("R21C",'Riesgos Corrup'!$R$29),"")</f>
        <v/>
      </c>
      <c r="X126" s="98" t="str">
        <f>IF(AND('Riesgos Corrup'!$AB$30="Media",'Riesgos Corrup'!$AD$30="Catastrófico"),CONCATENATE("R21C",'Riesgos Corrup'!$R$30),"")</f>
        <v/>
      </c>
      <c r="Y126" s="40"/>
      <c r="Z126" s="224"/>
      <c r="AA126" s="225"/>
      <c r="AB126" s="225"/>
      <c r="AC126" s="225"/>
      <c r="AD126" s="225"/>
      <c r="AE126" s="226"/>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row>
    <row r="127" spans="1:61" ht="15" customHeight="1" x14ac:dyDescent="0.35">
      <c r="A127" s="40"/>
      <c r="B127" s="204"/>
      <c r="C127" s="205"/>
      <c r="D127" s="206"/>
      <c r="E127" s="179"/>
      <c r="F127" s="174"/>
      <c r="G127" s="174"/>
      <c r="H127" s="174"/>
      <c r="I127" s="174"/>
      <c r="J127" s="102" t="str">
        <f ca="1">IF(AND('Riesgos Corrup'!$AB$31="Media",'Riesgos Corrup'!$AD$31="Moderado"),CONCATENATE("R22C",'Riesgos Corrup'!$R$31),"")</f>
        <v/>
      </c>
      <c r="K127" s="103" t="str">
        <f>IF(AND('Riesgos Corrup'!$AB$32="Media",'Riesgos Corrup'!$AD$32="Moderado"),CONCATENATE("R22C",'Riesgos Corrup'!$R$32),"")</f>
        <v/>
      </c>
      <c r="L127" s="104" t="str">
        <f>IF(AND('Riesgos Corrup'!$AB$33="Media",'Riesgos Corrup'!$AD$33="Moderado"),CONCATENATE("R22C",'Riesgos Corrup'!$R$33),"")</f>
        <v/>
      </c>
      <c r="M127" s="102" t="str">
        <f ca="1">IF(AND('Riesgos Corrup'!$AB$31="Media",'Riesgos Corrup'!$AD$31="Moderado"),CONCATENATE("R22C",'Riesgos Corrup'!$R$31),"")</f>
        <v/>
      </c>
      <c r="N127" s="103" t="str">
        <f>IF(AND('Riesgos Corrup'!$AB$32="Media",'Riesgos Corrup'!$AD$32="Moderado"),CONCATENATE("R22C",'Riesgos Corrup'!$R$32),"")</f>
        <v/>
      </c>
      <c r="O127" s="104" t="str">
        <f>IF(AND('Riesgos Corrup'!$AB$33="Media",'Riesgos Corrup'!$AD$33="Moderado"),CONCATENATE("R22C",'Riesgos Corrup'!$R$33),"")</f>
        <v/>
      </c>
      <c r="P127" s="102" t="str">
        <f ca="1">IF(AND('Riesgos Corrup'!$AB$31="Media",'Riesgos Corrup'!$AD$31="Moderado"),CONCATENATE("R22C",'Riesgos Corrup'!$R$31),"")</f>
        <v/>
      </c>
      <c r="Q127" s="103" t="str">
        <f>IF(AND('Riesgos Corrup'!$AB$32="Media",'Riesgos Corrup'!$AD$32="Moderado"),CONCATENATE("R22C",'Riesgos Corrup'!$R$32),"")</f>
        <v/>
      </c>
      <c r="R127" s="104" t="str">
        <f>IF(AND('Riesgos Corrup'!$AB$33="Media",'Riesgos Corrup'!$AD$33="Moderado"),CONCATENATE("R22C",'Riesgos Corrup'!$R$33),"")</f>
        <v/>
      </c>
      <c r="S127" s="83" t="str">
        <f ca="1">IF(AND('Riesgos Corrup'!$AB$31="Media",'Riesgos Corrup'!$AD$31="Mayor"),CONCATENATE("R22C",'Riesgos Corrup'!$R$31),"")</f>
        <v/>
      </c>
      <c r="T127" s="39" t="str">
        <f>IF(AND('Riesgos Corrup'!$AB$32="Media",'Riesgos Corrup'!$AD$32="Mayor"),CONCATENATE("R22C",'Riesgos Corrup'!$R$32),"")</f>
        <v/>
      </c>
      <c r="U127" s="84" t="str">
        <f>IF(AND('Riesgos Corrup'!$AB$33="Media",'Riesgos Corrup'!$AD$33="Mayor"),CONCATENATE("R22C",'Riesgos Corrup'!$R$33),"")</f>
        <v/>
      </c>
      <c r="V127" s="96" t="str">
        <f ca="1">IF(AND('Riesgos Corrup'!$AB$31="Media",'Riesgos Corrup'!$AD$31="Catastrófico"),CONCATENATE("R22C",'Riesgos Corrup'!$R$31),"")</f>
        <v/>
      </c>
      <c r="W127" s="97" t="str">
        <f>IF(AND('Riesgos Corrup'!$AB$32="Media",'Riesgos Corrup'!$AD$32="Catastrófico"),CONCATENATE("R22C",'Riesgos Corrup'!$R$32),"")</f>
        <v/>
      </c>
      <c r="X127" s="98" t="str">
        <f>IF(AND('Riesgos Corrup'!$AB$33="Media",'Riesgos Corrup'!$AD$33="Catastrófico"),CONCATENATE("R22C",'Riesgos Corrup'!$R$33),"")</f>
        <v/>
      </c>
      <c r="Y127" s="40"/>
      <c r="Z127" s="224"/>
      <c r="AA127" s="225"/>
      <c r="AB127" s="225"/>
      <c r="AC127" s="225"/>
      <c r="AD127" s="225"/>
      <c r="AE127" s="226"/>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row>
    <row r="128" spans="1:61" ht="15" customHeight="1" x14ac:dyDescent="0.35">
      <c r="A128" s="40"/>
      <c r="B128" s="204"/>
      <c r="C128" s="205"/>
      <c r="D128" s="206"/>
      <c r="E128" s="179"/>
      <c r="F128" s="174"/>
      <c r="G128" s="174"/>
      <c r="H128" s="174"/>
      <c r="I128" s="174"/>
      <c r="J128" s="102" t="e">
        <f>IF(AND('Riesgos Corrup'!#REF!="Media",'Riesgos Corrup'!#REF!="Moderado"),CONCATENATE("R23C",'Riesgos Corrup'!#REF!),"")</f>
        <v>#REF!</v>
      </c>
      <c r="K128" s="103" t="e">
        <f>IF(AND('Riesgos Corrup'!#REF!="Media",'Riesgos Corrup'!#REF!="Moderado"),CONCATENATE("R23C",'Riesgos Corrup'!#REF!),"")</f>
        <v>#REF!</v>
      </c>
      <c r="L128" s="104" t="e">
        <f>IF(AND('Riesgos Corrup'!#REF!="Media",'Riesgos Corrup'!#REF!="Moderado"),CONCATENATE("R23C",'Riesgos Corrup'!#REF!),"")</f>
        <v>#REF!</v>
      </c>
      <c r="M128" s="102" t="e">
        <f>IF(AND('Riesgos Corrup'!#REF!="Media",'Riesgos Corrup'!#REF!="Moderado"),CONCATENATE("R23C",'Riesgos Corrup'!#REF!),"")</f>
        <v>#REF!</v>
      </c>
      <c r="N128" s="103" t="e">
        <f>IF(AND('Riesgos Corrup'!#REF!="Media",'Riesgos Corrup'!#REF!="Moderado"),CONCATENATE("R23C",'Riesgos Corrup'!#REF!),"")</f>
        <v>#REF!</v>
      </c>
      <c r="O128" s="104" t="e">
        <f>IF(AND('Riesgos Corrup'!#REF!="Media",'Riesgos Corrup'!#REF!="Moderado"),CONCATENATE("R23C",'Riesgos Corrup'!#REF!),"")</f>
        <v>#REF!</v>
      </c>
      <c r="P128" s="102" t="e">
        <f>IF(AND('Riesgos Corrup'!#REF!="Media",'Riesgos Corrup'!#REF!="Moderado"),CONCATENATE("R23C",'Riesgos Corrup'!#REF!),"")</f>
        <v>#REF!</v>
      </c>
      <c r="Q128" s="103" t="e">
        <f>IF(AND('Riesgos Corrup'!#REF!="Media",'Riesgos Corrup'!#REF!="Moderado"),CONCATENATE("R23C",'Riesgos Corrup'!#REF!),"")</f>
        <v>#REF!</v>
      </c>
      <c r="R128" s="104" t="e">
        <f>IF(AND('Riesgos Corrup'!#REF!="Media",'Riesgos Corrup'!#REF!="Moderado"),CONCATENATE("R23C",'Riesgos Corrup'!#REF!),"")</f>
        <v>#REF!</v>
      </c>
      <c r="S128" s="83" t="e">
        <f>IF(AND('Riesgos Corrup'!#REF!="Media",'Riesgos Corrup'!#REF!="Mayor"),CONCATENATE("R23C",'Riesgos Corrup'!#REF!),"")</f>
        <v>#REF!</v>
      </c>
      <c r="T128" s="39" t="e">
        <f>IF(AND('Riesgos Corrup'!#REF!="Media",'Riesgos Corrup'!#REF!="Mayor"),CONCATENATE("R23C",'Riesgos Corrup'!#REF!),"")</f>
        <v>#REF!</v>
      </c>
      <c r="U128" s="84" t="e">
        <f>IF(AND('Riesgos Corrup'!#REF!="Media",'Riesgos Corrup'!#REF!="Mayor"),CONCATENATE("R23C",'Riesgos Corrup'!#REF!),"")</f>
        <v>#REF!</v>
      </c>
      <c r="V128" s="96" t="e">
        <f>IF(AND('Riesgos Corrup'!#REF!="Media",'Riesgos Corrup'!#REF!="Catastrófico"),CONCATENATE("R23C",'Riesgos Corrup'!#REF!),"")</f>
        <v>#REF!</v>
      </c>
      <c r="W128" s="97" t="e">
        <f>IF(AND('Riesgos Corrup'!#REF!="Media",'Riesgos Corrup'!#REF!="Catastrófico"),CONCATENATE("R23C",'Riesgos Corrup'!#REF!),"")</f>
        <v>#REF!</v>
      </c>
      <c r="X128" s="98" t="e">
        <f>IF(AND('Riesgos Corrup'!#REF!="Media",'Riesgos Corrup'!#REF!="Catastrófico"),CONCATENATE("R23C",'Riesgos Corrup'!#REF!),"")</f>
        <v>#REF!</v>
      </c>
      <c r="Y128" s="40"/>
      <c r="Z128" s="224"/>
      <c r="AA128" s="225"/>
      <c r="AB128" s="225"/>
      <c r="AC128" s="225"/>
      <c r="AD128" s="225"/>
      <c r="AE128" s="226"/>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row>
    <row r="129" spans="1:61" ht="15" customHeight="1" x14ac:dyDescent="0.35">
      <c r="A129" s="40"/>
      <c r="B129" s="204"/>
      <c r="C129" s="205"/>
      <c r="D129" s="206"/>
      <c r="E129" s="179"/>
      <c r="F129" s="174"/>
      <c r="G129" s="174"/>
      <c r="H129" s="174"/>
      <c r="I129" s="174"/>
      <c r="J129" s="102" t="e">
        <f>IF(AND('Riesgos Corrup'!#REF!="Media",'Riesgos Corrup'!#REF!="Moderado"),CONCATENATE("R24C",'Riesgos Corrup'!#REF!),"")</f>
        <v>#REF!</v>
      </c>
      <c r="K129" s="103" t="e">
        <f>IF(AND('Riesgos Corrup'!#REF!="Media",'Riesgos Corrup'!#REF!="Moderado"),CONCATENATE("R24C",'Riesgos Corrup'!#REF!),"")</f>
        <v>#REF!</v>
      </c>
      <c r="L129" s="104" t="e">
        <f>IF(AND('Riesgos Corrup'!#REF!="Media",'Riesgos Corrup'!#REF!="Moderado"),CONCATENATE("R24C",'Riesgos Corrup'!#REF!),"")</f>
        <v>#REF!</v>
      </c>
      <c r="M129" s="102" t="e">
        <f>IF(AND('Riesgos Corrup'!#REF!="Media",'Riesgos Corrup'!#REF!="Moderado"),CONCATENATE("R24C",'Riesgos Corrup'!#REF!),"")</f>
        <v>#REF!</v>
      </c>
      <c r="N129" s="103" t="e">
        <f>IF(AND('Riesgos Corrup'!#REF!="Media",'Riesgos Corrup'!#REF!="Moderado"),CONCATENATE("R24C",'Riesgos Corrup'!#REF!),"")</f>
        <v>#REF!</v>
      </c>
      <c r="O129" s="104" t="e">
        <f>IF(AND('Riesgos Corrup'!#REF!="Media",'Riesgos Corrup'!#REF!="Moderado"),CONCATENATE("R24C",'Riesgos Corrup'!#REF!),"")</f>
        <v>#REF!</v>
      </c>
      <c r="P129" s="102" t="e">
        <f>IF(AND('Riesgos Corrup'!#REF!="Media",'Riesgos Corrup'!#REF!="Moderado"),CONCATENATE("R24C",'Riesgos Corrup'!#REF!),"")</f>
        <v>#REF!</v>
      </c>
      <c r="Q129" s="103" t="e">
        <f>IF(AND('Riesgos Corrup'!#REF!="Media",'Riesgos Corrup'!#REF!="Moderado"),CONCATENATE("R24C",'Riesgos Corrup'!#REF!),"")</f>
        <v>#REF!</v>
      </c>
      <c r="R129" s="104" t="e">
        <f>IF(AND('Riesgos Corrup'!#REF!="Media",'Riesgos Corrup'!#REF!="Moderado"),CONCATENATE("R24C",'Riesgos Corrup'!#REF!),"")</f>
        <v>#REF!</v>
      </c>
      <c r="S129" s="83" t="e">
        <f>IF(AND('Riesgos Corrup'!#REF!="Media",'Riesgos Corrup'!#REF!="Mayor"),CONCATENATE("R24C",'Riesgos Corrup'!#REF!),"")</f>
        <v>#REF!</v>
      </c>
      <c r="T129" s="39" t="e">
        <f>IF(AND('Riesgos Corrup'!#REF!="Media",'Riesgos Corrup'!#REF!="Mayor"),CONCATENATE("R24C",'Riesgos Corrup'!#REF!),"")</f>
        <v>#REF!</v>
      </c>
      <c r="U129" s="84" t="e">
        <f>IF(AND('Riesgos Corrup'!#REF!="Media",'Riesgos Corrup'!#REF!="Mayor"),CONCATENATE("R24C",'Riesgos Corrup'!#REF!),"")</f>
        <v>#REF!</v>
      </c>
      <c r="V129" s="96" t="e">
        <f>IF(AND('Riesgos Corrup'!#REF!="Media",'Riesgos Corrup'!#REF!="Catastrófico"),CONCATENATE("R24C",'Riesgos Corrup'!#REF!),"")</f>
        <v>#REF!</v>
      </c>
      <c r="W129" s="97" t="e">
        <f>IF(AND('Riesgos Corrup'!#REF!="Media",'Riesgos Corrup'!#REF!="Catastrófico"),CONCATENATE("R24C",'Riesgos Corrup'!#REF!),"")</f>
        <v>#REF!</v>
      </c>
      <c r="X129" s="98" t="e">
        <f>IF(AND('Riesgos Corrup'!#REF!="Media",'Riesgos Corrup'!#REF!="Catastrófico"),CONCATENATE("R24C",'Riesgos Corrup'!#REF!),"")</f>
        <v>#REF!</v>
      </c>
      <c r="Y129" s="40"/>
      <c r="Z129" s="224"/>
      <c r="AA129" s="225"/>
      <c r="AB129" s="225"/>
      <c r="AC129" s="225"/>
      <c r="AD129" s="225"/>
      <c r="AE129" s="226"/>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row>
    <row r="130" spans="1:61" ht="15" customHeight="1" x14ac:dyDescent="0.35">
      <c r="A130" s="40"/>
      <c r="B130" s="204"/>
      <c r="C130" s="205"/>
      <c r="D130" s="206"/>
      <c r="E130" s="179"/>
      <c r="F130" s="174"/>
      <c r="G130" s="174"/>
      <c r="H130" s="174"/>
      <c r="I130" s="174"/>
      <c r="J130" s="102" t="str">
        <f ca="1">IF(AND('Riesgos Corrup'!$AB$34="Media",'Riesgos Corrup'!$AD$34="Moderado"),CONCATENATE("R25C",'Riesgos Corrup'!$R$34),"")</f>
        <v/>
      </c>
      <c r="K130" s="103" t="str">
        <f ca="1">IF(AND('Riesgos Corrup'!$AB$35="Media",'Riesgos Corrup'!$AD$35="Moderado"),CONCATENATE("R25C",'Riesgos Corrup'!$R$35),"")</f>
        <v/>
      </c>
      <c r="L130" s="104" t="str">
        <f ca="1">IF(AND('Riesgos Corrup'!$AB$36="Media",'Riesgos Corrup'!$AD$36="Moderado"),CONCATENATE("R25C",'Riesgos Corrup'!$R$36),"")</f>
        <v/>
      </c>
      <c r="M130" s="102" t="str">
        <f ca="1">IF(AND('Riesgos Corrup'!$AB$34="Media",'Riesgos Corrup'!$AD$34="Moderado"),CONCATENATE("R25C",'Riesgos Corrup'!$R$34),"")</f>
        <v/>
      </c>
      <c r="N130" s="103" t="str">
        <f ca="1">IF(AND('Riesgos Corrup'!$AB$35="Media",'Riesgos Corrup'!$AD$35="Moderado"),CONCATENATE("R25C",'Riesgos Corrup'!$R$35),"")</f>
        <v/>
      </c>
      <c r="O130" s="104" t="str">
        <f ca="1">IF(AND('Riesgos Corrup'!$AB$36="Media",'Riesgos Corrup'!$AD$36="Moderado"),CONCATENATE("R25C",'Riesgos Corrup'!$R$36),"")</f>
        <v/>
      </c>
      <c r="P130" s="102" t="str">
        <f ca="1">IF(AND('Riesgos Corrup'!$AB$34="Media",'Riesgos Corrup'!$AD$34="Moderado"),CONCATENATE("R25C",'Riesgos Corrup'!$R$34),"")</f>
        <v/>
      </c>
      <c r="Q130" s="103" t="str">
        <f ca="1">IF(AND('Riesgos Corrup'!$AB$35="Media",'Riesgos Corrup'!$AD$35="Moderado"),CONCATENATE("R25C",'Riesgos Corrup'!$R$35),"")</f>
        <v/>
      </c>
      <c r="R130" s="104" t="str">
        <f ca="1">IF(AND('Riesgos Corrup'!$AB$36="Media",'Riesgos Corrup'!$AD$36="Moderado"),CONCATENATE("R25C",'Riesgos Corrup'!$R$36),"")</f>
        <v/>
      </c>
      <c r="S130" s="83" t="str">
        <f ca="1">IF(AND('Riesgos Corrup'!$AB$34="Media",'Riesgos Corrup'!$AD$34="Mayor"),CONCATENATE("R25C",'Riesgos Corrup'!$R$34),"")</f>
        <v/>
      </c>
      <c r="T130" s="39" t="str">
        <f ca="1">IF(AND('Riesgos Corrup'!$AB$35="Media",'Riesgos Corrup'!$AD$35="Mayor"),CONCATENATE("R25C",'Riesgos Corrup'!$R$35),"")</f>
        <v/>
      </c>
      <c r="U130" s="84" t="str">
        <f ca="1">IF(AND('Riesgos Corrup'!$AB$36="Media",'Riesgos Corrup'!$AD$36="Mayor"),CONCATENATE("R25C",'Riesgos Corrup'!$R$36),"")</f>
        <v/>
      </c>
      <c r="V130" s="96" t="str">
        <f ca="1">IF(AND('Riesgos Corrup'!$AB$34="Media",'Riesgos Corrup'!$AD$34="Catastrófico"),CONCATENATE("R25C",'Riesgos Corrup'!$R$34),"")</f>
        <v/>
      </c>
      <c r="W130" s="97" t="str">
        <f ca="1">IF(AND('Riesgos Corrup'!$AB$35="Media",'Riesgos Corrup'!$AD$35="Catastrófico"),CONCATENATE("R25C",'Riesgos Corrup'!$R$35),"")</f>
        <v/>
      </c>
      <c r="X130" s="98" t="str">
        <f ca="1">IF(AND('Riesgos Corrup'!$AB$36="Media",'Riesgos Corrup'!$AD$36="Catastrófico"),CONCATENATE("R25C",'Riesgos Corrup'!$R$36),"")</f>
        <v/>
      </c>
      <c r="Y130" s="40"/>
      <c r="Z130" s="224"/>
      <c r="AA130" s="225"/>
      <c r="AB130" s="225"/>
      <c r="AC130" s="225"/>
      <c r="AD130" s="225"/>
      <c r="AE130" s="226"/>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row>
    <row r="131" spans="1:61" ht="15" customHeight="1" x14ac:dyDescent="0.35">
      <c r="A131" s="40"/>
      <c r="B131" s="204"/>
      <c r="C131" s="205"/>
      <c r="D131" s="206"/>
      <c r="E131" s="179"/>
      <c r="F131" s="174"/>
      <c r="G131" s="174"/>
      <c r="H131" s="174"/>
      <c r="I131" s="174"/>
      <c r="J131" s="102" t="e">
        <f>IF(AND('Riesgos Corrup'!#REF!="Media",'Riesgos Corrup'!#REF!="Moderado"),CONCATENATE("R26C",'Riesgos Corrup'!#REF!),"")</f>
        <v>#REF!</v>
      </c>
      <c r="K131" s="103" t="e">
        <f>IF(AND('Riesgos Corrup'!#REF!="Media",'Riesgos Corrup'!#REF!="Moderado"),CONCATENATE("R26C",'Riesgos Corrup'!#REF!),"")</f>
        <v>#REF!</v>
      </c>
      <c r="L131" s="104" t="e">
        <f>IF(AND('Riesgos Corrup'!#REF!="Media",'Riesgos Corrup'!#REF!="Moderado"),CONCATENATE("R26C",'Riesgos Corrup'!#REF!),"")</f>
        <v>#REF!</v>
      </c>
      <c r="M131" s="102" t="e">
        <f>IF(AND('Riesgos Corrup'!#REF!="Media",'Riesgos Corrup'!#REF!="Moderado"),CONCATENATE("R26C",'Riesgos Corrup'!#REF!),"")</f>
        <v>#REF!</v>
      </c>
      <c r="N131" s="103" t="e">
        <f>IF(AND('Riesgos Corrup'!#REF!="Media",'Riesgos Corrup'!#REF!="Moderado"),CONCATENATE("R26C",'Riesgos Corrup'!#REF!),"")</f>
        <v>#REF!</v>
      </c>
      <c r="O131" s="104" t="e">
        <f>IF(AND('Riesgos Corrup'!#REF!="Media",'Riesgos Corrup'!#REF!="Moderado"),CONCATENATE("R26C",'Riesgos Corrup'!#REF!),"")</f>
        <v>#REF!</v>
      </c>
      <c r="P131" s="102" t="e">
        <f>IF(AND('Riesgos Corrup'!#REF!="Media",'Riesgos Corrup'!#REF!="Moderado"),CONCATENATE("R26C",'Riesgos Corrup'!#REF!),"")</f>
        <v>#REF!</v>
      </c>
      <c r="Q131" s="103" t="e">
        <f>IF(AND('Riesgos Corrup'!#REF!="Media",'Riesgos Corrup'!#REF!="Moderado"),CONCATENATE("R26C",'Riesgos Corrup'!#REF!),"")</f>
        <v>#REF!</v>
      </c>
      <c r="R131" s="104" t="e">
        <f>IF(AND('Riesgos Corrup'!#REF!="Media",'Riesgos Corrup'!#REF!="Moderado"),CONCATENATE("R26C",'Riesgos Corrup'!#REF!),"")</f>
        <v>#REF!</v>
      </c>
      <c r="S131" s="83" t="e">
        <f>IF(AND('Riesgos Corrup'!#REF!="Media",'Riesgos Corrup'!#REF!="Mayor"),CONCATENATE("R26C",'Riesgos Corrup'!#REF!),"")</f>
        <v>#REF!</v>
      </c>
      <c r="T131" s="39" t="e">
        <f>IF(AND('Riesgos Corrup'!#REF!="Media",'Riesgos Corrup'!#REF!="Mayor"),CONCATENATE("R26C",'Riesgos Corrup'!#REF!),"")</f>
        <v>#REF!</v>
      </c>
      <c r="U131" s="84" t="e">
        <f>IF(AND('Riesgos Corrup'!#REF!="Media",'Riesgos Corrup'!#REF!="Mayor"),CONCATENATE("R26C",'Riesgos Corrup'!#REF!),"")</f>
        <v>#REF!</v>
      </c>
      <c r="V131" s="96" t="e">
        <f>IF(AND('Riesgos Corrup'!#REF!="Media",'Riesgos Corrup'!#REF!="Catastrófico"),CONCATENATE("R26C",'Riesgos Corrup'!#REF!),"")</f>
        <v>#REF!</v>
      </c>
      <c r="W131" s="97" t="e">
        <f>IF(AND('Riesgos Corrup'!#REF!="Media",'Riesgos Corrup'!#REF!="Catastrófico"),CONCATENATE("R26C",'Riesgos Corrup'!#REF!),"")</f>
        <v>#REF!</v>
      </c>
      <c r="X131" s="98" t="e">
        <f>IF(AND('Riesgos Corrup'!#REF!="Media",'Riesgos Corrup'!#REF!="Catastrófico"),CONCATENATE("R26C",'Riesgos Corrup'!#REF!),"")</f>
        <v>#REF!</v>
      </c>
      <c r="Y131" s="40"/>
      <c r="Z131" s="224"/>
      <c r="AA131" s="225"/>
      <c r="AB131" s="225"/>
      <c r="AC131" s="225"/>
      <c r="AD131" s="225"/>
      <c r="AE131" s="226"/>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row>
    <row r="132" spans="1:61" ht="15" customHeight="1" x14ac:dyDescent="0.35">
      <c r="A132" s="40"/>
      <c r="B132" s="204"/>
      <c r="C132" s="205"/>
      <c r="D132" s="206"/>
      <c r="E132" s="179"/>
      <c r="F132" s="174"/>
      <c r="G132" s="174"/>
      <c r="H132" s="174"/>
      <c r="I132" s="174"/>
      <c r="J132" s="102" t="str">
        <f ca="1">IF(AND('Riesgos Corrup'!$AB$37="Media",'Riesgos Corrup'!$AD$37="Moderado"),CONCATENATE("R27C",'Riesgos Corrup'!$R$37),"")</f>
        <v/>
      </c>
      <c r="K132" s="103" t="str">
        <f>IF(AND('Riesgos Corrup'!$AB$38="Media",'Riesgos Corrup'!$AD$38="Moderado"),CONCATENATE("R27C",'Riesgos Corrup'!$R$38),"")</f>
        <v/>
      </c>
      <c r="L132" s="104" t="str">
        <f>IF(AND('Riesgos Corrup'!$AB$39="Media",'Riesgos Corrup'!$AD$39="Moderado"),CONCATENATE("R27C",'Riesgos Corrup'!$R$39),"")</f>
        <v/>
      </c>
      <c r="M132" s="102" t="str">
        <f ca="1">IF(AND('Riesgos Corrup'!$AB$37="Media",'Riesgos Corrup'!$AD$37="Moderado"),CONCATENATE("R27C",'Riesgos Corrup'!$R$37),"")</f>
        <v/>
      </c>
      <c r="N132" s="103" t="str">
        <f>IF(AND('Riesgos Corrup'!$AB$38="Media",'Riesgos Corrup'!$AD$38="Moderado"),CONCATENATE("R27C",'Riesgos Corrup'!$R$38),"")</f>
        <v/>
      </c>
      <c r="O132" s="104" t="str">
        <f>IF(AND('Riesgos Corrup'!$AB$39="Media",'Riesgos Corrup'!$AD$39="Moderado"),CONCATENATE("R27C",'Riesgos Corrup'!$R$39),"")</f>
        <v/>
      </c>
      <c r="P132" s="102" t="str">
        <f ca="1">IF(AND('Riesgos Corrup'!$AB$37="Media",'Riesgos Corrup'!$AD$37="Moderado"),CONCATENATE("R27C",'Riesgos Corrup'!$R$37),"")</f>
        <v/>
      </c>
      <c r="Q132" s="103" t="str">
        <f>IF(AND('Riesgos Corrup'!$AB$38="Media",'Riesgos Corrup'!$AD$38="Moderado"),CONCATENATE("R27C",'Riesgos Corrup'!$R$38),"")</f>
        <v/>
      </c>
      <c r="R132" s="104" t="str">
        <f>IF(AND('Riesgos Corrup'!$AB$39="Media",'Riesgos Corrup'!$AD$39="Moderado"),CONCATENATE("R27C",'Riesgos Corrup'!$R$39),"")</f>
        <v/>
      </c>
      <c r="S132" s="83" t="str">
        <f ca="1">IF(AND('Riesgos Corrup'!$AB$37="Media",'Riesgos Corrup'!$AD$37="Mayor"),CONCATENATE("R27C",'Riesgos Corrup'!$R$37),"")</f>
        <v/>
      </c>
      <c r="T132" s="39" t="str">
        <f>IF(AND('Riesgos Corrup'!$AB$38="Media",'Riesgos Corrup'!$AD$38="Mayor"),CONCATENATE("R27C",'Riesgos Corrup'!$R$38),"")</f>
        <v/>
      </c>
      <c r="U132" s="84" t="str">
        <f>IF(AND('Riesgos Corrup'!$AB$39="Media",'Riesgos Corrup'!$AD$39="Mayor"),CONCATENATE("R27C",'Riesgos Corrup'!$R$39),"")</f>
        <v/>
      </c>
      <c r="V132" s="96" t="str">
        <f ca="1">IF(AND('Riesgos Corrup'!$AB$37="Media",'Riesgos Corrup'!$AD$37="Catastrófico"),CONCATENATE("R27C",'Riesgos Corrup'!$R$37),"")</f>
        <v/>
      </c>
      <c r="W132" s="97" t="str">
        <f>IF(AND('Riesgos Corrup'!$AB$38="Media",'Riesgos Corrup'!$AD$38="Catastrófico"),CONCATENATE("R27C",'Riesgos Corrup'!$R$38),"")</f>
        <v/>
      </c>
      <c r="X132" s="98" t="str">
        <f>IF(AND('Riesgos Corrup'!$AB$39="Media",'Riesgos Corrup'!$AD$39="Catastrófico"),CONCATENATE("R27C",'Riesgos Corrup'!$R$39),"")</f>
        <v/>
      </c>
      <c r="Y132" s="40"/>
      <c r="Z132" s="224"/>
      <c r="AA132" s="225"/>
      <c r="AB132" s="225"/>
      <c r="AC132" s="225"/>
      <c r="AD132" s="225"/>
      <c r="AE132" s="226"/>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row>
    <row r="133" spans="1:61" ht="15" customHeight="1" x14ac:dyDescent="0.35">
      <c r="A133" s="40"/>
      <c r="B133" s="204"/>
      <c r="C133" s="205"/>
      <c r="D133" s="206"/>
      <c r="E133" s="179"/>
      <c r="F133" s="174"/>
      <c r="G133" s="174"/>
      <c r="H133" s="174"/>
      <c r="I133" s="174"/>
      <c r="J133" s="102" t="e">
        <f>IF(AND('Riesgos Corrup'!#REF!="Media",'Riesgos Corrup'!#REF!="Moderado"),CONCATENATE("R28C",'Riesgos Corrup'!#REF!),"")</f>
        <v>#REF!</v>
      </c>
      <c r="K133" s="103" t="e">
        <f>IF(AND('Riesgos Corrup'!#REF!="Media",'Riesgos Corrup'!#REF!="Moderado"),CONCATENATE("R28C",'Riesgos Corrup'!#REF!),"")</f>
        <v>#REF!</v>
      </c>
      <c r="L133" s="104" t="e">
        <f>IF(AND('Riesgos Corrup'!#REF!="Media",'Riesgos Corrup'!#REF!="Moderado"),CONCATENATE("R28C",'Riesgos Corrup'!#REF!),"")</f>
        <v>#REF!</v>
      </c>
      <c r="M133" s="102" t="e">
        <f>IF(AND('Riesgos Corrup'!#REF!="Media",'Riesgos Corrup'!#REF!="Moderado"),CONCATENATE("R28C",'Riesgos Corrup'!#REF!),"")</f>
        <v>#REF!</v>
      </c>
      <c r="N133" s="103" t="e">
        <f>IF(AND('Riesgos Corrup'!#REF!="Media",'Riesgos Corrup'!#REF!="Moderado"),CONCATENATE("R28C",'Riesgos Corrup'!#REF!),"")</f>
        <v>#REF!</v>
      </c>
      <c r="O133" s="104" t="e">
        <f>IF(AND('Riesgos Corrup'!#REF!="Media",'Riesgos Corrup'!#REF!="Moderado"),CONCATENATE("R28C",'Riesgos Corrup'!#REF!),"")</f>
        <v>#REF!</v>
      </c>
      <c r="P133" s="102" t="e">
        <f>IF(AND('Riesgos Corrup'!#REF!="Media",'Riesgos Corrup'!#REF!="Moderado"),CONCATENATE("R28C",'Riesgos Corrup'!#REF!),"")</f>
        <v>#REF!</v>
      </c>
      <c r="Q133" s="103" t="e">
        <f>IF(AND('Riesgos Corrup'!#REF!="Media",'Riesgos Corrup'!#REF!="Moderado"),CONCATENATE("R28C",'Riesgos Corrup'!#REF!),"")</f>
        <v>#REF!</v>
      </c>
      <c r="R133" s="104" t="e">
        <f>IF(AND('Riesgos Corrup'!#REF!="Media",'Riesgos Corrup'!#REF!="Moderado"),CONCATENATE("R28C",'Riesgos Corrup'!#REF!),"")</f>
        <v>#REF!</v>
      </c>
      <c r="S133" s="83" t="e">
        <f>IF(AND('Riesgos Corrup'!#REF!="Media",'Riesgos Corrup'!#REF!="Mayor"),CONCATENATE("R28C",'Riesgos Corrup'!#REF!),"")</f>
        <v>#REF!</v>
      </c>
      <c r="T133" s="39" t="e">
        <f>IF(AND('Riesgos Corrup'!#REF!="Media",'Riesgos Corrup'!#REF!="Mayor"),CONCATENATE("R28C",'Riesgos Corrup'!#REF!),"")</f>
        <v>#REF!</v>
      </c>
      <c r="U133" s="84" t="e">
        <f>IF(AND('Riesgos Corrup'!#REF!="Media",'Riesgos Corrup'!#REF!="Mayor"),CONCATENATE("R28C",'Riesgos Corrup'!#REF!),"")</f>
        <v>#REF!</v>
      </c>
      <c r="V133" s="96" t="e">
        <f>IF(AND('Riesgos Corrup'!#REF!="Media",'Riesgos Corrup'!#REF!="Catastrófico"),CONCATENATE("R28C",'Riesgos Corrup'!#REF!),"")</f>
        <v>#REF!</v>
      </c>
      <c r="W133" s="97" t="e">
        <f>IF(AND('Riesgos Corrup'!#REF!="Media",'Riesgos Corrup'!#REF!="Catastrófico"),CONCATENATE("R28C",'Riesgos Corrup'!#REF!),"")</f>
        <v>#REF!</v>
      </c>
      <c r="X133" s="98" t="e">
        <f>IF(AND('Riesgos Corrup'!#REF!="Media",'Riesgos Corrup'!#REF!="Catastrófico"),CONCATENATE("R28C",'Riesgos Corrup'!#REF!),"")</f>
        <v>#REF!</v>
      </c>
      <c r="Y133" s="40"/>
      <c r="Z133" s="224"/>
      <c r="AA133" s="225"/>
      <c r="AB133" s="225"/>
      <c r="AC133" s="225"/>
      <c r="AD133" s="225"/>
      <c r="AE133" s="226"/>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row>
    <row r="134" spans="1:61" ht="15" customHeight="1" x14ac:dyDescent="0.35">
      <c r="A134" s="40"/>
      <c r="B134" s="204"/>
      <c r="C134" s="205"/>
      <c r="D134" s="206"/>
      <c r="E134" s="179"/>
      <c r="F134" s="174"/>
      <c r="G134" s="174"/>
      <c r="H134" s="174"/>
      <c r="I134" s="174"/>
      <c r="J134" s="102" t="e">
        <f>IF(AND('Riesgos Corrup'!#REF!="Media",'Riesgos Corrup'!#REF!="Moderado"),CONCATENATE("R29C",'Riesgos Corrup'!#REF!),"")</f>
        <v>#REF!</v>
      </c>
      <c r="K134" s="103" t="e">
        <f>IF(AND('Riesgos Corrup'!#REF!="Media",'Riesgos Corrup'!#REF!="Moderado"),CONCATENATE("R29C",'Riesgos Corrup'!#REF!),"")</f>
        <v>#REF!</v>
      </c>
      <c r="L134" s="104" t="e">
        <f>IF(AND('Riesgos Corrup'!#REF!="Media",'Riesgos Corrup'!#REF!="Moderado"),CONCATENATE("R29C",'Riesgos Corrup'!#REF!),"")</f>
        <v>#REF!</v>
      </c>
      <c r="M134" s="102" t="e">
        <f>IF(AND('Riesgos Corrup'!#REF!="Media",'Riesgos Corrup'!#REF!="Moderado"),CONCATENATE("R29C",'Riesgos Corrup'!#REF!),"")</f>
        <v>#REF!</v>
      </c>
      <c r="N134" s="103" t="e">
        <f>IF(AND('Riesgos Corrup'!#REF!="Media",'Riesgos Corrup'!#REF!="Moderado"),CONCATENATE("R29C",'Riesgos Corrup'!#REF!),"")</f>
        <v>#REF!</v>
      </c>
      <c r="O134" s="104" t="e">
        <f>IF(AND('Riesgos Corrup'!#REF!="Media",'Riesgos Corrup'!#REF!="Moderado"),CONCATENATE("R29C",'Riesgos Corrup'!#REF!),"")</f>
        <v>#REF!</v>
      </c>
      <c r="P134" s="102" t="e">
        <f>IF(AND('Riesgos Corrup'!#REF!="Media",'Riesgos Corrup'!#REF!="Moderado"),CONCATENATE("R29C",'Riesgos Corrup'!#REF!),"")</f>
        <v>#REF!</v>
      </c>
      <c r="Q134" s="103" t="e">
        <f>IF(AND('Riesgos Corrup'!#REF!="Media",'Riesgos Corrup'!#REF!="Moderado"),CONCATENATE("R29C",'Riesgos Corrup'!#REF!),"")</f>
        <v>#REF!</v>
      </c>
      <c r="R134" s="104" t="e">
        <f>IF(AND('Riesgos Corrup'!#REF!="Media",'Riesgos Corrup'!#REF!="Moderado"),CONCATENATE("R29C",'Riesgos Corrup'!#REF!),"")</f>
        <v>#REF!</v>
      </c>
      <c r="S134" s="83" t="e">
        <f>IF(AND('Riesgos Corrup'!#REF!="Media",'Riesgos Corrup'!#REF!="Mayor"),CONCATENATE("R29C",'Riesgos Corrup'!#REF!),"")</f>
        <v>#REF!</v>
      </c>
      <c r="T134" s="39" t="e">
        <f>IF(AND('Riesgos Corrup'!#REF!="Media",'Riesgos Corrup'!#REF!="Mayor"),CONCATENATE("R29C",'Riesgos Corrup'!#REF!),"")</f>
        <v>#REF!</v>
      </c>
      <c r="U134" s="84" t="e">
        <f>IF(AND('Riesgos Corrup'!#REF!="Media",'Riesgos Corrup'!#REF!="Mayor"),CONCATENATE("R29C",'Riesgos Corrup'!#REF!),"")</f>
        <v>#REF!</v>
      </c>
      <c r="V134" s="96" t="e">
        <f>IF(AND('Riesgos Corrup'!#REF!="Media",'Riesgos Corrup'!#REF!="Catastrófico"),CONCATENATE("R29C",'Riesgos Corrup'!#REF!),"")</f>
        <v>#REF!</v>
      </c>
      <c r="W134" s="97" t="e">
        <f>IF(AND('Riesgos Corrup'!#REF!="Media",'Riesgos Corrup'!#REF!="Catastrófico"),CONCATENATE("R29C",'Riesgos Corrup'!#REF!),"")</f>
        <v>#REF!</v>
      </c>
      <c r="X134" s="98" t="e">
        <f>IF(AND('Riesgos Corrup'!#REF!="Media",'Riesgos Corrup'!#REF!="Catastrófico"),CONCATENATE("R29C",'Riesgos Corrup'!#REF!),"")</f>
        <v>#REF!</v>
      </c>
      <c r="Y134" s="40"/>
      <c r="Z134" s="224"/>
      <c r="AA134" s="225"/>
      <c r="AB134" s="225"/>
      <c r="AC134" s="225"/>
      <c r="AD134" s="225"/>
      <c r="AE134" s="226"/>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row>
    <row r="135" spans="1:61" ht="15" customHeight="1" x14ac:dyDescent="0.35">
      <c r="A135" s="40"/>
      <c r="B135" s="204"/>
      <c r="C135" s="205"/>
      <c r="D135" s="206"/>
      <c r="E135" s="179"/>
      <c r="F135" s="174"/>
      <c r="G135" s="174"/>
      <c r="H135" s="174"/>
      <c r="I135" s="174"/>
      <c r="J135" s="102" t="e">
        <f>IF(AND('Riesgos Corrup'!#REF!="Media",'Riesgos Corrup'!#REF!="Moderado"),CONCATENATE("R30C",'Riesgos Corrup'!#REF!),"")</f>
        <v>#REF!</v>
      </c>
      <c r="K135" s="103" t="e">
        <f>IF(AND('Riesgos Corrup'!#REF!="Media",'Riesgos Corrup'!#REF!="Moderado"),CONCATENATE("R30C",'Riesgos Corrup'!#REF!),"")</f>
        <v>#REF!</v>
      </c>
      <c r="L135" s="104" t="e">
        <f>IF(AND('Riesgos Corrup'!#REF!="Media",'Riesgos Corrup'!#REF!="Moderado"),CONCATENATE("R30C",'Riesgos Corrup'!#REF!),"")</f>
        <v>#REF!</v>
      </c>
      <c r="M135" s="102" t="e">
        <f>IF(AND('Riesgos Corrup'!#REF!="Media",'Riesgos Corrup'!#REF!="Moderado"),CONCATENATE("R30C",'Riesgos Corrup'!#REF!),"")</f>
        <v>#REF!</v>
      </c>
      <c r="N135" s="103" t="e">
        <f>IF(AND('Riesgos Corrup'!#REF!="Media",'Riesgos Corrup'!#REF!="Moderado"),CONCATENATE("R30C",'Riesgos Corrup'!#REF!),"")</f>
        <v>#REF!</v>
      </c>
      <c r="O135" s="104" t="e">
        <f>IF(AND('Riesgos Corrup'!#REF!="Media",'Riesgos Corrup'!#REF!="Moderado"),CONCATENATE("R30C",'Riesgos Corrup'!#REF!),"")</f>
        <v>#REF!</v>
      </c>
      <c r="P135" s="102" t="e">
        <f>IF(AND('Riesgos Corrup'!#REF!="Media",'Riesgos Corrup'!#REF!="Moderado"),CONCATENATE("R30C",'Riesgos Corrup'!#REF!),"")</f>
        <v>#REF!</v>
      </c>
      <c r="Q135" s="103" t="e">
        <f>IF(AND('Riesgos Corrup'!#REF!="Media",'Riesgos Corrup'!#REF!="Moderado"),CONCATENATE("R30C",'Riesgos Corrup'!#REF!),"")</f>
        <v>#REF!</v>
      </c>
      <c r="R135" s="104" t="e">
        <f>IF(AND('Riesgos Corrup'!#REF!="Media",'Riesgos Corrup'!#REF!="Moderado"),CONCATENATE("R30C",'Riesgos Corrup'!#REF!),"")</f>
        <v>#REF!</v>
      </c>
      <c r="S135" s="83" t="e">
        <f>IF(AND('Riesgos Corrup'!#REF!="Media",'Riesgos Corrup'!#REF!="Mayor"),CONCATENATE("R30C",'Riesgos Corrup'!#REF!),"")</f>
        <v>#REF!</v>
      </c>
      <c r="T135" s="39" t="e">
        <f>IF(AND('Riesgos Corrup'!#REF!="Media",'Riesgos Corrup'!#REF!="Mayor"),CONCATENATE("R30C",'Riesgos Corrup'!#REF!),"")</f>
        <v>#REF!</v>
      </c>
      <c r="U135" s="84" t="e">
        <f>IF(AND('Riesgos Corrup'!#REF!="Media",'Riesgos Corrup'!#REF!="Mayor"),CONCATENATE("R30C",'Riesgos Corrup'!#REF!),"")</f>
        <v>#REF!</v>
      </c>
      <c r="V135" s="96" t="e">
        <f>IF(AND('Riesgos Corrup'!#REF!="Media",'Riesgos Corrup'!#REF!="Catastrófico"),CONCATENATE("R30C",'Riesgos Corrup'!#REF!),"")</f>
        <v>#REF!</v>
      </c>
      <c r="W135" s="97" t="e">
        <f>IF(AND('Riesgos Corrup'!#REF!="Media",'Riesgos Corrup'!#REF!="Catastrófico"),CONCATENATE("R30C",'Riesgos Corrup'!#REF!),"")</f>
        <v>#REF!</v>
      </c>
      <c r="X135" s="98" t="e">
        <f>IF(AND('Riesgos Corrup'!#REF!="Media",'Riesgos Corrup'!#REF!="Catastrófico"),CONCATENATE("R30C",'Riesgos Corrup'!#REF!),"")</f>
        <v>#REF!</v>
      </c>
      <c r="Y135" s="40"/>
      <c r="Z135" s="224"/>
      <c r="AA135" s="225"/>
      <c r="AB135" s="225"/>
      <c r="AC135" s="225"/>
      <c r="AD135" s="225"/>
      <c r="AE135" s="226"/>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row>
    <row r="136" spans="1:61" ht="15" customHeight="1" x14ac:dyDescent="0.35">
      <c r="A136" s="40"/>
      <c r="B136" s="204"/>
      <c r="C136" s="205"/>
      <c r="D136" s="206"/>
      <c r="E136" s="179"/>
      <c r="F136" s="174"/>
      <c r="G136" s="174"/>
      <c r="H136" s="174"/>
      <c r="I136" s="174"/>
      <c r="J136" s="102" t="e">
        <f>IF(AND('Riesgos Corrup'!#REF!="Media",'Riesgos Corrup'!#REF!="Moderado"),CONCATENATE("R31C",'Riesgos Corrup'!#REF!),"")</f>
        <v>#REF!</v>
      </c>
      <c r="K136" s="103" t="e">
        <f>IF(AND('Riesgos Corrup'!#REF!="Media",'Riesgos Corrup'!#REF!="Moderado"),CONCATENATE("R31C",'Riesgos Corrup'!#REF!),"")</f>
        <v>#REF!</v>
      </c>
      <c r="L136" s="103" t="e">
        <f>IF(AND('Riesgos Corrup'!#REF!="Media",'Riesgos Corrup'!#REF!="Moderado"),CONCATENATE("R31C",'Riesgos Corrup'!#REF!),"")</f>
        <v>#REF!</v>
      </c>
      <c r="M136" s="102" t="e">
        <f>IF(AND('Riesgos Corrup'!#REF!="Media",'Riesgos Corrup'!#REF!="Moderado"),CONCATENATE("R31C",'Riesgos Corrup'!#REF!),"")</f>
        <v>#REF!</v>
      </c>
      <c r="N136" s="103" t="e">
        <f>IF(AND('Riesgos Corrup'!#REF!="Media",'Riesgos Corrup'!#REF!="Moderado"),CONCATENATE("R31C",'Riesgos Corrup'!#REF!),"")</f>
        <v>#REF!</v>
      </c>
      <c r="O136" s="103" t="e">
        <f>IF(AND('Riesgos Corrup'!#REF!="Media",'Riesgos Corrup'!#REF!="Moderado"),CONCATENATE("R31C",'Riesgos Corrup'!#REF!),"")</f>
        <v>#REF!</v>
      </c>
      <c r="P136" s="102" t="e">
        <f>IF(AND('Riesgos Corrup'!#REF!="Media",'Riesgos Corrup'!#REF!="Moderado"),CONCATENATE("R31C",'Riesgos Corrup'!#REF!),"")</f>
        <v>#REF!</v>
      </c>
      <c r="Q136" s="103" t="e">
        <f>IF(AND('Riesgos Corrup'!#REF!="Media",'Riesgos Corrup'!#REF!="Moderado"),CONCATENATE("R31C",'Riesgos Corrup'!#REF!),"")</f>
        <v>#REF!</v>
      </c>
      <c r="R136" s="103" t="e">
        <f>IF(AND('Riesgos Corrup'!#REF!="Media",'Riesgos Corrup'!#REF!="Moderado"),CONCATENATE("R31C",'Riesgos Corrup'!#REF!),"")</f>
        <v>#REF!</v>
      </c>
      <c r="S136" s="83" t="e">
        <f>IF(AND('Riesgos Corrup'!#REF!="Media",'Riesgos Corrup'!#REF!="Mayor"),CONCATENATE("R31C",'Riesgos Corrup'!#REF!),"")</f>
        <v>#REF!</v>
      </c>
      <c r="T136" s="39" t="e">
        <f>IF(AND('Riesgos Corrup'!#REF!="Media",'Riesgos Corrup'!#REF!="Mayor"),CONCATENATE("R31C",'Riesgos Corrup'!#REF!),"")</f>
        <v>#REF!</v>
      </c>
      <c r="U136" s="39" t="e">
        <f>IF(AND('Riesgos Corrup'!#REF!="Media",'Riesgos Corrup'!#REF!="Mayor"),CONCATENATE("R31C",'Riesgos Corrup'!#REF!),"")</f>
        <v>#REF!</v>
      </c>
      <c r="V136" s="96" t="e">
        <f>IF(AND('Riesgos Corrup'!#REF!="Media",'Riesgos Corrup'!#REF!="Catastrófico"),CONCATENATE("R31C",'Riesgos Corrup'!#REF!),"")</f>
        <v>#REF!</v>
      </c>
      <c r="W136" s="97" t="e">
        <f>IF(AND('Riesgos Corrup'!#REF!="Media",'Riesgos Corrup'!#REF!="Catastrófico"),CONCATENATE("R31C",'Riesgos Corrup'!#REF!),"")</f>
        <v>#REF!</v>
      </c>
      <c r="X136" s="98" t="e">
        <f>IF(AND('Riesgos Corrup'!#REF!="Media",'Riesgos Corrup'!#REF!="Catastrófico"),CONCATENATE("R31C",'Riesgos Corrup'!#REF!),"")</f>
        <v>#REF!</v>
      </c>
      <c r="Y136" s="40"/>
      <c r="Z136" s="224"/>
      <c r="AA136" s="225"/>
      <c r="AB136" s="225"/>
      <c r="AC136" s="225"/>
      <c r="AD136" s="225"/>
      <c r="AE136" s="226"/>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row>
    <row r="137" spans="1:61" ht="15" customHeight="1" x14ac:dyDescent="0.35">
      <c r="A137" s="40"/>
      <c r="B137" s="204"/>
      <c r="C137" s="205"/>
      <c r="D137" s="206"/>
      <c r="E137" s="179"/>
      <c r="F137" s="174"/>
      <c r="G137" s="174"/>
      <c r="H137" s="174"/>
      <c r="I137" s="174"/>
      <c r="J137" s="102" t="e">
        <f>IF(AND('Riesgos Corrup'!#REF!="Media",'Riesgos Corrup'!#REF!="Moderado"),CONCATENATE("R32C",'Riesgos Corrup'!#REF!),"")</f>
        <v>#REF!</v>
      </c>
      <c r="K137" s="103" t="e">
        <f>IF(AND('Riesgos Corrup'!#REF!="Media",'Riesgos Corrup'!#REF!="Moderado"),CONCATENATE("R32C",'Riesgos Corrup'!#REF!),"")</f>
        <v>#REF!</v>
      </c>
      <c r="L137" s="104" t="e">
        <f>IF(AND('Riesgos Corrup'!#REF!="Media",'Riesgos Corrup'!#REF!="Moderado"),CONCATENATE("R32C",'Riesgos Corrup'!#REF!),"")</f>
        <v>#REF!</v>
      </c>
      <c r="M137" s="102" t="e">
        <f>IF(AND('Riesgos Corrup'!#REF!="Media",'Riesgos Corrup'!#REF!="Moderado"),CONCATENATE("R32C",'Riesgos Corrup'!#REF!),"")</f>
        <v>#REF!</v>
      </c>
      <c r="N137" s="103" t="e">
        <f>IF(AND('Riesgos Corrup'!#REF!="Media",'Riesgos Corrup'!#REF!="Moderado"),CONCATENATE("R32C",'Riesgos Corrup'!#REF!),"")</f>
        <v>#REF!</v>
      </c>
      <c r="O137" s="104" t="e">
        <f>IF(AND('Riesgos Corrup'!#REF!="Media",'Riesgos Corrup'!#REF!="Moderado"),CONCATENATE("R32C",'Riesgos Corrup'!#REF!),"")</f>
        <v>#REF!</v>
      </c>
      <c r="P137" s="102" t="e">
        <f>IF(AND('Riesgos Corrup'!#REF!="Media",'Riesgos Corrup'!#REF!="Moderado"),CONCATENATE("R32C",'Riesgos Corrup'!#REF!),"")</f>
        <v>#REF!</v>
      </c>
      <c r="Q137" s="103" t="e">
        <f>IF(AND('Riesgos Corrup'!#REF!="Media",'Riesgos Corrup'!#REF!="Moderado"),CONCATENATE("R32C",'Riesgos Corrup'!#REF!),"")</f>
        <v>#REF!</v>
      </c>
      <c r="R137" s="104" t="e">
        <f>IF(AND('Riesgos Corrup'!#REF!="Media",'Riesgos Corrup'!#REF!="Moderado"),CONCATENATE("R32C",'Riesgos Corrup'!#REF!),"")</f>
        <v>#REF!</v>
      </c>
      <c r="S137" s="83" t="e">
        <f>IF(AND('Riesgos Corrup'!#REF!="Media",'Riesgos Corrup'!#REF!="Mayor"),CONCATENATE("R32C",'Riesgos Corrup'!#REF!),"")</f>
        <v>#REF!</v>
      </c>
      <c r="T137" s="39" t="e">
        <f>IF(AND('Riesgos Corrup'!#REF!="Media",'Riesgos Corrup'!#REF!="Mayor"),CONCATENATE("R32C",'Riesgos Corrup'!#REF!),"")</f>
        <v>#REF!</v>
      </c>
      <c r="U137" s="84" t="e">
        <f>IF(AND('Riesgos Corrup'!#REF!="Media",'Riesgos Corrup'!#REF!="Mayor"),CONCATENATE("R32C",'Riesgos Corrup'!#REF!),"")</f>
        <v>#REF!</v>
      </c>
      <c r="V137" s="96" t="e">
        <f>IF(AND('Riesgos Corrup'!#REF!="Media",'Riesgos Corrup'!#REF!="Catastrófico"),CONCATENATE("R32C",'Riesgos Corrup'!#REF!),"")</f>
        <v>#REF!</v>
      </c>
      <c r="W137" s="97" t="e">
        <f>IF(AND('Riesgos Corrup'!#REF!="Media",'Riesgos Corrup'!#REF!="Catastrófico"),CONCATENATE("R32C",'Riesgos Corrup'!#REF!),"")</f>
        <v>#REF!</v>
      </c>
      <c r="X137" s="98" t="e">
        <f>IF(AND('Riesgos Corrup'!#REF!="Media",'Riesgos Corrup'!#REF!="Catastrófico"),CONCATENATE("R32C",'Riesgos Corrup'!#REF!),"")</f>
        <v>#REF!</v>
      </c>
      <c r="Y137" s="40"/>
      <c r="Z137" s="224"/>
      <c r="AA137" s="225"/>
      <c r="AB137" s="225"/>
      <c r="AC137" s="225"/>
      <c r="AD137" s="225"/>
      <c r="AE137" s="226"/>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row>
    <row r="138" spans="1:61" ht="15" customHeight="1" x14ac:dyDescent="0.35">
      <c r="A138" s="40"/>
      <c r="B138" s="204"/>
      <c r="C138" s="205"/>
      <c r="D138" s="206"/>
      <c r="E138" s="179"/>
      <c r="F138" s="174"/>
      <c r="G138" s="174"/>
      <c r="H138" s="174"/>
      <c r="I138" s="174"/>
      <c r="J138" s="102" t="e">
        <f>IF(AND('Riesgos Corrup'!#REF!="Media",'Riesgos Corrup'!#REF!="Moderado"),CONCATENATE("R33C",'Riesgos Corrup'!#REF!),"")</f>
        <v>#REF!</v>
      </c>
      <c r="K138" s="103" t="e">
        <f>IF(AND('Riesgos Corrup'!#REF!="Media",'Riesgos Corrup'!#REF!="Moderado"),CONCATENATE("R33C",'Riesgos Corrup'!#REF!),"")</f>
        <v>#REF!</v>
      </c>
      <c r="L138" s="104" t="e">
        <f>IF(AND('Riesgos Corrup'!#REF!="Media",'Riesgos Corrup'!#REF!="Moderado"),CONCATENATE("R33C",'Riesgos Corrup'!#REF!),"")</f>
        <v>#REF!</v>
      </c>
      <c r="M138" s="102" t="e">
        <f>IF(AND('Riesgos Corrup'!#REF!="Media",'Riesgos Corrup'!#REF!="Moderado"),CONCATENATE("R33C",'Riesgos Corrup'!#REF!),"")</f>
        <v>#REF!</v>
      </c>
      <c r="N138" s="103" t="e">
        <f>IF(AND('Riesgos Corrup'!#REF!="Media",'Riesgos Corrup'!#REF!="Moderado"),CONCATENATE("R33C",'Riesgos Corrup'!#REF!),"")</f>
        <v>#REF!</v>
      </c>
      <c r="O138" s="104" t="e">
        <f>IF(AND('Riesgos Corrup'!#REF!="Media",'Riesgos Corrup'!#REF!="Moderado"),CONCATENATE("R33C",'Riesgos Corrup'!#REF!),"")</f>
        <v>#REF!</v>
      </c>
      <c r="P138" s="102" t="e">
        <f>IF(AND('Riesgos Corrup'!#REF!="Media",'Riesgos Corrup'!#REF!="Moderado"),CONCATENATE("R33C",'Riesgos Corrup'!#REF!),"")</f>
        <v>#REF!</v>
      </c>
      <c r="Q138" s="103" t="e">
        <f>IF(AND('Riesgos Corrup'!#REF!="Media",'Riesgos Corrup'!#REF!="Moderado"),CONCATENATE("R33C",'Riesgos Corrup'!#REF!),"")</f>
        <v>#REF!</v>
      </c>
      <c r="R138" s="104" t="e">
        <f>IF(AND('Riesgos Corrup'!#REF!="Media",'Riesgos Corrup'!#REF!="Moderado"),CONCATENATE("R33C",'Riesgos Corrup'!#REF!),"")</f>
        <v>#REF!</v>
      </c>
      <c r="S138" s="83" t="e">
        <f>IF(AND('Riesgos Corrup'!#REF!="Media",'Riesgos Corrup'!#REF!="Mayor"),CONCATENATE("R33C",'Riesgos Corrup'!#REF!),"")</f>
        <v>#REF!</v>
      </c>
      <c r="T138" s="39" t="e">
        <f>IF(AND('Riesgos Corrup'!#REF!="Media",'Riesgos Corrup'!#REF!="Mayor"),CONCATENATE("R33C",'Riesgos Corrup'!#REF!),"")</f>
        <v>#REF!</v>
      </c>
      <c r="U138" s="84" t="e">
        <f>IF(AND('Riesgos Corrup'!#REF!="Media",'Riesgos Corrup'!#REF!="Mayor"),CONCATENATE("R33C",'Riesgos Corrup'!#REF!),"")</f>
        <v>#REF!</v>
      </c>
      <c r="V138" s="96" t="e">
        <f>IF(AND('Riesgos Corrup'!#REF!="Media",'Riesgos Corrup'!#REF!="Catastrófico"),CONCATENATE("R33C",'Riesgos Corrup'!#REF!),"")</f>
        <v>#REF!</v>
      </c>
      <c r="W138" s="97" t="e">
        <f>IF(AND('Riesgos Corrup'!#REF!="Media",'Riesgos Corrup'!#REF!="Catastrófico"),CONCATENATE("R33C",'Riesgos Corrup'!#REF!),"")</f>
        <v>#REF!</v>
      </c>
      <c r="X138" s="98" t="e">
        <f>IF(AND('Riesgos Corrup'!#REF!="Media",'Riesgos Corrup'!#REF!="Catastrófico"),CONCATENATE("R33C",'Riesgos Corrup'!#REF!),"")</f>
        <v>#REF!</v>
      </c>
      <c r="Y138" s="40"/>
      <c r="Z138" s="224"/>
      <c r="AA138" s="225"/>
      <c r="AB138" s="225"/>
      <c r="AC138" s="225"/>
      <c r="AD138" s="225"/>
      <c r="AE138" s="226"/>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row>
    <row r="139" spans="1:61" ht="15" customHeight="1" x14ac:dyDescent="0.35">
      <c r="A139" s="40"/>
      <c r="B139" s="204"/>
      <c r="C139" s="205"/>
      <c r="D139" s="206"/>
      <c r="E139" s="179"/>
      <c r="F139" s="174"/>
      <c r="G139" s="174"/>
      <c r="H139" s="174"/>
      <c r="I139" s="174"/>
      <c r="J139" s="102" t="e">
        <f>IF(AND('Riesgos Corrup'!#REF!="Media",'Riesgos Corrup'!#REF!="Moderado"),CONCATENATE("R34C",'Riesgos Corrup'!#REF!),"")</f>
        <v>#REF!</v>
      </c>
      <c r="K139" s="103" t="e">
        <f>IF(AND('Riesgos Corrup'!#REF!="Media",'Riesgos Corrup'!#REF!="Moderado"),CONCATENATE("R34C",'Riesgos Corrup'!#REF!),"")</f>
        <v>#REF!</v>
      </c>
      <c r="L139" s="104" t="e">
        <f>IF(AND('Riesgos Corrup'!#REF!="Media",'Riesgos Corrup'!#REF!="Moderado"),CONCATENATE("R34C",'Riesgos Corrup'!#REF!),"")</f>
        <v>#REF!</v>
      </c>
      <c r="M139" s="102" t="e">
        <f>IF(AND('Riesgos Corrup'!#REF!="Media",'Riesgos Corrup'!#REF!="Moderado"),CONCATENATE("R34C",'Riesgos Corrup'!#REF!),"")</f>
        <v>#REF!</v>
      </c>
      <c r="N139" s="103" t="e">
        <f>IF(AND('Riesgos Corrup'!#REF!="Media",'Riesgos Corrup'!#REF!="Moderado"),CONCATENATE("R34C",'Riesgos Corrup'!#REF!),"")</f>
        <v>#REF!</v>
      </c>
      <c r="O139" s="104" t="e">
        <f>IF(AND('Riesgos Corrup'!#REF!="Media",'Riesgos Corrup'!#REF!="Moderado"),CONCATENATE("R34C",'Riesgos Corrup'!#REF!),"")</f>
        <v>#REF!</v>
      </c>
      <c r="P139" s="102" t="e">
        <f>IF(AND('Riesgos Corrup'!#REF!="Media",'Riesgos Corrup'!#REF!="Moderado"),CONCATENATE("R34C",'Riesgos Corrup'!#REF!),"")</f>
        <v>#REF!</v>
      </c>
      <c r="Q139" s="103" t="e">
        <f>IF(AND('Riesgos Corrup'!#REF!="Media",'Riesgos Corrup'!#REF!="Moderado"),CONCATENATE("R34C",'Riesgos Corrup'!#REF!),"")</f>
        <v>#REF!</v>
      </c>
      <c r="R139" s="104" t="e">
        <f>IF(AND('Riesgos Corrup'!#REF!="Media",'Riesgos Corrup'!#REF!="Moderado"),CONCATENATE("R34C",'Riesgos Corrup'!#REF!),"")</f>
        <v>#REF!</v>
      </c>
      <c r="S139" s="83" t="e">
        <f>IF(AND('Riesgos Corrup'!#REF!="Media",'Riesgos Corrup'!#REF!="Mayor"),CONCATENATE("R34C",'Riesgos Corrup'!#REF!),"")</f>
        <v>#REF!</v>
      </c>
      <c r="T139" s="39" t="e">
        <f>IF(AND('Riesgos Corrup'!#REF!="Media",'Riesgos Corrup'!#REF!="Mayor"),CONCATENATE("R34C",'Riesgos Corrup'!#REF!),"")</f>
        <v>#REF!</v>
      </c>
      <c r="U139" s="84" t="e">
        <f>IF(AND('Riesgos Corrup'!#REF!="Media",'Riesgos Corrup'!#REF!="Mayor"),CONCATENATE("R34C",'Riesgos Corrup'!#REF!),"")</f>
        <v>#REF!</v>
      </c>
      <c r="V139" s="96" t="e">
        <f>IF(AND('Riesgos Corrup'!#REF!="Media",'Riesgos Corrup'!#REF!="Catastrófico"),CONCATENATE("R34C",'Riesgos Corrup'!#REF!),"")</f>
        <v>#REF!</v>
      </c>
      <c r="W139" s="97" t="e">
        <f>IF(AND('Riesgos Corrup'!#REF!="Media",'Riesgos Corrup'!#REF!="Catastrófico"),CONCATENATE("R34C",'Riesgos Corrup'!#REF!),"")</f>
        <v>#REF!</v>
      </c>
      <c r="X139" s="98" t="e">
        <f>IF(AND('Riesgos Corrup'!#REF!="Media",'Riesgos Corrup'!#REF!="Catastrófico"),CONCATENATE("R34C",'Riesgos Corrup'!#REF!),"")</f>
        <v>#REF!</v>
      </c>
      <c r="Y139" s="40"/>
      <c r="Z139" s="224"/>
      <c r="AA139" s="225"/>
      <c r="AB139" s="225"/>
      <c r="AC139" s="225"/>
      <c r="AD139" s="225"/>
      <c r="AE139" s="226"/>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row>
    <row r="140" spans="1:61" ht="15" customHeight="1" x14ac:dyDescent="0.35">
      <c r="A140" s="40"/>
      <c r="B140" s="204"/>
      <c r="C140" s="205"/>
      <c r="D140" s="206"/>
      <c r="E140" s="179"/>
      <c r="F140" s="174"/>
      <c r="G140" s="174"/>
      <c r="H140" s="174"/>
      <c r="I140" s="174"/>
      <c r="J140" s="102" t="e">
        <f>IF(AND('Riesgos Corrup'!#REF!="Media",'Riesgos Corrup'!#REF!="Moderado"),CONCATENATE("R35C",'Riesgos Corrup'!#REF!),"")</f>
        <v>#REF!</v>
      </c>
      <c r="K140" s="103" t="e">
        <f>IF(AND('Riesgos Corrup'!#REF!="Media",'Riesgos Corrup'!#REF!="Moderado"),CONCATENATE("R35C",'Riesgos Corrup'!#REF!),"")</f>
        <v>#REF!</v>
      </c>
      <c r="L140" s="104" t="e">
        <f>IF(AND('Riesgos Corrup'!#REF!="Media",'Riesgos Corrup'!#REF!="Moderado"),CONCATENATE("R35C",'Riesgos Corrup'!#REF!),"")</f>
        <v>#REF!</v>
      </c>
      <c r="M140" s="102" t="e">
        <f>IF(AND('Riesgos Corrup'!#REF!="Media",'Riesgos Corrup'!#REF!="Moderado"),CONCATENATE("R35C",'Riesgos Corrup'!#REF!),"")</f>
        <v>#REF!</v>
      </c>
      <c r="N140" s="103" t="e">
        <f>IF(AND('Riesgos Corrup'!#REF!="Media",'Riesgos Corrup'!#REF!="Moderado"),CONCATENATE("R35C",'Riesgos Corrup'!#REF!),"")</f>
        <v>#REF!</v>
      </c>
      <c r="O140" s="104" t="e">
        <f>IF(AND('Riesgos Corrup'!#REF!="Media",'Riesgos Corrup'!#REF!="Moderado"),CONCATENATE("R35C",'Riesgos Corrup'!#REF!),"")</f>
        <v>#REF!</v>
      </c>
      <c r="P140" s="102" t="e">
        <f>IF(AND('Riesgos Corrup'!#REF!="Media",'Riesgos Corrup'!#REF!="Moderado"),CONCATENATE("R35C",'Riesgos Corrup'!#REF!),"")</f>
        <v>#REF!</v>
      </c>
      <c r="Q140" s="103" t="e">
        <f>IF(AND('Riesgos Corrup'!#REF!="Media",'Riesgos Corrup'!#REF!="Moderado"),CONCATENATE("R35C",'Riesgos Corrup'!#REF!),"")</f>
        <v>#REF!</v>
      </c>
      <c r="R140" s="104" t="e">
        <f>IF(AND('Riesgos Corrup'!#REF!="Media",'Riesgos Corrup'!#REF!="Moderado"),CONCATENATE("R35C",'Riesgos Corrup'!#REF!),"")</f>
        <v>#REF!</v>
      </c>
      <c r="S140" s="83" t="e">
        <f>IF(AND('Riesgos Corrup'!#REF!="Media",'Riesgos Corrup'!#REF!="Mayor"),CONCATENATE("R35C",'Riesgos Corrup'!#REF!),"")</f>
        <v>#REF!</v>
      </c>
      <c r="T140" s="39" t="e">
        <f>IF(AND('Riesgos Corrup'!#REF!="Media",'Riesgos Corrup'!#REF!="Mayor"),CONCATENATE("R35C",'Riesgos Corrup'!#REF!),"")</f>
        <v>#REF!</v>
      </c>
      <c r="U140" s="84" t="e">
        <f>IF(AND('Riesgos Corrup'!#REF!="Media",'Riesgos Corrup'!#REF!="Mayor"),CONCATENATE("R35C",'Riesgos Corrup'!#REF!),"")</f>
        <v>#REF!</v>
      </c>
      <c r="V140" s="96" t="e">
        <f>IF(AND('Riesgos Corrup'!#REF!="Media",'Riesgos Corrup'!#REF!="Catastrófico"),CONCATENATE("R35C",'Riesgos Corrup'!#REF!),"")</f>
        <v>#REF!</v>
      </c>
      <c r="W140" s="97" t="e">
        <f>IF(AND('Riesgos Corrup'!#REF!="Media",'Riesgos Corrup'!#REF!="Catastrófico"),CONCATENATE("R35C",'Riesgos Corrup'!#REF!),"")</f>
        <v>#REF!</v>
      </c>
      <c r="X140" s="98" t="e">
        <f>IF(AND('Riesgos Corrup'!#REF!="Media",'Riesgos Corrup'!#REF!="Catastrófico"),CONCATENATE("R35C",'Riesgos Corrup'!#REF!),"")</f>
        <v>#REF!</v>
      </c>
      <c r="Y140" s="40"/>
      <c r="Z140" s="224"/>
      <c r="AA140" s="225"/>
      <c r="AB140" s="225"/>
      <c r="AC140" s="225"/>
      <c r="AD140" s="225"/>
      <c r="AE140" s="226"/>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row>
    <row r="141" spans="1:61" ht="15" customHeight="1" x14ac:dyDescent="0.35">
      <c r="A141" s="40"/>
      <c r="B141" s="204"/>
      <c r="C141" s="205"/>
      <c r="D141" s="206"/>
      <c r="E141" s="179"/>
      <c r="F141" s="174"/>
      <c r="G141" s="174"/>
      <c r="H141" s="174"/>
      <c r="I141" s="174"/>
      <c r="J141" s="102" t="e">
        <f>IF(AND('Riesgos Corrup'!#REF!="Media",'Riesgos Corrup'!#REF!="Moderado"),CONCATENATE("R36C",'Riesgos Corrup'!#REF!),"")</f>
        <v>#REF!</v>
      </c>
      <c r="K141" s="103" t="e">
        <f>IF(AND('Riesgos Corrup'!#REF!="Media",'Riesgos Corrup'!#REF!="Moderado"),CONCATENATE("R36C",'Riesgos Corrup'!#REF!),"")</f>
        <v>#REF!</v>
      </c>
      <c r="L141" s="104" t="e">
        <f>IF(AND('Riesgos Corrup'!#REF!="Media",'Riesgos Corrup'!#REF!="Moderado"),CONCATENATE("R36C",'Riesgos Corrup'!#REF!),"")</f>
        <v>#REF!</v>
      </c>
      <c r="M141" s="102" t="e">
        <f>IF(AND('Riesgos Corrup'!#REF!="Media",'Riesgos Corrup'!#REF!="Moderado"),CONCATENATE("R36C",'Riesgos Corrup'!#REF!),"")</f>
        <v>#REF!</v>
      </c>
      <c r="N141" s="103" t="e">
        <f>IF(AND('Riesgos Corrup'!#REF!="Media",'Riesgos Corrup'!#REF!="Moderado"),CONCATENATE("R36C",'Riesgos Corrup'!#REF!),"")</f>
        <v>#REF!</v>
      </c>
      <c r="O141" s="104" t="e">
        <f>IF(AND('Riesgos Corrup'!#REF!="Media",'Riesgos Corrup'!#REF!="Moderado"),CONCATENATE("R36C",'Riesgos Corrup'!#REF!),"")</f>
        <v>#REF!</v>
      </c>
      <c r="P141" s="102" t="e">
        <f>IF(AND('Riesgos Corrup'!#REF!="Media",'Riesgos Corrup'!#REF!="Moderado"),CONCATENATE("R36C",'Riesgos Corrup'!#REF!),"")</f>
        <v>#REF!</v>
      </c>
      <c r="Q141" s="103" t="e">
        <f>IF(AND('Riesgos Corrup'!#REF!="Media",'Riesgos Corrup'!#REF!="Moderado"),CONCATENATE("R36C",'Riesgos Corrup'!#REF!),"")</f>
        <v>#REF!</v>
      </c>
      <c r="R141" s="104" t="e">
        <f>IF(AND('Riesgos Corrup'!#REF!="Media",'Riesgos Corrup'!#REF!="Moderado"),CONCATENATE("R36C",'Riesgos Corrup'!#REF!),"")</f>
        <v>#REF!</v>
      </c>
      <c r="S141" s="83" t="e">
        <f>IF(AND('Riesgos Corrup'!#REF!="Media",'Riesgos Corrup'!#REF!="Mayor"),CONCATENATE("R36C",'Riesgos Corrup'!#REF!),"")</f>
        <v>#REF!</v>
      </c>
      <c r="T141" s="39" t="e">
        <f>IF(AND('Riesgos Corrup'!#REF!="Media",'Riesgos Corrup'!#REF!="Mayor"),CONCATENATE("R36C",'Riesgos Corrup'!#REF!),"")</f>
        <v>#REF!</v>
      </c>
      <c r="U141" s="84" t="e">
        <f>IF(AND('Riesgos Corrup'!#REF!="Media",'Riesgos Corrup'!#REF!="Mayor"),CONCATENATE("R36C",'Riesgos Corrup'!#REF!),"")</f>
        <v>#REF!</v>
      </c>
      <c r="V141" s="96" t="e">
        <f>IF(AND('Riesgos Corrup'!#REF!="Media",'Riesgos Corrup'!#REF!="Catastrófico"),CONCATENATE("R36C",'Riesgos Corrup'!#REF!),"")</f>
        <v>#REF!</v>
      </c>
      <c r="W141" s="97" t="e">
        <f>IF(AND('Riesgos Corrup'!#REF!="Media",'Riesgos Corrup'!#REF!="Catastrófico"),CONCATENATE("R36C",'Riesgos Corrup'!#REF!),"")</f>
        <v>#REF!</v>
      </c>
      <c r="X141" s="98" t="e">
        <f>IF(AND('Riesgos Corrup'!#REF!="Media",'Riesgos Corrup'!#REF!="Catastrófico"),CONCATENATE("R36C",'Riesgos Corrup'!#REF!),"")</f>
        <v>#REF!</v>
      </c>
      <c r="Y141" s="40"/>
      <c r="Z141" s="224"/>
      <c r="AA141" s="225"/>
      <c r="AB141" s="225"/>
      <c r="AC141" s="225"/>
      <c r="AD141" s="225"/>
      <c r="AE141" s="226"/>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row>
    <row r="142" spans="1:61" ht="15" customHeight="1" x14ac:dyDescent="0.35">
      <c r="A142" s="40"/>
      <c r="B142" s="204"/>
      <c r="C142" s="205"/>
      <c r="D142" s="206"/>
      <c r="E142" s="179"/>
      <c r="F142" s="174"/>
      <c r="G142" s="174"/>
      <c r="H142" s="174"/>
      <c r="I142" s="174"/>
      <c r="J142" s="102" t="str">
        <f ca="1">IF(AND('Riesgos Corrup'!$AB$40="Media",'Riesgos Corrup'!$AD$40="Moderado"),CONCATENATE("R37C",'Riesgos Corrup'!$R$40),"")</f>
        <v>R37C1</v>
      </c>
      <c r="K142" s="103" t="str">
        <f>IF(AND('Riesgos Corrup'!$AB$41="Media",'Riesgos Corrup'!$AD$41="Moderado"),CONCATENATE("R37C",'Riesgos Corrup'!$R$41),"")</f>
        <v/>
      </c>
      <c r="L142" s="104" t="str">
        <f>IF(AND('Riesgos Corrup'!$AB$42="Media",'Riesgos Corrup'!$AD$42="Moderado"),CONCATENATE("R37C",'Riesgos Corrup'!$R$42),"")</f>
        <v/>
      </c>
      <c r="M142" s="102" t="str">
        <f ca="1">IF(AND('Riesgos Corrup'!$AB$40="Media",'Riesgos Corrup'!$AD$40="Moderado"),CONCATENATE("R37C",'Riesgos Corrup'!$R$40),"")</f>
        <v>R37C1</v>
      </c>
      <c r="N142" s="103" t="str">
        <f>IF(AND('Riesgos Corrup'!$AB$41="Media",'Riesgos Corrup'!$AD$41="Moderado"),CONCATENATE("R37C",'Riesgos Corrup'!$R$41),"")</f>
        <v/>
      </c>
      <c r="O142" s="104" t="str">
        <f>IF(AND('Riesgos Corrup'!$AB$42="Media",'Riesgos Corrup'!$AD$42="Moderado"),CONCATENATE("R37C",'Riesgos Corrup'!$R$42),"")</f>
        <v/>
      </c>
      <c r="P142" s="102" t="str">
        <f ca="1">IF(AND('Riesgos Corrup'!$AB$40="Media",'Riesgos Corrup'!$AD$40="Moderado"),CONCATENATE("R37C",'Riesgos Corrup'!$R$40),"")</f>
        <v>R37C1</v>
      </c>
      <c r="Q142" s="103" t="str">
        <f>IF(AND('Riesgos Corrup'!$AB$41="Media",'Riesgos Corrup'!$AD$41="Moderado"),CONCATENATE("R37C",'Riesgos Corrup'!$R$41),"")</f>
        <v/>
      </c>
      <c r="R142" s="104" t="str">
        <f>IF(AND('Riesgos Corrup'!$AB$42="Media",'Riesgos Corrup'!$AD$42="Moderado"),CONCATENATE("R37C",'Riesgos Corrup'!$R$42),"")</f>
        <v/>
      </c>
      <c r="S142" s="83" t="str">
        <f ca="1">IF(AND('Riesgos Corrup'!$AB$40="Media",'Riesgos Corrup'!$AD$40="Mayor"),CONCATENATE("R37C",'Riesgos Corrup'!$R$40),"")</f>
        <v/>
      </c>
      <c r="T142" s="39" t="str">
        <f>IF(AND('Riesgos Corrup'!$AB$41="Media",'Riesgos Corrup'!$AD$41="Mayor"),CONCATENATE("R37C",'Riesgos Corrup'!$R$41),"")</f>
        <v/>
      </c>
      <c r="U142" s="84" t="str">
        <f>IF(AND('Riesgos Corrup'!$AB$42="Media",'Riesgos Corrup'!$AD$42="Mayor"),CONCATENATE("R37C",'Riesgos Corrup'!$R$42),"")</f>
        <v/>
      </c>
      <c r="V142" s="96" t="str">
        <f ca="1">IF(AND('Riesgos Corrup'!$AB$40="Media",'Riesgos Corrup'!$AD$40="Catastrófico"),CONCATENATE("R37C",'Riesgos Corrup'!$R$40),"")</f>
        <v/>
      </c>
      <c r="W142" s="97" t="str">
        <f>IF(AND('Riesgos Corrup'!$AB$41="Media",'Riesgos Corrup'!$AD$41="Catastrófico"),CONCATENATE("R37C",'Riesgos Corrup'!$R$41),"")</f>
        <v/>
      </c>
      <c r="X142" s="98" t="str">
        <f>IF(AND('Riesgos Corrup'!$AB$42="Media",'Riesgos Corrup'!$AD$42="Catastrófico"),CONCATENATE("R37C",'Riesgos Corrup'!$R$42),"")</f>
        <v/>
      </c>
      <c r="Y142" s="40"/>
      <c r="Z142" s="224"/>
      <c r="AA142" s="225"/>
      <c r="AB142" s="225"/>
      <c r="AC142" s="225"/>
      <c r="AD142" s="225"/>
      <c r="AE142" s="226"/>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row>
    <row r="143" spans="1:61" ht="15" customHeight="1" x14ac:dyDescent="0.35">
      <c r="A143" s="40"/>
      <c r="B143" s="204"/>
      <c r="C143" s="205"/>
      <c r="D143" s="206"/>
      <c r="E143" s="179"/>
      <c r="F143" s="174"/>
      <c r="G143" s="174"/>
      <c r="H143" s="174"/>
      <c r="I143" s="174"/>
      <c r="J143" s="102" t="e">
        <f>IF(AND('Riesgos Corrup'!#REF!="Media",'Riesgos Corrup'!#REF!="Moderado"),CONCATENATE("R39C",'Riesgos Corrup'!#REF!),"")</f>
        <v>#REF!</v>
      </c>
      <c r="K143" s="103" t="e">
        <f>IF(AND('Riesgos Corrup'!#REF!="Media",'Riesgos Corrup'!#REF!="Moderado"),CONCATENATE("R38C",'Riesgos Corrup'!#REF!),"")</f>
        <v>#REF!</v>
      </c>
      <c r="L143" s="104" t="e">
        <f>IF(AND('Riesgos Corrup'!#REF!="Media",'Riesgos Corrup'!#REF!="Moderado"),CONCATENATE("R38C",'Riesgos Corrup'!#REF!),"")</f>
        <v>#REF!</v>
      </c>
      <c r="M143" s="102" t="e">
        <f>IF(AND('Riesgos Corrup'!#REF!="Media",'Riesgos Corrup'!#REF!="Moderado"),CONCATENATE("R39C",'Riesgos Corrup'!#REF!),"")</f>
        <v>#REF!</v>
      </c>
      <c r="N143" s="103" t="e">
        <f>IF(AND('Riesgos Corrup'!#REF!="Media",'Riesgos Corrup'!#REF!="Moderado"),CONCATENATE("R38C",'Riesgos Corrup'!#REF!),"")</f>
        <v>#REF!</v>
      </c>
      <c r="O143" s="104" t="e">
        <f>IF(AND('Riesgos Corrup'!#REF!="Media",'Riesgos Corrup'!#REF!="Moderado"),CONCATENATE("R38C",'Riesgos Corrup'!#REF!),"")</f>
        <v>#REF!</v>
      </c>
      <c r="P143" s="102" t="e">
        <f>IF(AND('Riesgos Corrup'!#REF!="Media",'Riesgos Corrup'!#REF!="Moderado"),CONCATENATE("R39C",'Riesgos Corrup'!#REF!),"")</f>
        <v>#REF!</v>
      </c>
      <c r="Q143" s="103" t="e">
        <f>IF(AND('Riesgos Corrup'!#REF!="Media",'Riesgos Corrup'!#REF!="Moderado"),CONCATENATE("R38C",'Riesgos Corrup'!#REF!),"")</f>
        <v>#REF!</v>
      </c>
      <c r="R143" s="104" t="e">
        <f>IF(AND('Riesgos Corrup'!#REF!="Media",'Riesgos Corrup'!#REF!="Moderado"),CONCATENATE("R38C",'Riesgos Corrup'!#REF!),"")</f>
        <v>#REF!</v>
      </c>
      <c r="S143" s="83" t="e">
        <f>IF(AND('Riesgos Corrup'!#REF!="Media",'Riesgos Corrup'!#REF!="Mayor"),CONCATENATE("R39C",'Riesgos Corrup'!#REF!),"")</f>
        <v>#REF!</v>
      </c>
      <c r="T143" s="39" t="e">
        <f>IF(AND('Riesgos Corrup'!#REF!="Media",'Riesgos Corrup'!#REF!="Mayor"),CONCATENATE("R38C",'Riesgos Corrup'!#REF!),"")</f>
        <v>#REF!</v>
      </c>
      <c r="U143" s="84" t="e">
        <f>IF(AND('Riesgos Corrup'!#REF!="Media",'Riesgos Corrup'!#REF!="Mayor"),CONCATENATE("R38C",'Riesgos Corrup'!#REF!),"")</f>
        <v>#REF!</v>
      </c>
      <c r="V143" s="96" t="e">
        <f>IF(AND('Riesgos Corrup'!#REF!="Media",'Riesgos Corrup'!#REF!="Catastrófico"),CONCATENATE("R39C",'Riesgos Corrup'!#REF!),"")</f>
        <v>#REF!</v>
      </c>
      <c r="W143" s="97" t="e">
        <f>IF(AND('Riesgos Corrup'!#REF!="Media",'Riesgos Corrup'!#REF!="Catastrófico"),CONCATENATE("R38C",'Riesgos Corrup'!#REF!),"")</f>
        <v>#REF!</v>
      </c>
      <c r="X143" s="98" t="e">
        <f>IF(AND('Riesgos Corrup'!#REF!="Media",'Riesgos Corrup'!#REF!="Catastrófico"),CONCATENATE("R38C",'Riesgos Corrup'!#REF!),"")</f>
        <v>#REF!</v>
      </c>
      <c r="Y143" s="40"/>
      <c r="Z143" s="224"/>
      <c r="AA143" s="225"/>
      <c r="AB143" s="225"/>
      <c r="AC143" s="225"/>
      <c r="AD143" s="225"/>
      <c r="AE143" s="226"/>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row>
    <row r="144" spans="1:61" ht="15" customHeight="1" x14ac:dyDescent="0.35">
      <c r="A144" s="40"/>
      <c r="B144" s="204"/>
      <c r="C144" s="205"/>
      <c r="D144" s="206"/>
      <c r="E144" s="179"/>
      <c r="F144" s="174"/>
      <c r="G144" s="174"/>
      <c r="H144" s="174"/>
      <c r="I144" s="174"/>
      <c r="J144" s="102" t="e">
        <f>IF(AND('Riesgos Corrup'!#REF!="Media",'Riesgos Corrup'!#REF!="Moderado"),CONCATENATE("R40C",'Riesgos Corrup'!#REF!),"")</f>
        <v>#REF!</v>
      </c>
      <c r="K144" s="103" t="e">
        <f>IF(AND('Riesgos Corrup'!#REF!="Media",'Riesgos Corrup'!#REF!="Moderado"),CONCATENATE("R39C",'Riesgos Corrup'!#REF!),"")</f>
        <v>#REF!</v>
      </c>
      <c r="L144" s="104" t="e">
        <f>IF(AND('Riesgos Corrup'!#REF!="Media",'Riesgos Corrup'!#REF!="Moderado"),CONCATENATE("R39C",'Riesgos Corrup'!#REF!),"")</f>
        <v>#REF!</v>
      </c>
      <c r="M144" s="102" t="e">
        <f>IF(AND('Riesgos Corrup'!#REF!="Media",'Riesgos Corrup'!#REF!="Moderado"),CONCATENATE("R40C",'Riesgos Corrup'!#REF!),"")</f>
        <v>#REF!</v>
      </c>
      <c r="N144" s="103" t="e">
        <f>IF(AND('Riesgos Corrup'!#REF!="Media",'Riesgos Corrup'!#REF!="Moderado"),CONCATENATE("R39C",'Riesgos Corrup'!#REF!),"")</f>
        <v>#REF!</v>
      </c>
      <c r="O144" s="104" t="e">
        <f>IF(AND('Riesgos Corrup'!#REF!="Media",'Riesgos Corrup'!#REF!="Moderado"),CONCATENATE("R39C",'Riesgos Corrup'!#REF!),"")</f>
        <v>#REF!</v>
      </c>
      <c r="P144" s="102" t="e">
        <f>IF(AND('Riesgos Corrup'!#REF!="Media",'Riesgos Corrup'!#REF!="Moderado"),CONCATENATE("R40C",'Riesgos Corrup'!#REF!),"")</f>
        <v>#REF!</v>
      </c>
      <c r="Q144" s="103" t="e">
        <f>IF(AND('Riesgos Corrup'!#REF!="Media",'Riesgos Corrup'!#REF!="Moderado"),CONCATENATE("R39C",'Riesgos Corrup'!#REF!),"")</f>
        <v>#REF!</v>
      </c>
      <c r="R144" s="104" t="e">
        <f>IF(AND('Riesgos Corrup'!#REF!="Media",'Riesgos Corrup'!#REF!="Moderado"),CONCATENATE("R39C",'Riesgos Corrup'!#REF!),"")</f>
        <v>#REF!</v>
      </c>
      <c r="S144" s="83" t="e">
        <f>IF(AND('Riesgos Corrup'!#REF!="Media",'Riesgos Corrup'!#REF!="Mayor"),CONCATENATE("R40C",'Riesgos Corrup'!#REF!),"")</f>
        <v>#REF!</v>
      </c>
      <c r="T144" s="39" t="e">
        <f>IF(AND('Riesgos Corrup'!#REF!="Media",'Riesgos Corrup'!#REF!="Mayor"),CONCATENATE("R39C",'Riesgos Corrup'!#REF!),"")</f>
        <v>#REF!</v>
      </c>
      <c r="U144" s="84" t="e">
        <f>IF(AND('Riesgos Corrup'!#REF!="Media",'Riesgos Corrup'!#REF!="Mayor"),CONCATENATE("R39C",'Riesgos Corrup'!#REF!),"")</f>
        <v>#REF!</v>
      </c>
      <c r="V144" s="96" t="e">
        <f>IF(AND('Riesgos Corrup'!#REF!="Media",'Riesgos Corrup'!#REF!="Catastrófico"),CONCATENATE("R40C",'Riesgos Corrup'!#REF!),"")</f>
        <v>#REF!</v>
      </c>
      <c r="W144" s="97" t="e">
        <f>IF(AND('Riesgos Corrup'!#REF!="Media",'Riesgos Corrup'!#REF!="Catastrófico"),CONCATENATE("R39C",'Riesgos Corrup'!#REF!),"")</f>
        <v>#REF!</v>
      </c>
      <c r="X144" s="98" t="e">
        <f>IF(AND('Riesgos Corrup'!#REF!="Media",'Riesgos Corrup'!#REF!="Catastrófico"),CONCATENATE("R39C",'Riesgos Corrup'!#REF!),"")</f>
        <v>#REF!</v>
      </c>
      <c r="Y144" s="40"/>
      <c r="Z144" s="224"/>
      <c r="AA144" s="225"/>
      <c r="AB144" s="225"/>
      <c r="AC144" s="225"/>
      <c r="AD144" s="225"/>
      <c r="AE144" s="226"/>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row>
    <row r="145" spans="1:61" ht="15" customHeight="1" x14ac:dyDescent="0.35">
      <c r="A145" s="40"/>
      <c r="B145" s="204"/>
      <c r="C145" s="205"/>
      <c r="D145" s="206"/>
      <c r="E145" s="179"/>
      <c r="F145" s="174"/>
      <c r="G145" s="174"/>
      <c r="H145" s="174"/>
      <c r="I145" s="174"/>
      <c r="J145" s="102" t="e">
        <f>IF(AND('Riesgos Corrup'!#REF!="Media",'Riesgos Corrup'!#REF!="Moderado"),CONCATENATE("R41C",'Riesgos Corrup'!#REF!),"")</f>
        <v>#REF!</v>
      </c>
      <c r="K145" s="103" t="e">
        <f>IF(AND('Riesgos Corrup'!#REF!="Media",'Riesgos Corrup'!#REF!="Moderado"),CONCATENATE("R40C",'Riesgos Corrup'!#REF!),"")</f>
        <v>#REF!</v>
      </c>
      <c r="L145" s="104" t="e">
        <f>IF(AND('Riesgos Corrup'!#REF!="Media",'Riesgos Corrup'!#REF!="Moderado"),CONCATENATE("R40C",'Riesgos Corrup'!#REF!),"")</f>
        <v>#REF!</v>
      </c>
      <c r="M145" s="102" t="e">
        <f>IF(AND('Riesgos Corrup'!#REF!="Media",'Riesgos Corrup'!#REF!="Moderado"),CONCATENATE("R41C",'Riesgos Corrup'!#REF!),"")</f>
        <v>#REF!</v>
      </c>
      <c r="N145" s="103" t="e">
        <f>IF(AND('Riesgos Corrup'!#REF!="Media",'Riesgos Corrup'!#REF!="Moderado"),CONCATENATE("R40C",'Riesgos Corrup'!#REF!),"")</f>
        <v>#REF!</v>
      </c>
      <c r="O145" s="104" t="e">
        <f>IF(AND('Riesgos Corrup'!#REF!="Media",'Riesgos Corrup'!#REF!="Moderado"),CONCATENATE("R40C",'Riesgos Corrup'!#REF!),"")</f>
        <v>#REF!</v>
      </c>
      <c r="P145" s="102" t="e">
        <f>IF(AND('Riesgos Corrup'!#REF!="Media",'Riesgos Corrup'!#REF!="Moderado"),CONCATENATE("R41C",'Riesgos Corrup'!#REF!),"")</f>
        <v>#REF!</v>
      </c>
      <c r="Q145" s="103" t="e">
        <f>IF(AND('Riesgos Corrup'!#REF!="Media",'Riesgos Corrup'!#REF!="Moderado"),CONCATENATE("R40C",'Riesgos Corrup'!#REF!),"")</f>
        <v>#REF!</v>
      </c>
      <c r="R145" s="104" t="e">
        <f>IF(AND('Riesgos Corrup'!#REF!="Media",'Riesgos Corrup'!#REF!="Moderado"),CONCATENATE("R40C",'Riesgos Corrup'!#REF!),"")</f>
        <v>#REF!</v>
      </c>
      <c r="S145" s="83" t="e">
        <f>IF(AND('Riesgos Corrup'!#REF!="Media",'Riesgos Corrup'!#REF!="Mayor"),CONCATENATE("R41C",'Riesgos Corrup'!#REF!),"")</f>
        <v>#REF!</v>
      </c>
      <c r="T145" s="39" t="e">
        <f>IF(AND('Riesgos Corrup'!#REF!="Media",'Riesgos Corrup'!#REF!="Mayor"),CONCATENATE("R40C",'Riesgos Corrup'!#REF!),"")</f>
        <v>#REF!</v>
      </c>
      <c r="U145" s="84" t="e">
        <f>IF(AND('Riesgos Corrup'!#REF!="Media",'Riesgos Corrup'!#REF!="Mayor"),CONCATENATE("R40C",'Riesgos Corrup'!#REF!),"")</f>
        <v>#REF!</v>
      </c>
      <c r="V145" s="96" t="e">
        <f>IF(AND('Riesgos Corrup'!#REF!="Media",'Riesgos Corrup'!#REF!="Catastrófico"),CONCATENATE("R41C",'Riesgos Corrup'!#REF!),"")</f>
        <v>#REF!</v>
      </c>
      <c r="W145" s="97" t="e">
        <f>IF(AND('Riesgos Corrup'!#REF!="Media",'Riesgos Corrup'!#REF!="Catastrófico"),CONCATENATE("R40C",'Riesgos Corrup'!#REF!),"")</f>
        <v>#REF!</v>
      </c>
      <c r="X145" s="98" t="e">
        <f>IF(AND('Riesgos Corrup'!#REF!="Media",'Riesgos Corrup'!#REF!="Catastrófico"),CONCATENATE("R40C",'Riesgos Corrup'!#REF!),"")</f>
        <v>#REF!</v>
      </c>
      <c r="Y145" s="40"/>
      <c r="Z145" s="224"/>
      <c r="AA145" s="225"/>
      <c r="AB145" s="225"/>
      <c r="AC145" s="225"/>
      <c r="AD145" s="225"/>
      <c r="AE145" s="226"/>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row>
    <row r="146" spans="1:61" ht="15" customHeight="1" x14ac:dyDescent="0.35">
      <c r="A146" s="40"/>
      <c r="B146" s="204"/>
      <c r="C146" s="205"/>
      <c r="D146" s="206"/>
      <c r="E146" s="179"/>
      <c r="F146" s="174"/>
      <c r="G146" s="174"/>
      <c r="H146" s="174"/>
      <c r="I146" s="174"/>
      <c r="J146" s="102" t="str">
        <f>IF(AND('Riesgos Corrup'!$AB$43="Media",'Riesgos Corrup'!$AD$43="Moderado"),CONCATENATE("R42C",'Riesgos Corrup'!$R$43),"")</f>
        <v/>
      </c>
      <c r="K146" s="103" t="str">
        <f>IF(AND('Riesgos Corrup'!$AB$44="Media",'Riesgos Corrup'!$AD$44="Moderado"),CONCATENATE("R41C",'Riesgos Corrup'!$R$44),"")</f>
        <v/>
      </c>
      <c r="L146" s="104" t="str">
        <f>IF(AND('Riesgos Corrup'!$AB$45="Media",'Riesgos Corrup'!$AD$45="Moderado"),CONCATENATE("R41C",'Riesgos Corrup'!$R$45),"")</f>
        <v/>
      </c>
      <c r="M146" s="102" t="str">
        <f>IF(AND('Riesgos Corrup'!$AB$43="Media",'Riesgos Corrup'!$AD$43="Moderado"),CONCATENATE("R42C",'Riesgos Corrup'!$R$43),"")</f>
        <v/>
      </c>
      <c r="N146" s="103" t="str">
        <f>IF(AND('Riesgos Corrup'!$AB$44="Media",'Riesgos Corrup'!$AD$44="Moderado"),CONCATENATE("R41C",'Riesgos Corrup'!$R$44),"")</f>
        <v/>
      </c>
      <c r="O146" s="104" t="str">
        <f>IF(AND('Riesgos Corrup'!$AB$45="Media",'Riesgos Corrup'!$AD$45="Moderado"),CONCATENATE("R41C",'Riesgos Corrup'!$R$45),"")</f>
        <v/>
      </c>
      <c r="P146" s="102" t="str">
        <f>IF(AND('Riesgos Corrup'!$AB$43="Media",'Riesgos Corrup'!$AD$43="Moderado"),CONCATENATE("R42C",'Riesgos Corrup'!$R$43),"")</f>
        <v/>
      </c>
      <c r="Q146" s="103" t="str">
        <f>IF(AND('Riesgos Corrup'!$AB$44="Media",'Riesgos Corrup'!$AD$44="Moderado"),CONCATENATE("R41C",'Riesgos Corrup'!$R$44),"")</f>
        <v/>
      </c>
      <c r="R146" s="104" t="str">
        <f>IF(AND('Riesgos Corrup'!$AB$45="Media",'Riesgos Corrup'!$AD$45="Moderado"),CONCATENATE("R41C",'Riesgos Corrup'!$R$45),"")</f>
        <v/>
      </c>
      <c r="S146" s="83" t="str">
        <f>IF(AND('Riesgos Corrup'!$AB$43="Media",'Riesgos Corrup'!$AD$43="Mayor"),CONCATENATE("R42C",'Riesgos Corrup'!$R$43),"")</f>
        <v>R42C1</v>
      </c>
      <c r="T146" s="39" t="str">
        <f>IF(AND('Riesgos Corrup'!$AB$44="Media",'Riesgos Corrup'!$AD$44="Mayor"),CONCATENATE("R41C",'Riesgos Corrup'!$R$44),"")</f>
        <v/>
      </c>
      <c r="U146" s="84" t="str">
        <f>IF(AND('Riesgos Corrup'!$AB$45="Media",'Riesgos Corrup'!$AD$45="Mayor"),CONCATENATE("R41C",'Riesgos Corrup'!$R$45),"")</f>
        <v/>
      </c>
      <c r="V146" s="96" t="str">
        <f>IF(AND('Riesgos Corrup'!$AB$43="Media",'Riesgos Corrup'!$AD$43="Catastrófico"),CONCATENATE("R42C",'Riesgos Corrup'!$R$43),"")</f>
        <v/>
      </c>
      <c r="W146" s="97" t="str">
        <f>IF(AND('Riesgos Corrup'!$AB$44="Media",'Riesgos Corrup'!$AD$44="Catastrófico"),CONCATENATE("R41C",'Riesgos Corrup'!$R$44),"")</f>
        <v/>
      </c>
      <c r="X146" s="98" t="str">
        <f>IF(AND('Riesgos Corrup'!$AB$45="Media",'Riesgos Corrup'!$AD$45="Catastrófico"),CONCATENATE("R41C",'Riesgos Corrup'!$R$45),"")</f>
        <v/>
      </c>
      <c r="Y146" s="40"/>
      <c r="Z146" s="224"/>
      <c r="AA146" s="225"/>
      <c r="AB146" s="225"/>
      <c r="AC146" s="225"/>
      <c r="AD146" s="225"/>
      <c r="AE146" s="226"/>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row>
    <row r="147" spans="1:61" ht="15" customHeight="1" x14ac:dyDescent="0.35">
      <c r="A147" s="40"/>
      <c r="B147" s="204"/>
      <c r="C147" s="205"/>
      <c r="D147" s="206"/>
      <c r="E147" s="179"/>
      <c r="F147" s="174"/>
      <c r="G147" s="174"/>
      <c r="H147" s="174"/>
      <c r="I147" s="174"/>
      <c r="J147" s="102" t="e">
        <f>IF(AND('Riesgos Corrup'!#REF!="Media",'Riesgos Corrup'!#REF!="Moderado"),CONCATENATE("R43C",'Riesgos Corrup'!#REF!),"")</f>
        <v>#REF!</v>
      </c>
      <c r="K147" s="103" t="e">
        <f>IF(AND('Riesgos Corrup'!#REF!="Media",'Riesgos Corrup'!#REF!="Moderado"),CONCATENATE("R42C",'Riesgos Corrup'!#REF!),"")</f>
        <v>#REF!</v>
      </c>
      <c r="L147" s="104" t="e">
        <f>IF(AND('Riesgos Corrup'!#REF!="Media",'Riesgos Corrup'!#REF!="Moderado"),CONCATENATE("R42C",'Riesgos Corrup'!#REF!),"")</f>
        <v>#REF!</v>
      </c>
      <c r="M147" s="102" t="e">
        <f>IF(AND('Riesgos Corrup'!#REF!="Media",'Riesgos Corrup'!#REF!="Moderado"),CONCATENATE("R43C",'Riesgos Corrup'!#REF!),"")</f>
        <v>#REF!</v>
      </c>
      <c r="N147" s="103" t="e">
        <f>IF(AND('Riesgos Corrup'!#REF!="Media",'Riesgos Corrup'!#REF!="Moderado"),CONCATENATE("R42C",'Riesgos Corrup'!#REF!),"")</f>
        <v>#REF!</v>
      </c>
      <c r="O147" s="104" t="e">
        <f>IF(AND('Riesgos Corrup'!#REF!="Media",'Riesgos Corrup'!#REF!="Moderado"),CONCATENATE("R42C",'Riesgos Corrup'!#REF!),"")</f>
        <v>#REF!</v>
      </c>
      <c r="P147" s="102" t="e">
        <f>IF(AND('Riesgos Corrup'!#REF!="Media",'Riesgos Corrup'!#REF!="Moderado"),CONCATENATE("R43C",'Riesgos Corrup'!#REF!),"")</f>
        <v>#REF!</v>
      </c>
      <c r="Q147" s="103" t="e">
        <f>IF(AND('Riesgos Corrup'!#REF!="Media",'Riesgos Corrup'!#REF!="Moderado"),CONCATENATE("R42C",'Riesgos Corrup'!#REF!),"")</f>
        <v>#REF!</v>
      </c>
      <c r="R147" s="104" t="e">
        <f>IF(AND('Riesgos Corrup'!#REF!="Media",'Riesgos Corrup'!#REF!="Moderado"),CONCATENATE("R42C",'Riesgos Corrup'!#REF!),"")</f>
        <v>#REF!</v>
      </c>
      <c r="S147" s="83" t="e">
        <f>IF(AND('Riesgos Corrup'!#REF!="Media",'Riesgos Corrup'!#REF!="Mayor"),CONCATENATE("R43C",'Riesgos Corrup'!#REF!),"")</f>
        <v>#REF!</v>
      </c>
      <c r="T147" s="39" t="e">
        <f>IF(AND('Riesgos Corrup'!#REF!="Media",'Riesgos Corrup'!#REF!="Mayor"),CONCATENATE("R42C",'Riesgos Corrup'!#REF!),"")</f>
        <v>#REF!</v>
      </c>
      <c r="U147" s="84" t="e">
        <f>IF(AND('Riesgos Corrup'!#REF!="Media",'Riesgos Corrup'!#REF!="Mayor"),CONCATENATE("R42C",'Riesgos Corrup'!#REF!),"")</f>
        <v>#REF!</v>
      </c>
      <c r="V147" s="96" t="e">
        <f>IF(AND('Riesgos Corrup'!#REF!="Media",'Riesgos Corrup'!#REF!="Catastrófico"),CONCATENATE("R43C",'Riesgos Corrup'!#REF!),"")</f>
        <v>#REF!</v>
      </c>
      <c r="W147" s="97" t="e">
        <f>IF(AND('Riesgos Corrup'!#REF!="Media",'Riesgos Corrup'!#REF!="Catastrófico"),CONCATENATE("R42C",'Riesgos Corrup'!#REF!),"")</f>
        <v>#REF!</v>
      </c>
      <c r="X147" s="98" t="e">
        <f>IF(AND('Riesgos Corrup'!#REF!="Media",'Riesgos Corrup'!#REF!="Catastrófico"),CONCATENATE("R42C",'Riesgos Corrup'!#REF!),"")</f>
        <v>#REF!</v>
      </c>
      <c r="Y147" s="40"/>
      <c r="Z147" s="224"/>
      <c r="AA147" s="225"/>
      <c r="AB147" s="225"/>
      <c r="AC147" s="225"/>
      <c r="AD147" s="225"/>
      <c r="AE147" s="226"/>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row>
    <row r="148" spans="1:61" ht="15" customHeight="1" x14ac:dyDescent="0.35">
      <c r="A148" s="40"/>
      <c r="B148" s="204"/>
      <c r="C148" s="205"/>
      <c r="D148" s="206"/>
      <c r="E148" s="179"/>
      <c r="F148" s="174"/>
      <c r="G148" s="174"/>
      <c r="H148" s="174"/>
      <c r="I148" s="174"/>
      <c r="J148" s="102" t="str">
        <f ca="1">IF(AND('Riesgos Corrup'!$AB$46="Media",'Riesgos Corrup'!$AD$46="Moderado"),CONCATENATE("R44C",'Riesgos Corrup'!$R$46),"")</f>
        <v/>
      </c>
      <c r="K148" s="103" t="str">
        <f>IF(AND('Riesgos Corrup'!$AB$47="Media",'Riesgos Corrup'!$AD$47="Moderado"),CONCATENATE("R43C",'Riesgos Corrup'!$R$47),"")</f>
        <v/>
      </c>
      <c r="L148" s="104" t="str">
        <f>IF(AND('Riesgos Corrup'!$AB$48="Media",'Riesgos Corrup'!$AD$48="Moderado"),CONCATENATE("R43C",'Riesgos Corrup'!$R$48),"")</f>
        <v/>
      </c>
      <c r="M148" s="102" t="str">
        <f ca="1">IF(AND('Riesgos Corrup'!$AB$46="Media",'Riesgos Corrup'!$AD$46="Moderado"),CONCATENATE("R44C",'Riesgos Corrup'!$R$46),"")</f>
        <v/>
      </c>
      <c r="N148" s="103" t="str">
        <f>IF(AND('Riesgos Corrup'!$AB$47="Media",'Riesgos Corrup'!$AD$47="Moderado"),CONCATENATE("R43C",'Riesgos Corrup'!$R$47),"")</f>
        <v/>
      </c>
      <c r="O148" s="104" t="str">
        <f>IF(AND('Riesgos Corrup'!$AB$48="Media",'Riesgos Corrup'!$AD$48="Moderado"),CONCATENATE("R43C",'Riesgos Corrup'!$R$48),"")</f>
        <v/>
      </c>
      <c r="P148" s="102" t="str">
        <f ca="1">IF(AND('Riesgos Corrup'!$AB$46="Media",'Riesgos Corrup'!$AD$46="Moderado"),CONCATENATE("R44C",'Riesgos Corrup'!$R$46),"")</f>
        <v/>
      </c>
      <c r="Q148" s="103" t="str">
        <f>IF(AND('Riesgos Corrup'!$AB$47="Media",'Riesgos Corrup'!$AD$47="Moderado"),CONCATENATE("R43C",'Riesgos Corrup'!$R$47),"")</f>
        <v/>
      </c>
      <c r="R148" s="104" t="str">
        <f>IF(AND('Riesgos Corrup'!$AB$48="Media",'Riesgos Corrup'!$AD$48="Moderado"),CONCATENATE("R43C",'Riesgos Corrup'!$R$48),"")</f>
        <v/>
      </c>
      <c r="S148" s="83" t="str">
        <f ca="1">IF(AND('Riesgos Corrup'!$AB$46="Media",'Riesgos Corrup'!$AD$46="Mayor"),CONCATENATE("R44C",'Riesgos Corrup'!$R$46),"")</f>
        <v>R44C1</v>
      </c>
      <c r="T148" s="39" t="str">
        <f>IF(AND('Riesgos Corrup'!$AB$47="Media",'Riesgos Corrup'!$AD$47="Mayor"),CONCATENATE("R43C",'Riesgos Corrup'!$R$47),"")</f>
        <v/>
      </c>
      <c r="U148" s="84" t="str">
        <f>IF(AND('Riesgos Corrup'!$AB$48="Media",'Riesgos Corrup'!$AD$48="Mayor"),CONCATENATE("R43C",'Riesgos Corrup'!$R$48),"")</f>
        <v/>
      </c>
      <c r="V148" s="96" t="str">
        <f ca="1">IF(AND('Riesgos Corrup'!$AB$46="Media",'Riesgos Corrup'!$AD$46="Catastrófico"),CONCATENATE("R44C",'Riesgos Corrup'!$R$46),"")</f>
        <v/>
      </c>
      <c r="W148" s="97" t="str">
        <f>IF(AND('Riesgos Corrup'!$AB$47="Media",'Riesgos Corrup'!$AD$47="Catastrófico"),CONCATENATE("R43C",'Riesgos Corrup'!$R$47),"")</f>
        <v/>
      </c>
      <c r="X148" s="98" t="str">
        <f>IF(AND('Riesgos Corrup'!$AB$48="Media",'Riesgos Corrup'!$AD$48="Catastrófico"),CONCATENATE("R43C",'Riesgos Corrup'!$R$48),"")</f>
        <v/>
      </c>
      <c r="Y148" s="40"/>
      <c r="Z148" s="224"/>
      <c r="AA148" s="225"/>
      <c r="AB148" s="225"/>
      <c r="AC148" s="225"/>
      <c r="AD148" s="225"/>
      <c r="AE148" s="226"/>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row>
    <row r="149" spans="1:61" ht="15" customHeight="1" x14ac:dyDescent="0.35">
      <c r="A149" s="40"/>
      <c r="B149" s="204"/>
      <c r="C149" s="205"/>
      <c r="D149" s="206"/>
      <c r="E149" s="179"/>
      <c r="F149" s="174"/>
      <c r="G149" s="174"/>
      <c r="H149" s="174"/>
      <c r="I149" s="174"/>
      <c r="J149" s="102" t="str">
        <f>IF(AND('Riesgos Corrup'!$AB$49="Media",'Riesgos Corrup'!$AD$49="Moderado"),CONCATENATE("R45C",'Riesgos Corrup'!$R$49),"")</f>
        <v/>
      </c>
      <c r="K149" s="103" t="str">
        <f>IF(AND('Riesgos Corrup'!$AB$50="Media",'Riesgos Corrup'!$AD$50="Moderado"),CONCATENATE("R44C",'Riesgos Corrup'!$R$50),"")</f>
        <v/>
      </c>
      <c r="L149" s="104" t="str">
        <f>IF(AND('Riesgos Corrup'!$AB$51="Media",'Riesgos Corrup'!$AD$51="Moderado"),CONCATENATE("R44C",'Riesgos Corrup'!$R$51),"")</f>
        <v/>
      </c>
      <c r="M149" s="102" t="str">
        <f>IF(AND('Riesgos Corrup'!$AB$49="Media",'Riesgos Corrup'!$AD$49="Moderado"),CONCATENATE("R45C",'Riesgos Corrup'!$R$49),"")</f>
        <v/>
      </c>
      <c r="N149" s="103" t="str">
        <f>IF(AND('Riesgos Corrup'!$AB$50="Media",'Riesgos Corrup'!$AD$50="Moderado"),CONCATENATE("R44C",'Riesgos Corrup'!$R$50),"")</f>
        <v/>
      </c>
      <c r="O149" s="104" t="str">
        <f>IF(AND('Riesgos Corrup'!$AB$51="Media",'Riesgos Corrup'!$AD$51="Moderado"),CONCATENATE("R44C",'Riesgos Corrup'!$R$51),"")</f>
        <v/>
      </c>
      <c r="P149" s="102" t="str">
        <f>IF(AND('Riesgos Corrup'!$AB$49="Media",'Riesgos Corrup'!$AD$49="Moderado"),CONCATENATE("R45C",'Riesgos Corrup'!$R$49),"")</f>
        <v/>
      </c>
      <c r="Q149" s="103" t="str">
        <f>IF(AND('Riesgos Corrup'!$AB$50="Media",'Riesgos Corrup'!$AD$50="Moderado"),CONCATENATE("R44C",'Riesgos Corrup'!$R$50),"")</f>
        <v/>
      </c>
      <c r="R149" s="104" t="str">
        <f>IF(AND('Riesgos Corrup'!$AB$51="Media",'Riesgos Corrup'!$AD$51="Moderado"),CONCATENATE("R44C",'Riesgos Corrup'!$R$51),"")</f>
        <v/>
      </c>
      <c r="S149" s="83" t="str">
        <f>IF(AND('Riesgos Corrup'!$AB$49="Media",'Riesgos Corrup'!$AD$49="Mayor"),CONCATENATE("R45C",'Riesgos Corrup'!$R$49),"")</f>
        <v>R45C1</v>
      </c>
      <c r="T149" s="39" t="str">
        <f>IF(AND('Riesgos Corrup'!$AB$50="Media",'Riesgos Corrup'!$AD$50="Mayor"),CONCATENATE("R44C",'Riesgos Corrup'!$R$50),"")</f>
        <v/>
      </c>
      <c r="U149" s="84" t="str">
        <f>IF(AND('Riesgos Corrup'!$AB$51="Media",'Riesgos Corrup'!$AD$51="Mayor"),CONCATENATE("R44C",'Riesgos Corrup'!$R$51),"")</f>
        <v/>
      </c>
      <c r="V149" s="96" t="str">
        <f>IF(AND('Riesgos Corrup'!$AB$49="Media",'Riesgos Corrup'!$AD$49="Catastrófico"),CONCATENATE("R45C",'Riesgos Corrup'!$R$49),"")</f>
        <v/>
      </c>
      <c r="W149" s="97" t="str">
        <f>IF(AND('Riesgos Corrup'!$AB$50="Media",'Riesgos Corrup'!$AD$50="Catastrófico"),CONCATENATE("R44C",'Riesgos Corrup'!$R$50),"")</f>
        <v/>
      </c>
      <c r="X149" s="98" t="str">
        <f>IF(AND('Riesgos Corrup'!$AB$51="Media",'Riesgos Corrup'!$AD$51="Catastrófico"),CONCATENATE("R44C",'Riesgos Corrup'!$R$51),"")</f>
        <v/>
      </c>
      <c r="Y149" s="40"/>
      <c r="Z149" s="224"/>
      <c r="AA149" s="225"/>
      <c r="AB149" s="225"/>
      <c r="AC149" s="225"/>
      <c r="AD149" s="225"/>
      <c r="AE149" s="226"/>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row>
    <row r="150" spans="1:61" ht="15" customHeight="1" x14ac:dyDescent="0.35">
      <c r="A150" s="40"/>
      <c r="B150" s="204"/>
      <c r="C150" s="205"/>
      <c r="D150" s="206"/>
      <c r="E150" s="179"/>
      <c r="F150" s="174"/>
      <c r="G150" s="174"/>
      <c r="H150" s="174"/>
      <c r="I150" s="174"/>
      <c r="J150" s="102" t="e">
        <f>IF(AND('Riesgos Corrup'!#REF!="Media",'Riesgos Corrup'!#REF!="Moderado"),CONCATENATE("R46C",'Riesgos Corrup'!#REF!),"")</f>
        <v>#REF!</v>
      </c>
      <c r="K150" s="103" t="e">
        <f>IF(AND('Riesgos Corrup'!#REF!="Media",'Riesgos Corrup'!#REF!="Moderado"),CONCATENATE("R45C",'Riesgos Corrup'!#REF!),"")</f>
        <v>#REF!</v>
      </c>
      <c r="L150" s="104" t="e">
        <f>IF(AND('Riesgos Corrup'!#REF!="Media",'Riesgos Corrup'!#REF!="Moderado"),CONCATENATE("R45C",'Riesgos Corrup'!#REF!),"")</f>
        <v>#REF!</v>
      </c>
      <c r="M150" s="102" t="e">
        <f>IF(AND('Riesgos Corrup'!#REF!="Media",'Riesgos Corrup'!#REF!="Moderado"),CONCATENATE("R46C",'Riesgos Corrup'!#REF!),"")</f>
        <v>#REF!</v>
      </c>
      <c r="N150" s="103" t="e">
        <f>IF(AND('Riesgos Corrup'!#REF!="Media",'Riesgos Corrup'!#REF!="Moderado"),CONCATENATE("R45C",'Riesgos Corrup'!#REF!),"")</f>
        <v>#REF!</v>
      </c>
      <c r="O150" s="104" t="e">
        <f>IF(AND('Riesgos Corrup'!#REF!="Media",'Riesgos Corrup'!#REF!="Moderado"),CONCATENATE("R45C",'Riesgos Corrup'!#REF!),"")</f>
        <v>#REF!</v>
      </c>
      <c r="P150" s="102" t="e">
        <f>IF(AND('Riesgos Corrup'!#REF!="Media",'Riesgos Corrup'!#REF!="Moderado"),CONCATENATE("R46C",'Riesgos Corrup'!#REF!),"")</f>
        <v>#REF!</v>
      </c>
      <c r="Q150" s="103" t="e">
        <f>IF(AND('Riesgos Corrup'!#REF!="Media",'Riesgos Corrup'!#REF!="Moderado"),CONCATENATE("R45C",'Riesgos Corrup'!#REF!),"")</f>
        <v>#REF!</v>
      </c>
      <c r="R150" s="104" t="e">
        <f>IF(AND('Riesgos Corrup'!#REF!="Media",'Riesgos Corrup'!#REF!="Moderado"),CONCATENATE("R45C",'Riesgos Corrup'!#REF!),"")</f>
        <v>#REF!</v>
      </c>
      <c r="S150" s="83" t="e">
        <f>IF(AND('Riesgos Corrup'!#REF!="Media",'Riesgos Corrup'!#REF!="Mayor"),CONCATENATE("R46C",'Riesgos Corrup'!#REF!),"")</f>
        <v>#REF!</v>
      </c>
      <c r="T150" s="39" t="e">
        <f>IF(AND('Riesgos Corrup'!#REF!="Media",'Riesgos Corrup'!#REF!="Mayor"),CONCATENATE("R45C",'Riesgos Corrup'!#REF!),"")</f>
        <v>#REF!</v>
      </c>
      <c r="U150" s="84" t="e">
        <f>IF(AND('Riesgos Corrup'!#REF!="Media",'Riesgos Corrup'!#REF!="Mayor"),CONCATENATE("R45C",'Riesgos Corrup'!#REF!),"")</f>
        <v>#REF!</v>
      </c>
      <c r="V150" s="96" t="e">
        <f>IF(AND('Riesgos Corrup'!#REF!="Media",'Riesgos Corrup'!#REF!="Catastrófico"),CONCATENATE("R46C",'Riesgos Corrup'!#REF!),"")</f>
        <v>#REF!</v>
      </c>
      <c r="W150" s="97" t="e">
        <f>IF(AND('Riesgos Corrup'!#REF!="Media",'Riesgos Corrup'!#REF!="Catastrófico"),CONCATENATE("R45C",'Riesgos Corrup'!#REF!),"")</f>
        <v>#REF!</v>
      </c>
      <c r="X150" s="98" t="e">
        <f>IF(AND('Riesgos Corrup'!#REF!="Media",'Riesgos Corrup'!#REF!="Catastrófico"),CONCATENATE("R45C",'Riesgos Corrup'!#REF!),"")</f>
        <v>#REF!</v>
      </c>
      <c r="Y150" s="40"/>
      <c r="Z150" s="224"/>
      <c r="AA150" s="225"/>
      <c r="AB150" s="225"/>
      <c r="AC150" s="225"/>
      <c r="AD150" s="225"/>
      <c r="AE150" s="226"/>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row>
    <row r="151" spans="1:61" ht="15" customHeight="1" x14ac:dyDescent="0.35">
      <c r="A151" s="40"/>
      <c r="B151" s="204"/>
      <c r="C151" s="205"/>
      <c r="D151" s="206"/>
      <c r="E151" s="179"/>
      <c r="F151" s="174"/>
      <c r="G151" s="174"/>
      <c r="H151" s="174"/>
      <c r="I151" s="174"/>
      <c r="J151" s="102" t="e">
        <f>IF(AND('Riesgos Corrup'!#REF!="Media",'Riesgos Corrup'!#REF!="Moderado"),CONCATENATE("R47C",'Riesgos Corrup'!#REF!),"")</f>
        <v>#REF!</v>
      </c>
      <c r="K151" s="103" t="e">
        <f>IF(AND('Riesgos Corrup'!#REF!="Media",'Riesgos Corrup'!#REF!="Moderado"),CONCATENATE("R46C",'Riesgos Corrup'!#REF!),"")</f>
        <v>#REF!</v>
      </c>
      <c r="L151" s="104" t="e">
        <f>IF(AND('Riesgos Corrup'!#REF!="Media",'Riesgos Corrup'!#REF!="Moderado"),CONCATENATE("R46C",'Riesgos Corrup'!#REF!),"")</f>
        <v>#REF!</v>
      </c>
      <c r="M151" s="102" t="e">
        <f>IF(AND('Riesgos Corrup'!#REF!="Media",'Riesgos Corrup'!#REF!="Moderado"),CONCATENATE("R47C",'Riesgos Corrup'!#REF!),"")</f>
        <v>#REF!</v>
      </c>
      <c r="N151" s="103" t="e">
        <f>IF(AND('Riesgos Corrup'!#REF!="Media",'Riesgos Corrup'!#REF!="Moderado"),CONCATENATE("R46C",'Riesgos Corrup'!#REF!),"")</f>
        <v>#REF!</v>
      </c>
      <c r="O151" s="104" t="e">
        <f>IF(AND('Riesgos Corrup'!#REF!="Media",'Riesgos Corrup'!#REF!="Moderado"),CONCATENATE("R46C",'Riesgos Corrup'!#REF!),"")</f>
        <v>#REF!</v>
      </c>
      <c r="P151" s="102" t="e">
        <f>IF(AND('Riesgos Corrup'!#REF!="Media",'Riesgos Corrup'!#REF!="Moderado"),CONCATENATE("R47C",'Riesgos Corrup'!#REF!),"")</f>
        <v>#REF!</v>
      </c>
      <c r="Q151" s="103" t="e">
        <f>IF(AND('Riesgos Corrup'!#REF!="Media",'Riesgos Corrup'!#REF!="Moderado"),CONCATENATE("R46C",'Riesgos Corrup'!#REF!),"")</f>
        <v>#REF!</v>
      </c>
      <c r="R151" s="104" t="e">
        <f>IF(AND('Riesgos Corrup'!#REF!="Media",'Riesgos Corrup'!#REF!="Moderado"),CONCATENATE("R46C",'Riesgos Corrup'!#REF!),"")</f>
        <v>#REF!</v>
      </c>
      <c r="S151" s="83" t="e">
        <f>IF(AND('Riesgos Corrup'!#REF!="Media",'Riesgos Corrup'!#REF!="Mayor"),CONCATENATE("R47C",'Riesgos Corrup'!#REF!),"")</f>
        <v>#REF!</v>
      </c>
      <c r="T151" s="39" t="e">
        <f>IF(AND('Riesgos Corrup'!#REF!="Media",'Riesgos Corrup'!#REF!="Mayor"),CONCATENATE("R46C",'Riesgos Corrup'!#REF!),"")</f>
        <v>#REF!</v>
      </c>
      <c r="U151" s="84" t="e">
        <f>IF(AND('Riesgos Corrup'!#REF!="Media",'Riesgos Corrup'!#REF!="Mayor"),CONCATENATE("R46C",'Riesgos Corrup'!#REF!),"")</f>
        <v>#REF!</v>
      </c>
      <c r="V151" s="96" t="e">
        <f>IF(AND('Riesgos Corrup'!#REF!="Media",'Riesgos Corrup'!#REF!="Catastrófico"),CONCATENATE("R47C",'Riesgos Corrup'!#REF!),"")</f>
        <v>#REF!</v>
      </c>
      <c r="W151" s="97" t="e">
        <f>IF(AND('Riesgos Corrup'!#REF!="Media",'Riesgos Corrup'!#REF!="Catastrófico"),CONCATENATE("R46C",'Riesgos Corrup'!#REF!),"")</f>
        <v>#REF!</v>
      </c>
      <c r="X151" s="98" t="e">
        <f>IF(AND('Riesgos Corrup'!#REF!="Media",'Riesgos Corrup'!#REF!="Catastrófico"),CONCATENATE("R46C",'Riesgos Corrup'!#REF!),"")</f>
        <v>#REF!</v>
      </c>
      <c r="Y151" s="40"/>
      <c r="Z151" s="224"/>
      <c r="AA151" s="225"/>
      <c r="AB151" s="225"/>
      <c r="AC151" s="225"/>
      <c r="AD151" s="225"/>
      <c r="AE151" s="226"/>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row>
    <row r="152" spans="1:61" ht="15" customHeight="1" x14ac:dyDescent="0.35">
      <c r="A152" s="40"/>
      <c r="B152" s="204"/>
      <c r="C152" s="205"/>
      <c r="D152" s="206"/>
      <c r="E152" s="179"/>
      <c r="F152" s="174"/>
      <c r="G152" s="174"/>
      <c r="H152" s="174"/>
      <c r="I152" s="174"/>
      <c r="J152" s="102" t="e">
        <f>IF(AND('Riesgos Corrup'!#REF!="Media",'Riesgos Corrup'!#REF!="Moderado"),CONCATENATE("R48C",'Riesgos Corrup'!#REF!),"")</f>
        <v>#REF!</v>
      </c>
      <c r="K152" s="103" t="e">
        <f>IF(AND('Riesgos Corrup'!#REF!="Media",'Riesgos Corrup'!#REF!="Moderado"),CONCATENATE("R47C",'Riesgos Corrup'!#REF!),"")</f>
        <v>#REF!</v>
      </c>
      <c r="L152" s="104" t="e">
        <f>IF(AND('Riesgos Corrup'!#REF!="Media",'Riesgos Corrup'!#REF!="Moderado"),CONCATENATE("R47C",'Riesgos Corrup'!#REF!),"")</f>
        <v>#REF!</v>
      </c>
      <c r="M152" s="102" t="e">
        <f>IF(AND('Riesgos Corrup'!#REF!="Media",'Riesgos Corrup'!#REF!="Moderado"),CONCATENATE("R48C",'Riesgos Corrup'!#REF!),"")</f>
        <v>#REF!</v>
      </c>
      <c r="N152" s="103" t="e">
        <f>IF(AND('Riesgos Corrup'!#REF!="Media",'Riesgos Corrup'!#REF!="Moderado"),CONCATENATE("R47C",'Riesgos Corrup'!#REF!),"")</f>
        <v>#REF!</v>
      </c>
      <c r="O152" s="104" t="e">
        <f>IF(AND('Riesgos Corrup'!#REF!="Media",'Riesgos Corrup'!#REF!="Moderado"),CONCATENATE("R47C",'Riesgos Corrup'!#REF!),"")</f>
        <v>#REF!</v>
      </c>
      <c r="P152" s="102" t="e">
        <f>IF(AND('Riesgos Corrup'!#REF!="Media",'Riesgos Corrup'!#REF!="Moderado"),CONCATENATE("R48C",'Riesgos Corrup'!#REF!),"")</f>
        <v>#REF!</v>
      </c>
      <c r="Q152" s="103" t="e">
        <f>IF(AND('Riesgos Corrup'!#REF!="Media",'Riesgos Corrup'!#REF!="Moderado"),CONCATENATE("R47C",'Riesgos Corrup'!#REF!),"")</f>
        <v>#REF!</v>
      </c>
      <c r="R152" s="104" t="e">
        <f>IF(AND('Riesgos Corrup'!#REF!="Media",'Riesgos Corrup'!#REF!="Moderado"),CONCATENATE("R47C",'Riesgos Corrup'!#REF!),"")</f>
        <v>#REF!</v>
      </c>
      <c r="S152" s="83" t="e">
        <f>IF(AND('Riesgos Corrup'!#REF!="Media",'Riesgos Corrup'!#REF!="Mayor"),CONCATENATE("R48C",'Riesgos Corrup'!#REF!),"")</f>
        <v>#REF!</v>
      </c>
      <c r="T152" s="39" t="e">
        <f>IF(AND('Riesgos Corrup'!#REF!="Media",'Riesgos Corrup'!#REF!="Mayor"),CONCATENATE("R47C",'Riesgos Corrup'!#REF!),"")</f>
        <v>#REF!</v>
      </c>
      <c r="U152" s="84" t="e">
        <f>IF(AND('Riesgos Corrup'!#REF!="Media",'Riesgos Corrup'!#REF!="Mayor"),CONCATENATE("R47C",'Riesgos Corrup'!#REF!),"")</f>
        <v>#REF!</v>
      </c>
      <c r="V152" s="96" t="e">
        <f>IF(AND('Riesgos Corrup'!#REF!="Media",'Riesgos Corrup'!#REF!="Catastrófico"),CONCATENATE("R48C",'Riesgos Corrup'!#REF!),"")</f>
        <v>#REF!</v>
      </c>
      <c r="W152" s="97" t="e">
        <f>IF(AND('Riesgos Corrup'!#REF!="Media",'Riesgos Corrup'!#REF!="Catastrófico"),CONCATENATE("R47C",'Riesgos Corrup'!#REF!),"")</f>
        <v>#REF!</v>
      </c>
      <c r="X152" s="98" t="e">
        <f>IF(AND('Riesgos Corrup'!#REF!="Media",'Riesgos Corrup'!#REF!="Catastrófico"),CONCATENATE("R47C",'Riesgos Corrup'!#REF!),"")</f>
        <v>#REF!</v>
      </c>
      <c r="Y152" s="40"/>
      <c r="Z152" s="224"/>
      <c r="AA152" s="225"/>
      <c r="AB152" s="225"/>
      <c r="AC152" s="225"/>
      <c r="AD152" s="225"/>
      <c r="AE152" s="226"/>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row>
    <row r="153" spans="1:61" ht="15" customHeight="1" x14ac:dyDescent="0.35">
      <c r="A153" s="40"/>
      <c r="B153" s="204"/>
      <c r="C153" s="205"/>
      <c r="D153" s="206"/>
      <c r="E153" s="179"/>
      <c r="F153" s="174"/>
      <c r="G153" s="174"/>
      <c r="H153" s="174"/>
      <c r="I153" s="174"/>
      <c r="J153" s="102" t="str">
        <f>IF(AND('Riesgos Corrup'!$AB$52="Media",'Riesgos Corrup'!$AD$52="Moderado"),CONCATENATE("R49C",'Riesgos Corrup'!$R$52),"")</f>
        <v/>
      </c>
      <c r="K153" s="103" t="str">
        <f>IF(AND('Riesgos Corrup'!$AB$53="Media",'Riesgos Corrup'!$AD$53="Moderado"),CONCATENATE("R48C",'Riesgos Corrup'!$R$53),"")</f>
        <v/>
      </c>
      <c r="L153" s="104" t="str">
        <f>IF(AND('Riesgos Corrup'!$AB$54="Media",'Riesgos Corrup'!$AD$54="Moderado"),CONCATENATE("R48C",'Riesgos Corrup'!$R$54),"")</f>
        <v/>
      </c>
      <c r="M153" s="102" t="str">
        <f>IF(AND('Riesgos Corrup'!$AB$52="Media",'Riesgos Corrup'!$AD$52="Moderado"),CONCATENATE("R49C",'Riesgos Corrup'!$R$52),"")</f>
        <v/>
      </c>
      <c r="N153" s="103" t="str">
        <f>IF(AND('Riesgos Corrup'!$AB$53="Media",'Riesgos Corrup'!$AD$53="Moderado"),CONCATENATE("R48C",'Riesgos Corrup'!$R$53),"")</f>
        <v/>
      </c>
      <c r="O153" s="104" t="str">
        <f>IF(AND('Riesgos Corrup'!$AB$54="Media",'Riesgos Corrup'!$AD$54="Moderado"),CONCATENATE("R48C",'Riesgos Corrup'!$R$54),"")</f>
        <v/>
      </c>
      <c r="P153" s="102" t="str">
        <f>IF(AND('Riesgos Corrup'!$AB$52="Media",'Riesgos Corrup'!$AD$52="Moderado"),CONCATENATE("R49C",'Riesgos Corrup'!$R$52),"")</f>
        <v/>
      </c>
      <c r="Q153" s="103" t="str">
        <f>IF(AND('Riesgos Corrup'!$AB$53="Media",'Riesgos Corrup'!$AD$53="Moderado"),CONCATENATE("R48C",'Riesgos Corrup'!$R$53),"")</f>
        <v/>
      </c>
      <c r="R153" s="104" t="str">
        <f>IF(AND('Riesgos Corrup'!$AB$54="Media",'Riesgos Corrup'!$AD$54="Moderado"),CONCATENATE("R48C",'Riesgos Corrup'!$R$54),"")</f>
        <v/>
      </c>
      <c r="S153" s="83" t="str">
        <f>IF(AND('Riesgos Corrup'!$AB$52="Media",'Riesgos Corrup'!$AD$52="Mayor"),CONCATENATE("R49C",'Riesgos Corrup'!$R$52),"")</f>
        <v/>
      </c>
      <c r="T153" s="39" t="str">
        <f>IF(AND('Riesgos Corrup'!$AB$53="Media",'Riesgos Corrup'!$AD$53="Mayor"),CONCATENATE("R48C",'Riesgos Corrup'!$R$53),"")</f>
        <v/>
      </c>
      <c r="U153" s="84" t="str">
        <f>IF(AND('Riesgos Corrup'!$AB$54="Media",'Riesgos Corrup'!$AD$54="Mayor"),CONCATENATE("R48C",'Riesgos Corrup'!$R$54),"")</f>
        <v/>
      </c>
      <c r="V153" s="96" t="str">
        <f>IF(AND('Riesgos Corrup'!$AB$52="Media",'Riesgos Corrup'!$AD$52="Catastrófico"),CONCATENATE("R49C",'Riesgos Corrup'!$R$52),"")</f>
        <v/>
      </c>
      <c r="W153" s="97" t="str">
        <f>IF(AND('Riesgos Corrup'!$AB$53="Media",'Riesgos Corrup'!$AD$53="Catastrófico"),CONCATENATE("R48C",'Riesgos Corrup'!$R$53),"")</f>
        <v/>
      </c>
      <c r="X153" s="98" t="str">
        <f>IF(AND('Riesgos Corrup'!$AB$54="Media",'Riesgos Corrup'!$AD$54="Catastrófico"),CONCATENATE("R48C",'Riesgos Corrup'!$R$54),"")</f>
        <v/>
      </c>
      <c r="Y153" s="40"/>
      <c r="Z153" s="224"/>
      <c r="AA153" s="225"/>
      <c r="AB153" s="225"/>
      <c r="AC153" s="225"/>
      <c r="AD153" s="225"/>
      <c r="AE153" s="226"/>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row>
    <row r="154" spans="1:61" ht="15" customHeight="1" x14ac:dyDescent="0.35">
      <c r="A154" s="40"/>
      <c r="B154" s="204"/>
      <c r="C154" s="205"/>
      <c r="D154" s="206"/>
      <c r="E154" s="179"/>
      <c r="F154" s="174"/>
      <c r="G154" s="174"/>
      <c r="H154" s="174"/>
      <c r="I154" s="174"/>
      <c r="J154" s="102" t="e">
        <f>IF(AND('Riesgos Corrup'!#REF!="Media",'Riesgos Corrup'!#REF!="Moderado"),CONCATENATE("R49C",'Riesgos Corrup'!#REF!),"")</f>
        <v>#REF!</v>
      </c>
      <c r="K154" s="103" t="str">
        <f>IF(AND('Riesgos Corrup'!$AB$55="Media",'Riesgos Corrup'!$AD$55="Moderado"),CONCATENATE("R49C",'Riesgos Corrup'!$R$55),"")</f>
        <v/>
      </c>
      <c r="L154" s="104" t="str">
        <f>IF(AND('Riesgos Corrup'!$AB$56="Media",'Riesgos Corrup'!$AD$56="Moderado"),CONCATENATE("R49C",'Riesgos Corrup'!$R$56),"")</f>
        <v/>
      </c>
      <c r="M154" s="102" t="e">
        <f>IF(AND('Riesgos Corrup'!#REF!="Media",'Riesgos Corrup'!#REF!="Moderado"),CONCATENATE("R49C",'Riesgos Corrup'!#REF!),"")</f>
        <v>#REF!</v>
      </c>
      <c r="N154" s="103" t="str">
        <f>IF(AND('Riesgos Corrup'!$AB$55="Media",'Riesgos Corrup'!$AD$55="Moderado"),CONCATENATE("R49C",'Riesgos Corrup'!$R$55),"")</f>
        <v/>
      </c>
      <c r="O154" s="104" t="str">
        <f>IF(AND('Riesgos Corrup'!$AB$56="Media",'Riesgos Corrup'!$AD$56="Moderado"),CONCATENATE("R49C",'Riesgos Corrup'!$R$56),"")</f>
        <v/>
      </c>
      <c r="P154" s="102" t="e">
        <f>IF(AND('Riesgos Corrup'!#REF!="Media",'Riesgos Corrup'!#REF!="Moderado"),CONCATENATE("R49C",'Riesgos Corrup'!#REF!),"")</f>
        <v>#REF!</v>
      </c>
      <c r="Q154" s="103" t="str">
        <f>IF(AND('Riesgos Corrup'!$AB$55="Media",'Riesgos Corrup'!$AD$55="Moderado"),CONCATENATE("R49C",'Riesgos Corrup'!$R$55),"")</f>
        <v/>
      </c>
      <c r="R154" s="104" t="str">
        <f>IF(AND('Riesgos Corrup'!$AB$56="Media",'Riesgos Corrup'!$AD$56="Moderado"),CONCATENATE("R49C",'Riesgos Corrup'!$R$56),"")</f>
        <v/>
      </c>
      <c r="S154" s="83" t="e">
        <f>IF(AND('Riesgos Corrup'!#REF!="Media",'Riesgos Corrup'!#REF!="Mayor"),CONCATENATE("R49C",'Riesgos Corrup'!#REF!),"")</f>
        <v>#REF!</v>
      </c>
      <c r="T154" s="39" t="str">
        <f>IF(AND('Riesgos Corrup'!$AB$55="Media",'Riesgos Corrup'!$AD$55="Mayor"),CONCATENATE("R49C",'Riesgos Corrup'!$R$55),"")</f>
        <v/>
      </c>
      <c r="U154" s="84" t="str">
        <f>IF(AND('Riesgos Corrup'!$AB$56="Media",'Riesgos Corrup'!$AD$56="Mayor"),CONCATENATE("R49C",'Riesgos Corrup'!$R$56),"")</f>
        <v/>
      </c>
      <c r="V154" s="96" t="e">
        <f>IF(AND('Riesgos Corrup'!#REF!="Media",'Riesgos Corrup'!#REF!="Catastrófico"),CONCATENATE("R49C",'Riesgos Corrup'!#REF!),"")</f>
        <v>#REF!</v>
      </c>
      <c r="W154" s="97" t="str">
        <f>IF(AND('Riesgos Corrup'!$AB$55="Media",'Riesgos Corrup'!$AD$55="Catastrófico"),CONCATENATE("R49C",'Riesgos Corrup'!$R$55),"")</f>
        <v/>
      </c>
      <c r="X154" s="98" t="str">
        <f>IF(AND('Riesgos Corrup'!$AB$56="Media",'Riesgos Corrup'!$AD$56="Catastrófico"),CONCATENATE("R49C",'Riesgos Corrup'!$R$56),"")</f>
        <v/>
      </c>
      <c r="Y154" s="40"/>
      <c r="Z154" s="224"/>
      <c r="AA154" s="225"/>
      <c r="AB154" s="225"/>
      <c r="AC154" s="225"/>
      <c r="AD154" s="225"/>
      <c r="AE154" s="226"/>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row>
    <row r="155" spans="1:61" ht="15" customHeight="1" thickBot="1" x14ac:dyDescent="0.4">
      <c r="A155" s="40"/>
      <c r="B155" s="204"/>
      <c r="C155" s="205"/>
      <c r="D155" s="206"/>
      <c r="E155" s="179"/>
      <c r="F155" s="174"/>
      <c r="G155" s="174"/>
      <c r="H155" s="174"/>
      <c r="I155" s="174"/>
      <c r="J155" s="102" t="str">
        <f>IF(AND('Riesgos Corrup'!$AB$57="Media",'Riesgos Corrup'!$AD$57="Moderado"),CONCATENATE("R50C",'Riesgos Corrup'!$R$57),"")</f>
        <v/>
      </c>
      <c r="K155" s="103" t="str">
        <f>IF(AND('Riesgos Corrup'!$AB$58="Media",'Riesgos Corrup'!$AD$58="Moderado"),CONCATENATE("R50C",'Riesgos Corrup'!$R$58),"")</f>
        <v/>
      </c>
      <c r="L155" s="104" t="str">
        <f>IF(AND('Riesgos Corrup'!$AB$59="Media",'Riesgos Corrup'!$AD$59="Moderado"),CONCATENATE("R50C",'Riesgos Corrup'!$R$59),"")</f>
        <v/>
      </c>
      <c r="M155" s="102" t="str">
        <f>IF(AND('Riesgos Corrup'!$AB$57="Media",'Riesgos Corrup'!$AD$57="Moderado"),CONCATENATE("R50C",'Riesgos Corrup'!$R$57),"")</f>
        <v/>
      </c>
      <c r="N155" s="103" t="str">
        <f>IF(AND('Riesgos Corrup'!$AB$58="Media",'Riesgos Corrup'!$AD$58="Moderado"),CONCATENATE("R50C",'Riesgos Corrup'!$R$58),"")</f>
        <v/>
      </c>
      <c r="O155" s="104" t="str">
        <f>IF(AND('Riesgos Corrup'!$AB$59="Media",'Riesgos Corrup'!$AD$59="Moderado"),CONCATENATE("R50C",'Riesgos Corrup'!$R$59),"")</f>
        <v/>
      </c>
      <c r="P155" s="102" t="str">
        <f>IF(AND('Riesgos Corrup'!$AB$57="Media",'Riesgos Corrup'!$AD$57="Moderado"),CONCATENATE("R50C",'Riesgos Corrup'!$R$57),"")</f>
        <v/>
      </c>
      <c r="Q155" s="103" t="str">
        <f>IF(AND('Riesgos Corrup'!$AB$58="Media",'Riesgos Corrup'!$AD$58="Moderado"),CONCATENATE("R50C",'Riesgos Corrup'!$R$58),"")</f>
        <v/>
      </c>
      <c r="R155" s="104" t="str">
        <f>IF(AND('Riesgos Corrup'!$AB$59="Media",'Riesgos Corrup'!$AD$59="Moderado"),CONCATENATE("R50C",'Riesgos Corrup'!$R$59),"")</f>
        <v/>
      </c>
      <c r="S155" s="83" t="str">
        <f>IF(AND('Riesgos Corrup'!$AB$57="Media",'Riesgos Corrup'!$AD$57="Mayor"),CONCATENATE("R50C",'Riesgos Corrup'!$R$57),"")</f>
        <v/>
      </c>
      <c r="T155" s="39" t="str">
        <f>IF(AND('Riesgos Corrup'!$AB$58="Media",'Riesgos Corrup'!$AD$58="Mayor"),CONCATENATE("R50C",'Riesgos Corrup'!$R$58),"")</f>
        <v/>
      </c>
      <c r="U155" s="84" t="str">
        <f>IF(AND('Riesgos Corrup'!$AB$59="Media",'Riesgos Corrup'!$AD$59="Mayor"),CONCATENATE("R50C",'Riesgos Corrup'!$R$59),"")</f>
        <v/>
      </c>
      <c r="V155" s="96" t="str">
        <f>IF(AND('Riesgos Corrup'!$AB$57="Media",'Riesgos Corrup'!$AD$57="Catastrófico"),CONCATENATE("R50C",'Riesgos Corrup'!$R$57),"")</f>
        <v/>
      </c>
      <c r="W155" s="97" t="str">
        <f>IF(AND('Riesgos Corrup'!$AB$58="Media",'Riesgos Corrup'!$AD$58="Catastrófico"),CONCATENATE("R50C",'Riesgos Corrup'!$R$58),"")</f>
        <v/>
      </c>
      <c r="X155" s="98" t="str">
        <f>IF(AND('Riesgos Corrup'!$AB$59="Media",'Riesgos Corrup'!$AD$59="Catastrófico"),CONCATENATE("R50C",'Riesgos Corrup'!$R$59),"")</f>
        <v/>
      </c>
      <c r="Y155" s="40"/>
      <c r="Z155" s="224"/>
      <c r="AA155" s="225"/>
      <c r="AB155" s="225"/>
      <c r="AC155" s="225"/>
      <c r="AD155" s="225"/>
      <c r="AE155" s="226"/>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row>
    <row r="156" spans="1:61" ht="15" customHeight="1" x14ac:dyDescent="0.35">
      <c r="A156" s="40"/>
      <c r="B156" s="204"/>
      <c r="C156" s="205"/>
      <c r="D156" s="206"/>
      <c r="E156" s="190" t="s">
        <v>105</v>
      </c>
      <c r="F156" s="191"/>
      <c r="G156" s="191"/>
      <c r="H156" s="191"/>
      <c r="I156" s="191"/>
      <c r="J156" s="108" t="str">
        <f ca="1">IF(AND('Riesgos Corrup'!$AB$7="Baja",'Riesgos Corrup'!$AD$7="Moderado"),CONCATENATE("R1C",'Riesgos Corrup'!$R$7),"")</f>
        <v>R1C1</v>
      </c>
      <c r="K156" s="109" t="str">
        <f>IF(AND('Riesgos Corrup'!$AB$8="Baja",'Riesgos Corrup'!$AD$8="Moderado"),CONCATENATE("R1C",'Riesgos Corrup'!$R$8),"")</f>
        <v/>
      </c>
      <c r="L156" s="110" t="str">
        <f>IF(AND('Riesgos Corrup'!$AB$9="Baja",'Riesgos Corrup'!$AD$9="Moderado"),CONCATENATE("R1C",'Riesgos Corrup'!$R$9),"")</f>
        <v/>
      </c>
      <c r="M156" s="99" t="str">
        <f ca="1">IF(AND('Riesgos Corrup'!$AB$7="Baja",'Riesgos Corrup'!$AD$7="Moderado"),CONCATENATE("R1C",'Riesgos Corrup'!$R$7),"")</f>
        <v>R1C1</v>
      </c>
      <c r="N156" s="100" t="str">
        <f>IF(AND('Riesgos Corrup'!$AB$8="Baja",'Riesgos Corrup'!$AD$8="Moderado"),CONCATENATE("R1C",'Riesgos Corrup'!$R$8),"")</f>
        <v/>
      </c>
      <c r="O156" s="101" t="str">
        <f>IF(AND('Riesgos Corrup'!$AB$9="Baja",'Riesgos Corrup'!$AD$9="Moderado"),CONCATENATE("R1C",'Riesgos Corrup'!$R$9),"")</f>
        <v/>
      </c>
      <c r="P156" s="99" t="str">
        <f ca="1">IF(AND('Riesgos Corrup'!$AB$7="Baja",'Riesgos Corrup'!$AD$7="Moderado"),CONCATENATE("R1C",'Riesgos Corrup'!$R$7),"")</f>
        <v>R1C1</v>
      </c>
      <c r="Q156" s="100" t="str">
        <f>IF(AND('Riesgos Corrup'!$AB$8="Baja",'Riesgos Corrup'!$AD$8="Moderado"),CONCATENATE("R1C",'Riesgos Corrup'!$R$8),"")</f>
        <v/>
      </c>
      <c r="R156" s="101" t="str">
        <f>IF(AND('Riesgos Corrup'!$AB$9="Baja",'Riesgos Corrup'!$AD$9="Moderado"),CONCATENATE("R1C",'Riesgos Corrup'!$R$9),"")</f>
        <v/>
      </c>
      <c r="S156" s="80" t="str">
        <f ca="1">IF(AND('Riesgos Corrup'!$AB$7="Baja",'Riesgos Corrup'!$AD$7="Mayor"),CONCATENATE("R1C",'Riesgos Corrup'!$R$7),"")</f>
        <v/>
      </c>
      <c r="T156" s="81" t="str">
        <f>IF(AND('Riesgos Corrup'!$AB$8="Baja",'Riesgos Corrup'!$AD$8="Mayor"),CONCATENATE("R1C",'Riesgos Corrup'!$R$8),"")</f>
        <v/>
      </c>
      <c r="U156" s="82" t="str">
        <f>IF(AND('Riesgos Corrup'!$AB$9="Baja",'Riesgos Corrup'!$AD$9="Mayor"),CONCATENATE("R1C",'Riesgos Corrup'!$R$9),"")</f>
        <v/>
      </c>
      <c r="V156" s="93" t="str">
        <f ca="1">IF(AND('Riesgos Corrup'!$AB$7="Baja",'Riesgos Corrup'!$AD$7="Catastrófico"),CONCATENATE("R1C",'Riesgos Corrup'!$R$7),"")</f>
        <v/>
      </c>
      <c r="W156" s="94" t="str">
        <f>IF(AND('Riesgos Corrup'!$AB$8="Baja",'Riesgos Corrup'!$AD$8="Catastrófico"),CONCATENATE("R1C",'Riesgos Corrup'!$R$8),"")</f>
        <v/>
      </c>
      <c r="X156" s="95" t="str">
        <f>IF(AND('Riesgos Corrup'!$AB$9="Baja",'Riesgos Corrup'!$AD$9="Catastrófico"),CONCATENATE("R1C",'Riesgos Corrup'!$R$9),"")</f>
        <v/>
      </c>
      <c r="Y156" s="40"/>
      <c r="Z156" s="215" t="s">
        <v>76</v>
      </c>
      <c r="AA156" s="216"/>
      <c r="AB156" s="216"/>
      <c r="AC156" s="216"/>
      <c r="AD156" s="216"/>
      <c r="AE156" s="217"/>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row>
    <row r="157" spans="1:61" ht="15" customHeight="1" x14ac:dyDescent="0.35">
      <c r="A157" s="40"/>
      <c r="B157" s="204"/>
      <c r="C157" s="205"/>
      <c r="D157" s="206"/>
      <c r="E157" s="178"/>
      <c r="F157" s="174"/>
      <c r="G157" s="174"/>
      <c r="H157" s="174"/>
      <c r="I157" s="174"/>
      <c r="J157" s="111" t="e">
        <f>IF(AND('Riesgos Corrup'!#REF!="Baja",'Riesgos Corrup'!#REF!="Moderado"),CONCATENATE("R2C",'Riesgos Corrup'!#REF!),"")</f>
        <v>#REF!</v>
      </c>
      <c r="K157" s="112" t="e">
        <f>IF(AND('Riesgos Corrup'!#REF!="Baja",'Riesgos Corrup'!#REF!="Moderado"),CONCATENATE("R2C",'Riesgos Corrup'!#REF!),"")</f>
        <v>#REF!</v>
      </c>
      <c r="L157" s="113" t="e">
        <f>IF(AND('Riesgos Corrup'!#REF!="Baja",'Riesgos Corrup'!#REF!="Moderado"),CONCATENATE("R2C",'Riesgos Corrup'!#REF!),"")</f>
        <v>#REF!</v>
      </c>
      <c r="M157" s="102" t="e">
        <f>IF(AND('Riesgos Corrup'!#REF!="Baja",'Riesgos Corrup'!#REF!="Moderado"),CONCATENATE("R2C",'Riesgos Corrup'!#REF!),"")</f>
        <v>#REF!</v>
      </c>
      <c r="N157" s="103" t="e">
        <f>IF(AND('Riesgos Corrup'!#REF!="Baja",'Riesgos Corrup'!#REF!="Moderado"),CONCATENATE("R2C",'Riesgos Corrup'!#REF!),"")</f>
        <v>#REF!</v>
      </c>
      <c r="O157" s="104" t="e">
        <f>IF(AND('Riesgos Corrup'!#REF!="Baja",'Riesgos Corrup'!#REF!="Moderado"),CONCATENATE("R2C",'Riesgos Corrup'!#REF!),"")</f>
        <v>#REF!</v>
      </c>
      <c r="P157" s="102" t="e">
        <f>IF(AND('Riesgos Corrup'!#REF!="Baja",'Riesgos Corrup'!#REF!="Moderado"),CONCATENATE("R2C",'Riesgos Corrup'!#REF!),"")</f>
        <v>#REF!</v>
      </c>
      <c r="Q157" s="103" t="e">
        <f>IF(AND('Riesgos Corrup'!#REF!="Baja",'Riesgos Corrup'!#REF!="Moderado"),CONCATENATE("R2C",'Riesgos Corrup'!#REF!),"")</f>
        <v>#REF!</v>
      </c>
      <c r="R157" s="104" t="e">
        <f>IF(AND('Riesgos Corrup'!#REF!="Baja",'Riesgos Corrup'!#REF!="Moderado"),CONCATENATE("R2C",'Riesgos Corrup'!#REF!),"")</f>
        <v>#REF!</v>
      </c>
      <c r="S157" s="83" t="e">
        <f>IF(AND('Riesgos Corrup'!#REF!="Baja",'Riesgos Corrup'!#REF!="Mayor"),CONCATENATE("R2C",'Riesgos Corrup'!#REF!),"")</f>
        <v>#REF!</v>
      </c>
      <c r="T157" s="39" t="e">
        <f>IF(AND('Riesgos Corrup'!#REF!="Baja",'Riesgos Corrup'!#REF!="Mayor"),CONCATENATE("R2C",'Riesgos Corrup'!#REF!),"")</f>
        <v>#REF!</v>
      </c>
      <c r="U157" s="84" t="e">
        <f>IF(AND('Riesgos Corrup'!#REF!="Baja",'Riesgos Corrup'!#REF!="Mayor"),CONCATENATE("R2C",'Riesgos Corrup'!#REF!),"")</f>
        <v>#REF!</v>
      </c>
      <c r="V157" s="96" t="e">
        <f>IF(AND('Riesgos Corrup'!#REF!="Baja",'Riesgos Corrup'!#REF!="Catastrófico"),CONCATENATE("R2C",'Riesgos Corrup'!#REF!),"")</f>
        <v>#REF!</v>
      </c>
      <c r="W157" s="97" t="e">
        <f>IF(AND('Riesgos Corrup'!#REF!="Baja",'Riesgos Corrup'!#REF!="Catastrófico"),CONCATENATE("R2C",'Riesgos Corrup'!#REF!),"")</f>
        <v>#REF!</v>
      </c>
      <c r="X157" s="98" t="e">
        <f>IF(AND('Riesgos Corrup'!#REF!="Baja",'Riesgos Corrup'!#REF!="Catastrófico"),CONCATENATE("R2C",'Riesgos Corrup'!#REF!),"")</f>
        <v>#REF!</v>
      </c>
      <c r="Y157" s="40"/>
      <c r="Z157" s="218"/>
      <c r="AA157" s="219"/>
      <c r="AB157" s="219"/>
      <c r="AC157" s="219"/>
      <c r="AD157" s="219"/>
      <c r="AE157" s="22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row>
    <row r="158" spans="1:61" ht="15" customHeight="1" x14ac:dyDescent="0.35">
      <c r="A158" s="40"/>
      <c r="B158" s="204"/>
      <c r="C158" s="205"/>
      <c r="D158" s="206"/>
      <c r="E158" s="178"/>
      <c r="F158" s="174"/>
      <c r="G158" s="174"/>
      <c r="H158" s="174"/>
      <c r="I158" s="174"/>
      <c r="J158" s="111" t="e">
        <f>IF(AND('Riesgos Corrup'!#REF!="Baja",'Riesgos Corrup'!#REF!="Moderado"),CONCATENATE("R3C",'Riesgos Corrup'!#REF!),"")</f>
        <v>#REF!</v>
      </c>
      <c r="K158" s="112" t="e">
        <f>IF(AND('Riesgos Corrup'!#REF!="Baja",'Riesgos Corrup'!#REF!="Moderado"),CONCATENATE("R3C",'Riesgos Corrup'!#REF!),"")</f>
        <v>#REF!</v>
      </c>
      <c r="L158" s="113" t="e">
        <f>IF(AND('Riesgos Corrup'!#REF!="Baja",'Riesgos Corrup'!#REF!="Moderado"),CONCATENATE("R3C",'Riesgos Corrup'!#REF!),"")</f>
        <v>#REF!</v>
      </c>
      <c r="M158" s="102" t="e">
        <f>IF(AND('Riesgos Corrup'!#REF!="Baja",'Riesgos Corrup'!#REF!="Moderado"),CONCATENATE("R3C",'Riesgos Corrup'!#REF!),"")</f>
        <v>#REF!</v>
      </c>
      <c r="N158" s="103" t="e">
        <f>IF(AND('Riesgos Corrup'!#REF!="Baja",'Riesgos Corrup'!#REF!="Moderado"),CONCATENATE("R3C",'Riesgos Corrup'!#REF!),"")</f>
        <v>#REF!</v>
      </c>
      <c r="O158" s="104" t="e">
        <f>IF(AND('Riesgos Corrup'!#REF!="Baja",'Riesgos Corrup'!#REF!="Moderado"),CONCATENATE("R3C",'Riesgos Corrup'!#REF!),"")</f>
        <v>#REF!</v>
      </c>
      <c r="P158" s="102" t="e">
        <f>IF(AND('Riesgos Corrup'!#REF!="Baja",'Riesgos Corrup'!#REF!="Moderado"),CONCATENATE("R3C",'Riesgos Corrup'!#REF!),"")</f>
        <v>#REF!</v>
      </c>
      <c r="Q158" s="103" t="e">
        <f>IF(AND('Riesgos Corrup'!#REF!="Baja",'Riesgos Corrup'!#REF!="Moderado"),CONCATENATE("R3C",'Riesgos Corrup'!#REF!),"")</f>
        <v>#REF!</v>
      </c>
      <c r="R158" s="104" t="e">
        <f>IF(AND('Riesgos Corrup'!#REF!="Baja",'Riesgos Corrup'!#REF!="Moderado"),CONCATENATE("R3C",'Riesgos Corrup'!#REF!),"")</f>
        <v>#REF!</v>
      </c>
      <c r="S158" s="83" t="e">
        <f>IF(AND('Riesgos Corrup'!#REF!="Baja",'Riesgos Corrup'!#REF!="Mayor"),CONCATENATE("R3C",'Riesgos Corrup'!#REF!),"")</f>
        <v>#REF!</v>
      </c>
      <c r="T158" s="39" t="e">
        <f>IF(AND('Riesgos Corrup'!#REF!="Baja",'Riesgos Corrup'!#REF!="Mayor"),CONCATENATE("R3C",'Riesgos Corrup'!#REF!),"")</f>
        <v>#REF!</v>
      </c>
      <c r="U158" s="84" t="e">
        <f>IF(AND('Riesgos Corrup'!#REF!="Baja",'Riesgos Corrup'!#REF!="Mayor"),CONCATENATE("R3C",'Riesgos Corrup'!#REF!),"")</f>
        <v>#REF!</v>
      </c>
      <c r="V158" s="96" t="e">
        <f>IF(AND('Riesgos Corrup'!#REF!="Baja",'Riesgos Corrup'!#REF!="Catastrófico"),CONCATENATE("R3C",'Riesgos Corrup'!#REF!),"")</f>
        <v>#REF!</v>
      </c>
      <c r="W158" s="97" t="e">
        <f>IF(AND('Riesgos Corrup'!#REF!="Baja",'Riesgos Corrup'!#REF!="Catastrófico"),CONCATENATE("R3C",'Riesgos Corrup'!#REF!),"")</f>
        <v>#REF!</v>
      </c>
      <c r="X158" s="98" t="e">
        <f>IF(AND('Riesgos Corrup'!#REF!="Baja",'Riesgos Corrup'!#REF!="Catastrófico"),CONCATENATE("R3C",'Riesgos Corrup'!#REF!),"")</f>
        <v>#REF!</v>
      </c>
      <c r="Y158" s="40"/>
      <c r="Z158" s="218"/>
      <c r="AA158" s="219"/>
      <c r="AB158" s="219"/>
      <c r="AC158" s="219"/>
      <c r="AD158" s="219"/>
      <c r="AE158" s="22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row>
    <row r="159" spans="1:61" ht="15" customHeight="1" x14ac:dyDescent="0.35">
      <c r="A159" s="40"/>
      <c r="B159" s="204"/>
      <c r="C159" s="205"/>
      <c r="D159" s="206"/>
      <c r="E159" s="178"/>
      <c r="F159" s="174"/>
      <c r="G159" s="174"/>
      <c r="H159" s="174"/>
      <c r="I159" s="174"/>
      <c r="J159" s="111" t="str">
        <f ca="1">IF(AND('Riesgos Corrup'!$AB$10="Baja",'Riesgos Corrup'!$AD$10="Moderado"),CONCATENATE("R4C",'Riesgos Corrup'!$R$10),"")</f>
        <v/>
      </c>
      <c r="K159" s="112" t="str">
        <f>IF(AND('Riesgos Corrup'!$AB$11="Baja",'Riesgos Corrup'!$AD$11="Moderado"),CONCATENATE("R4C",'Riesgos Corrup'!$R$11),"")</f>
        <v/>
      </c>
      <c r="L159" s="113" t="str">
        <f>IF(AND('Riesgos Corrup'!$AB$12="Baja",'Riesgos Corrup'!$AD$12="Moderado"),CONCATENATE("R4C",'Riesgos Corrup'!$R$12),"")</f>
        <v/>
      </c>
      <c r="M159" s="102" t="str">
        <f ca="1">IF(AND('Riesgos Corrup'!$AB$10="Baja",'Riesgos Corrup'!$AD$10="Moderado"),CONCATENATE("R4C",'Riesgos Corrup'!$R$10),"")</f>
        <v/>
      </c>
      <c r="N159" s="103" t="str">
        <f>IF(AND('Riesgos Corrup'!$AB$11="Baja",'Riesgos Corrup'!$AD$11="Moderado"),CONCATENATE("R4C",'Riesgos Corrup'!$R$11),"")</f>
        <v/>
      </c>
      <c r="O159" s="104" t="str">
        <f>IF(AND('Riesgos Corrup'!$AB$12="Baja",'Riesgos Corrup'!$AD$12="Moderado"),CONCATENATE("R4C",'Riesgos Corrup'!$R$12),"")</f>
        <v/>
      </c>
      <c r="P159" s="102" t="str">
        <f ca="1">IF(AND('Riesgos Corrup'!$AB$10="Baja",'Riesgos Corrup'!$AD$10="Moderado"),CONCATENATE("R4C",'Riesgos Corrup'!$R$10),"")</f>
        <v/>
      </c>
      <c r="Q159" s="103" t="str">
        <f>IF(AND('Riesgos Corrup'!$AB$11="Baja",'Riesgos Corrup'!$AD$11="Moderado"),CONCATENATE("R4C",'Riesgos Corrup'!$R$11),"")</f>
        <v/>
      </c>
      <c r="R159" s="104" t="str">
        <f>IF(AND('Riesgos Corrup'!$AB$12="Baja",'Riesgos Corrup'!$AD$12="Moderado"),CONCATENATE("R4C",'Riesgos Corrup'!$R$12),"")</f>
        <v/>
      </c>
      <c r="S159" s="83" t="str">
        <f ca="1">IF(AND('Riesgos Corrup'!$AB$10="Baja",'Riesgos Corrup'!$AD$10="Mayor"),CONCATENATE("R4C",'Riesgos Corrup'!$R$10),"")</f>
        <v/>
      </c>
      <c r="T159" s="39" t="str">
        <f>IF(AND('Riesgos Corrup'!$AB$11="Baja",'Riesgos Corrup'!$AD$11="Mayor"),CONCATENATE("R4C",'Riesgos Corrup'!$R$11),"")</f>
        <v/>
      </c>
      <c r="U159" s="84" t="str">
        <f>IF(AND('Riesgos Corrup'!$AB$12="Baja",'Riesgos Corrup'!$AD$12="Mayor"),CONCATENATE("R4C",'Riesgos Corrup'!$R$12),"")</f>
        <v/>
      </c>
      <c r="V159" s="96" t="str">
        <f ca="1">IF(AND('Riesgos Corrup'!$AB$10="Baja",'Riesgos Corrup'!$AD$10="Catastrófico"),CONCATENATE("R4C",'Riesgos Corrup'!$R$10),"")</f>
        <v/>
      </c>
      <c r="W159" s="97" t="str">
        <f>IF(AND('Riesgos Corrup'!$AB$11="Baja",'Riesgos Corrup'!$AD$11="Catastrófico"),CONCATENATE("R4C",'Riesgos Corrup'!$R$11),"")</f>
        <v/>
      </c>
      <c r="X159" s="98" t="str">
        <f>IF(AND('Riesgos Corrup'!$AB$12="Baja",'Riesgos Corrup'!$AD$12="Catastrófico"),CONCATENATE("R4C",'Riesgos Corrup'!$R$12),"")</f>
        <v/>
      </c>
      <c r="Y159" s="40"/>
      <c r="Z159" s="218"/>
      <c r="AA159" s="219"/>
      <c r="AB159" s="219"/>
      <c r="AC159" s="219"/>
      <c r="AD159" s="219"/>
      <c r="AE159" s="22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row>
    <row r="160" spans="1:61" ht="15" customHeight="1" x14ac:dyDescent="0.35">
      <c r="A160" s="40"/>
      <c r="B160" s="204"/>
      <c r="C160" s="205"/>
      <c r="D160" s="206"/>
      <c r="E160" s="178"/>
      <c r="F160" s="174"/>
      <c r="G160" s="174"/>
      <c r="H160" s="174"/>
      <c r="I160" s="174"/>
      <c r="J160" s="111" t="e">
        <f>IF(AND('Riesgos Corrup'!#REF!="Baja",'Riesgos Corrup'!#REF!="Moderado"),CONCATENATE("R5C",'Riesgos Corrup'!#REF!),"")</f>
        <v>#REF!</v>
      </c>
      <c r="K160" s="112" t="e">
        <f>IF(AND('Riesgos Corrup'!#REF!="Baja",'Riesgos Corrup'!#REF!="Moderado"),CONCATENATE("R5C",'Riesgos Corrup'!#REF!),"")</f>
        <v>#REF!</v>
      </c>
      <c r="L160" s="113" t="e">
        <f>IF(AND('Riesgos Corrup'!#REF!="Baja",'Riesgos Corrup'!#REF!="Moderado"),CONCATENATE("R5C",'Riesgos Corrup'!#REF!),"")</f>
        <v>#REF!</v>
      </c>
      <c r="M160" s="102" t="e">
        <f>IF(AND('Riesgos Corrup'!#REF!="Baja",'Riesgos Corrup'!#REF!="Moderado"),CONCATENATE("R5C",'Riesgos Corrup'!#REF!),"")</f>
        <v>#REF!</v>
      </c>
      <c r="N160" s="103" t="e">
        <f>IF(AND('Riesgos Corrup'!#REF!="Baja",'Riesgos Corrup'!#REF!="Moderado"),CONCATENATE("R5C",'Riesgos Corrup'!#REF!),"")</f>
        <v>#REF!</v>
      </c>
      <c r="O160" s="104" t="e">
        <f>IF(AND('Riesgos Corrup'!#REF!="Baja",'Riesgos Corrup'!#REF!="Moderado"),CONCATENATE("R5C",'Riesgos Corrup'!#REF!),"")</f>
        <v>#REF!</v>
      </c>
      <c r="P160" s="102" t="e">
        <f>IF(AND('Riesgos Corrup'!#REF!="Baja",'Riesgos Corrup'!#REF!="Moderado"),CONCATENATE("R5C",'Riesgos Corrup'!#REF!),"")</f>
        <v>#REF!</v>
      </c>
      <c r="Q160" s="103" t="e">
        <f>IF(AND('Riesgos Corrup'!#REF!="Baja",'Riesgos Corrup'!#REF!="Moderado"),CONCATENATE("R5C",'Riesgos Corrup'!#REF!),"")</f>
        <v>#REF!</v>
      </c>
      <c r="R160" s="104" t="e">
        <f>IF(AND('Riesgos Corrup'!#REF!="Baja",'Riesgos Corrup'!#REF!="Moderado"),CONCATENATE("R5C",'Riesgos Corrup'!#REF!),"")</f>
        <v>#REF!</v>
      </c>
      <c r="S160" s="83" t="e">
        <f>IF(AND('Riesgos Corrup'!#REF!="Baja",'Riesgos Corrup'!#REF!="Mayor"),CONCATENATE("R5C",'Riesgos Corrup'!#REF!),"")</f>
        <v>#REF!</v>
      </c>
      <c r="T160" s="39" t="e">
        <f>IF(AND('Riesgos Corrup'!#REF!="Baja",'Riesgos Corrup'!#REF!="Mayor"),CONCATENATE("R5C",'Riesgos Corrup'!#REF!),"")</f>
        <v>#REF!</v>
      </c>
      <c r="U160" s="84" t="e">
        <f>IF(AND('Riesgos Corrup'!#REF!="Baja",'Riesgos Corrup'!#REF!="Mayor"),CONCATENATE("R5C",'Riesgos Corrup'!#REF!),"")</f>
        <v>#REF!</v>
      </c>
      <c r="V160" s="96" t="e">
        <f>IF(AND('Riesgos Corrup'!#REF!="Baja",'Riesgos Corrup'!#REF!="Catastrófico"),CONCATENATE("R5C",'Riesgos Corrup'!#REF!),"")</f>
        <v>#REF!</v>
      </c>
      <c r="W160" s="97" t="e">
        <f>IF(AND('Riesgos Corrup'!#REF!="Baja",'Riesgos Corrup'!#REF!="Catastrófico"),CONCATENATE("R5C",'Riesgos Corrup'!#REF!),"")</f>
        <v>#REF!</v>
      </c>
      <c r="X160" s="98" t="e">
        <f>IF(AND('Riesgos Corrup'!#REF!="Baja",'Riesgos Corrup'!#REF!="Catastrófico"),CONCATENATE("R5C",'Riesgos Corrup'!#REF!),"")</f>
        <v>#REF!</v>
      </c>
      <c r="Y160" s="40"/>
      <c r="Z160" s="218"/>
      <c r="AA160" s="219"/>
      <c r="AB160" s="219"/>
      <c r="AC160" s="219"/>
      <c r="AD160" s="219"/>
      <c r="AE160" s="22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row>
    <row r="161" spans="1:61" ht="15" customHeight="1" x14ac:dyDescent="0.35">
      <c r="A161" s="40"/>
      <c r="B161" s="204"/>
      <c r="C161" s="205"/>
      <c r="D161" s="206"/>
      <c r="E161" s="178"/>
      <c r="F161" s="174"/>
      <c r="G161" s="174"/>
      <c r="H161" s="174"/>
      <c r="I161" s="174"/>
      <c r="J161" s="111" t="str">
        <f ca="1">IF(AND('Riesgos Corrup'!$AB$13="Baja",'Riesgos Corrup'!$AD$13="Moderado"),CONCATENATE("R6C",'Riesgos Corrup'!$R$13),"")</f>
        <v/>
      </c>
      <c r="K161" s="112" t="str">
        <f ca="1">IF(AND('Riesgos Corrup'!$AB$14="Baja",'Riesgos Corrup'!$AD$14="Moderado"),CONCATENATE("R6C",'Riesgos Corrup'!$R$14),"")</f>
        <v/>
      </c>
      <c r="L161" s="113" t="str">
        <f ca="1">IF(AND('Riesgos Corrup'!$AB$15="Baja",'Riesgos Corrup'!$AD$15="Moderado"),CONCATENATE("R6C",'Riesgos Corrup'!$R$15),"")</f>
        <v>R6C3</v>
      </c>
      <c r="M161" s="102" t="str">
        <f ca="1">IF(AND('Riesgos Corrup'!$AB$13="Baja",'Riesgos Corrup'!$AD$13="Moderado"),CONCATENATE("R6C",'Riesgos Corrup'!$R$13),"")</f>
        <v/>
      </c>
      <c r="N161" s="103" t="str">
        <f ca="1">IF(AND('Riesgos Corrup'!$AB$14="Baja",'Riesgos Corrup'!$AD$14="Moderado"),CONCATENATE("R6C",'Riesgos Corrup'!$R$14),"")</f>
        <v/>
      </c>
      <c r="O161" s="104" t="str">
        <f ca="1">IF(AND('Riesgos Corrup'!$AB$15="Baja",'Riesgos Corrup'!$AD$15="Moderado"),CONCATENATE("R6C",'Riesgos Corrup'!$R$15),"")</f>
        <v>R6C3</v>
      </c>
      <c r="P161" s="102" t="str">
        <f ca="1">IF(AND('Riesgos Corrup'!$AB$13="Baja",'Riesgos Corrup'!$AD$13="Moderado"),CONCATENATE("R6C",'Riesgos Corrup'!$R$13),"")</f>
        <v/>
      </c>
      <c r="Q161" s="103" t="str">
        <f ca="1">IF(AND('Riesgos Corrup'!$AB$14="Baja",'Riesgos Corrup'!$AD$14="Moderado"),CONCATENATE("R6C",'Riesgos Corrup'!$R$14),"")</f>
        <v/>
      </c>
      <c r="R161" s="104" t="str">
        <f ca="1">IF(AND('Riesgos Corrup'!$AB$15="Baja",'Riesgos Corrup'!$AD$15="Moderado"),CONCATENATE("R6C",'Riesgos Corrup'!$R$15),"")</f>
        <v>R6C3</v>
      </c>
      <c r="S161" s="83" t="str">
        <f ca="1">IF(AND('Riesgos Corrup'!$AB$13="Baja",'Riesgos Corrup'!$AD$13="Mayor"),CONCATENATE("R6C",'Riesgos Corrup'!$R$13),"")</f>
        <v/>
      </c>
      <c r="T161" s="39" t="str">
        <f ca="1">IF(AND('Riesgos Corrup'!$AB$14="Baja",'Riesgos Corrup'!$AD$14="Mayor"),CONCATENATE("R6C",'Riesgos Corrup'!$R$14),"")</f>
        <v/>
      </c>
      <c r="U161" s="84" t="str">
        <f ca="1">IF(AND('Riesgos Corrup'!$AB$15="Baja",'Riesgos Corrup'!$AD$15="Mayor"),CONCATENATE("R6C",'Riesgos Corrup'!$R$15),"")</f>
        <v/>
      </c>
      <c r="V161" s="96" t="str">
        <f ca="1">IF(AND('Riesgos Corrup'!$AB$13="Baja",'Riesgos Corrup'!$AD$13="Catastrófico"),CONCATENATE("R6C",'Riesgos Corrup'!$R$13),"")</f>
        <v/>
      </c>
      <c r="W161" s="97" t="str">
        <f ca="1">IF(AND('Riesgos Corrup'!$AB$14="Baja",'Riesgos Corrup'!$AD$14="Catastrófico"),CONCATENATE("R6C",'Riesgos Corrup'!$R$14),"")</f>
        <v/>
      </c>
      <c r="X161" s="98" t="str">
        <f ca="1">IF(AND('Riesgos Corrup'!$AB$15="Baja",'Riesgos Corrup'!$AD$15="Catastrófico"),CONCATENATE("R6C",'Riesgos Corrup'!$R$15),"")</f>
        <v/>
      </c>
      <c r="Y161" s="40"/>
      <c r="Z161" s="218"/>
      <c r="AA161" s="219"/>
      <c r="AB161" s="219"/>
      <c r="AC161" s="219"/>
      <c r="AD161" s="219"/>
      <c r="AE161" s="22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row>
    <row r="162" spans="1:61" ht="15" customHeight="1" x14ac:dyDescent="0.35">
      <c r="A162" s="40"/>
      <c r="B162" s="204"/>
      <c r="C162" s="205"/>
      <c r="D162" s="206"/>
      <c r="E162" s="178"/>
      <c r="F162" s="174"/>
      <c r="G162" s="174"/>
      <c r="H162" s="174"/>
      <c r="I162" s="174"/>
      <c r="J162" s="111" t="e">
        <f>IF(AND('Riesgos Corrup'!#REF!="Baja",'Riesgos Corrup'!#REF!="Moderado"),CONCATENATE("R7C",'Riesgos Corrup'!#REF!),"")</f>
        <v>#REF!</v>
      </c>
      <c r="K162" s="112" t="e">
        <f>IF(AND('Riesgos Corrup'!#REF!="Baja",'Riesgos Corrup'!#REF!="Moderado"),CONCATENATE("R7C",'Riesgos Corrup'!#REF!),"")</f>
        <v>#REF!</v>
      </c>
      <c r="L162" s="113" t="e">
        <f>IF(AND('Riesgos Corrup'!#REF!="Baja",'Riesgos Corrup'!#REF!="Moderado"),CONCATENATE("R7C",'Riesgos Corrup'!#REF!),"")</f>
        <v>#REF!</v>
      </c>
      <c r="M162" s="102" t="e">
        <f>IF(AND('Riesgos Corrup'!#REF!="Baja",'Riesgos Corrup'!#REF!="Moderado"),CONCATENATE("R7C",'Riesgos Corrup'!#REF!),"")</f>
        <v>#REF!</v>
      </c>
      <c r="N162" s="103" t="e">
        <f>IF(AND('Riesgos Corrup'!#REF!="Baja",'Riesgos Corrup'!#REF!="Moderado"),CONCATENATE("R7C",'Riesgos Corrup'!#REF!),"")</f>
        <v>#REF!</v>
      </c>
      <c r="O162" s="104" t="e">
        <f>IF(AND('Riesgos Corrup'!#REF!="Baja",'Riesgos Corrup'!#REF!="Moderado"),CONCATENATE("R7C",'Riesgos Corrup'!#REF!),"")</f>
        <v>#REF!</v>
      </c>
      <c r="P162" s="102" t="e">
        <f>IF(AND('Riesgos Corrup'!#REF!="Baja",'Riesgos Corrup'!#REF!="Moderado"),CONCATENATE("R7C",'Riesgos Corrup'!#REF!),"")</f>
        <v>#REF!</v>
      </c>
      <c r="Q162" s="103" t="e">
        <f>IF(AND('Riesgos Corrup'!#REF!="Baja",'Riesgos Corrup'!#REF!="Moderado"),CONCATENATE("R7C",'Riesgos Corrup'!#REF!),"")</f>
        <v>#REF!</v>
      </c>
      <c r="R162" s="104" t="e">
        <f>IF(AND('Riesgos Corrup'!#REF!="Baja",'Riesgos Corrup'!#REF!="Moderado"),CONCATENATE("R7C",'Riesgos Corrup'!#REF!),"")</f>
        <v>#REF!</v>
      </c>
      <c r="S162" s="83" t="e">
        <f>IF(AND('Riesgos Corrup'!#REF!="Baja",'Riesgos Corrup'!#REF!="Mayor"),CONCATENATE("R7C",'Riesgos Corrup'!#REF!),"")</f>
        <v>#REF!</v>
      </c>
      <c r="T162" s="39" t="e">
        <f>IF(AND('Riesgos Corrup'!#REF!="Baja",'Riesgos Corrup'!#REF!="Mayor"),CONCATENATE("R7C",'Riesgos Corrup'!#REF!),"")</f>
        <v>#REF!</v>
      </c>
      <c r="U162" s="84" t="e">
        <f>IF(AND('Riesgos Corrup'!#REF!="Baja",'Riesgos Corrup'!#REF!="Mayor"),CONCATENATE("R7C",'Riesgos Corrup'!#REF!),"")</f>
        <v>#REF!</v>
      </c>
      <c r="V162" s="96" t="e">
        <f>IF(AND('Riesgos Corrup'!#REF!="Baja",'Riesgos Corrup'!#REF!="Catastrófico"),CONCATENATE("R7C",'Riesgos Corrup'!#REF!),"")</f>
        <v>#REF!</v>
      </c>
      <c r="W162" s="97" t="e">
        <f>IF(AND('Riesgos Corrup'!#REF!="Baja",'Riesgos Corrup'!#REF!="Catastrófico"),CONCATENATE("R7C",'Riesgos Corrup'!#REF!),"")</f>
        <v>#REF!</v>
      </c>
      <c r="X162" s="98" t="e">
        <f>IF(AND('Riesgos Corrup'!#REF!="Baja",'Riesgos Corrup'!#REF!="Catastrófico"),CONCATENATE("R7C",'Riesgos Corrup'!#REF!),"")</f>
        <v>#REF!</v>
      </c>
      <c r="Y162" s="40"/>
      <c r="Z162" s="218"/>
      <c r="AA162" s="219"/>
      <c r="AB162" s="219"/>
      <c r="AC162" s="219"/>
      <c r="AD162" s="219"/>
      <c r="AE162" s="22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row>
    <row r="163" spans="1:61" ht="15" customHeight="1" x14ac:dyDescent="0.35">
      <c r="A163" s="40"/>
      <c r="B163" s="204"/>
      <c r="C163" s="205"/>
      <c r="D163" s="206"/>
      <c r="E163" s="178"/>
      <c r="F163" s="174"/>
      <c r="G163" s="174"/>
      <c r="H163" s="174"/>
      <c r="I163" s="174"/>
      <c r="J163" s="111" t="e">
        <f>IF(AND('Riesgos Corrup'!#REF!="Baja",'Riesgos Corrup'!#REF!="Moderado"),CONCATENATE("R8C",'Riesgos Corrup'!#REF!),"")</f>
        <v>#REF!</v>
      </c>
      <c r="K163" s="112" t="e">
        <f>IF(AND('Riesgos Corrup'!#REF!="Baja",'Riesgos Corrup'!#REF!="Moderado"),CONCATENATE("R8C",'Riesgos Corrup'!#REF!),"")</f>
        <v>#REF!</v>
      </c>
      <c r="L163" s="113" t="e">
        <f>IF(AND('Riesgos Corrup'!#REF!="Baja",'Riesgos Corrup'!#REF!="Moderado"),CONCATENATE("R8C",'Riesgos Corrup'!#REF!),"")</f>
        <v>#REF!</v>
      </c>
      <c r="M163" s="102" t="e">
        <f>IF(AND('Riesgos Corrup'!#REF!="Baja",'Riesgos Corrup'!#REF!="Moderado"),CONCATENATE("R8C",'Riesgos Corrup'!#REF!),"")</f>
        <v>#REF!</v>
      </c>
      <c r="N163" s="103" t="e">
        <f>IF(AND('Riesgos Corrup'!#REF!="Baja",'Riesgos Corrup'!#REF!="Moderado"),CONCATENATE("R8C",'Riesgos Corrup'!#REF!),"")</f>
        <v>#REF!</v>
      </c>
      <c r="O163" s="104" t="e">
        <f>IF(AND('Riesgos Corrup'!#REF!="Baja",'Riesgos Corrup'!#REF!="Moderado"),CONCATENATE("R8C",'Riesgos Corrup'!#REF!),"")</f>
        <v>#REF!</v>
      </c>
      <c r="P163" s="102" t="e">
        <f>IF(AND('Riesgos Corrup'!#REF!="Baja",'Riesgos Corrup'!#REF!="Moderado"),CONCATENATE("R8C",'Riesgos Corrup'!#REF!),"")</f>
        <v>#REF!</v>
      </c>
      <c r="Q163" s="103" t="e">
        <f>IF(AND('Riesgos Corrup'!#REF!="Baja",'Riesgos Corrup'!#REF!="Moderado"),CONCATENATE("R8C",'Riesgos Corrup'!#REF!),"")</f>
        <v>#REF!</v>
      </c>
      <c r="R163" s="104" t="e">
        <f>IF(AND('Riesgos Corrup'!#REF!="Baja",'Riesgos Corrup'!#REF!="Moderado"),CONCATENATE("R8C",'Riesgos Corrup'!#REF!),"")</f>
        <v>#REF!</v>
      </c>
      <c r="S163" s="83" t="e">
        <f>IF(AND('Riesgos Corrup'!#REF!="Baja",'Riesgos Corrup'!#REF!="Mayor"),CONCATENATE("R8C",'Riesgos Corrup'!#REF!),"")</f>
        <v>#REF!</v>
      </c>
      <c r="T163" s="39" t="e">
        <f>IF(AND('Riesgos Corrup'!#REF!="Baja",'Riesgos Corrup'!#REF!="Mayor"),CONCATENATE("R8C",'Riesgos Corrup'!#REF!),"")</f>
        <v>#REF!</v>
      </c>
      <c r="U163" s="84" t="e">
        <f>IF(AND('Riesgos Corrup'!#REF!="Baja",'Riesgos Corrup'!#REF!="Mayor"),CONCATENATE("R8C",'Riesgos Corrup'!#REF!),"")</f>
        <v>#REF!</v>
      </c>
      <c r="V163" s="96" t="e">
        <f>IF(AND('Riesgos Corrup'!#REF!="Baja",'Riesgos Corrup'!#REF!="Catastrófico"),CONCATENATE("R8C",'Riesgos Corrup'!#REF!),"")</f>
        <v>#REF!</v>
      </c>
      <c r="W163" s="97" t="e">
        <f>IF(AND('Riesgos Corrup'!#REF!="Baja",'Riesgos Corrup'!#REF!="Catastrófico"),CONCATENATE("R8C",'Riesgos Corrup'!#REF!),"")</f>
        <v>#REF!</v>
      </c>
      <c r="X163" s="98" t="e">
        <f>IF(AND('Riesgos Corrup'!#REF!="Baja",'Riesgos Corrup'!#REF!="Catastrófico"),CONCATENATE("R8C",'Riesgos Corrup'!#REF!),"")</f>
        <v>#REF!</v>
      </c>
      <c r="Y163" s="40"/>
      <c r="Z163" s="218"/>
      <c r="AA163" s="219"/>
      <c r="AB163" s="219"/>
      <c r="AC163" s="219"/>
      <c r="AD163" s="219"/>
      <c r="AE163" s="22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row>
    <row r="164" spans="1:61" ht="15" customHeight="1" x14ac:dyDescent="0.35">
      <c r="A164" s="40"/>
      <c r="B164" s="204"/>
      <c r="C164" s="205"/>
      <c r="D164" s="206"/>
      <c r="E164" s="178"/>
      <c r="F164" s="174"/>
      <c r="G164" s="174"/>
      <c r="H164" s="174"/>
      <c r="I164" s="174"/>
      <c r="J164" s="111" t="str">
        <f ca="1">IF(AND('Riesgos Corrup'!$AB$16="Baja",'Riesgos Corrup'!$AD$16="Moderado"),CONCATENATE("R9C",'Riesgos Corrup'!$R$16),"")</f>
        <v/>
      </c>
      <c r="K164" s="112" t="str">
        <f>IF(AND('Riesgos Corrup'!$AB$17="Baja",'Riesgos Corrup'!$AD$17="Moderado"),CONCATENATE("R9C",'Riesgos Corrup'!$R$17),"")</f>
        <v/>
      </c>
      <c r="L164" s="113" t="str">
        <f>IF(AND('Riesgos Corrup'!$AB$18="Baja",'Riesgos Corrup'!$AD$18="Moderado"),CONCATENATE("R9C",'Riesgos Corrup'!$R$18),"")</f>
        <v/>
      </c>
      <c r="M164" s="102" t="str">
        <f ca="1">IF(AND('Riesgos Corrup'!$AB$16="Baja",'Riesgos Corrup'!$AD$16="Moderado"),CONCATENATE("R9C",'Riesgos Corrup'!$R$16),"")</f>
        <v/>
      </c>
      <c r="N164" s="103" t="str">
        <f>IF(AND('Riesgos Corrup'!$AB$17="Baja",'Riesgos Corrup'!$AD$17="Moderado"),CONCATENATE("R9C",'Riesgos Corrup'!$R$17),"")</f>
        <v/>
      </c>
      <c r="O164" s="104" t="str">
        <f>IF(AND('Riesgos Corrup'!$AB$18="Baja",'Riesgos Corrup'!$AD$18="Moderado"),CONCATENATE("R9C",'Riesgos Corrup'!$R$18),"")</f>
        <v/>
      </c>
      <c r="P164" s="102" t="str">
        <f ca="1">IF(AND('Riesgos Corrup'!$AB$16="Baja",'Riesgos Corrup'!$AD$16="Moderado"),CONCATENATE("R9C",'Riesgos Corrup'!$R$16),"")</f>
        <v/>
      </c>
      <c r="Q164" s="103" t="str">
        <f>IF(AND('Riesgos Corrup'!$AB$17="Baja",'Riesgos Corrup'!$AD$17="Moderado"),CONCATENATE("R9C",'Riesgos Corrup'!$R$17),"")</f>
        <v/>
      </c>
      <c r="R164" s="104" t="str">
        <f>IF(AND('Riesgos Corrup'!$AB$18="Baja",'Riesgos Corrup'!$AD$18="Moderado"),CONCATENATE("R9C",'Riesgos Corrup'!$R$18),"")</f>
        <v/>
      </c>
      <c r="S164" s="83" t="str">
        <f ca="1">IF(AND('Riesgos Corrup'!$AB$16="Baja",'Riesgos Corrup'!$AD$16="Mayor"),CONCATENATE("R9C",'Riesgos Corrup'!$R$16),"")</f>
        <v>R9C1</v>
      </c>
      <c r="T164" s="39" t="str">
        <f>IF(AND('Riesgos Corrup'!$AB$17="Baja",'Riesgos Corrup'!$AD$17="Mayor"),CONCATENATE("R9C",'Riesgos Corrup'!$R$17),"")</f>
        <v/>
      </c>
      <c r="U164" s="84" t="str">
        <f>IF(AND('Riesgos Corrup'!$AB$18="Baja",'Riesgos Corrup'!$AD$18="Mayor"),CONCATENATE("R9C",'Riesgos Corrup'!$R$18),"")</f>
        <v/>
      </c>
      <c r="V164" s="96" t="str">
        <f ca="1">IF(AND('Riesgos Corrup'!$AB$16="Baja",'Riesgos Corrup'!$AD$16="Catastrófico"),CONCATENATE("R9C",'Riesgos Corrup'!$R$16),"")</f>
        <v/>
      </c>
      <c r="W164" s="97" t="str">
        <f>IF(AND('Riesgos Corrup'!$AB$17="Baja",'Riesgos Corrup'!$AD$17="Catastrófico"),CONCATENATE("R9C",'Riesgos Corrup'!$R$17),"")</f>
        <v/>
      </c>
      <c r="X164" s="98" t="str">
        <f>IF(AND('Riesgos Corrup'!$AB$18="Baja",'Riesgos Corrup'!$AD$18="Catastrófico"),CONCATENATE("R9C",'Riesgos Corrup'!$R$18),"")</f>
        <v/>
      </c>
      <c r="Y164" s="40"/>
      <c r="Z164" s="218"/>
      <c r="AA164" s="219"/>
      <c r="AB164" s="219"/>
      <c r="AC164" s="219"/>
      <c r="AD164" s="219"/>
      <c r="AE164" s="22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row>
    <row r="165" spans="1:61" ht="15" customHeight="1" x14ac:dyDescent="0.35">
      <c r="A165" s="40"/>
      <c r="B165" s="204"/>
      <c r="C165" s="205"/>
      <c r="D165" s="206"/>
      <c r="E165" s="178"/>
      <c r="F165" s="174"/>
      <c r="G165" s="174"/>
      <c r="H165" s="174"/>
      <c r="I165" s="174"/>
      <c r="J165" s="111" t="str">
        <f ca="1">IF(AND('Riesgos Corrup'!$AB$19="Baja",'Riesgos Corrup'!$AD$19="Moderado"),CONCATENATE("R10C",'Riesgos Corrup'!$R$19),"")</f>
        <v>R10C1</v>
      </c>
      <c r="K165" s="112" t="str">
        <f>IF(AND('Riesgos Corrup'!$AB$20="Baja",'Riesgos Corrup'!$AD$20="Moderado"),CONCATENATE("R10C",'Riesgos Corrup'!$R$20),"")</f>
        <v/>
      </c>
      <c r="L165" s="113" t="str">
        <f>IF(AND('Riesgos Corrup'!$AB$21="Baja",'Riesgos Corrup'!$AD$21="Moderado"),CONCATENATE("R10C",'Riesgos Corrup'!$R$21),"")</f>
        <v/>
      </c>
      <c r="M165" s="102" t="str">
        <f ca="1">IF(AND('Riesgos Corrup'!$AB$19="Baja",'Riesgos Corrup'!$AD$19="Moderado"),CONCATENATE("R10C",'Riesgos Corrup'!$R$19),"")</f>
        <v>R10C1</v>
      </c>
      <c r="N165" s="103" t="str">
        <f>IF(AND('Riesgos Corrup'!$AB$20="Baja",'Riesgos Corrup'!$AD$20="Moderado"),CONCATENATE("R10C",'Riesgos Corrup'!$R$20),"")</f>
        <v/>
      </c>
      <c r="O165" s="104" t="str">
        <f>IF(AND('Riesgos Corrup'!$AB$21="Baja",'Riesgos Corrup'!$AD$21="Moderado"),CONCATENATE("R10C",'Riesgos Corrup'!$R$21),"")</f>
        <v/>
      </c>
      <c r="P165" s="102" t="str">
        <f ca="1">IF(AND('Riesgos Corrup'!$AB$19="Baja",'Riesgos Corrup'!$AD$19="Moderado"),CONCATENATE("R10C",'Riesgos Corrup'!$R$19),"")</f>
        <v>R10C1</v>
      </c>
      <c r="Q165" s="103" t="str">
        <f>IF(AND('Riesgos Corrup'!$AB$20="Baja",'Riesgos Corrup'!$AD$20="Moderado"),CONCATENATE("R10C",'Riesgos Corrup'!$R$20),"")</f>
        <v/>
      </c>
      <c r="R165" s="104" t="str">
        <f>IF(AND('Riesgos Corrup'!$AB$21="Baja",'Riesgos Corrup'!$AD$21="Moderado"),CONCATENATE("R10C",'Riesgos Corrup'!$R$21),"")</f>
        <v/>
      </c>
      <c r="S165" s="83" t="str">
        <f ca="1">IF(AND('Riesgos Corrup'!$AB$19="Baja",'Riesgos Corrup'!$AD$19="Mayor"),CONCATENATE("R10C",'Riesgos Corrup'!$R$19),"")</f>
        <v/>
      </c>
      <c r="T165" s="39" t="str">
        <f>IF(AND('Riesgos Corrup'!$AB$20="Baja",'Riesgos Corrup'!$AD$20="Mayor"),CONCATENATE("R10C",'Riesgos Corrup'!$R$20),"")</f>
        <v/>
      </c>
      <c r="U165" s="84" t="str">
        <f>IF(AND('Riesgos Corrup'!$AB$21="Baja",'Riesgos Corrup'!$AD$21="Mayor"),CONCATENATE("R10C",'Riesgos Corrup'!$R$21),"")</f>
        <v/>
      </c>
      <c r="V165" s="96" t="str">
        <f ca="1">IF(AND('Riesgos Corrup'!$AB$19="Baja",'Riesgos Corrup'!$AD$19="Catastrófico"),CONCATENATE("R10C",'Riesgos Corrup'!$R$19),"")</f>
        <v/>
      </c>
      <c r="W165" s="97" t="str">
        <f>IF(AND('Riesgos Corrup'!$AB$20="Baja",'Riesgos Corrup'!$AD$20="Catastrófico"),CONCATENATE("R10C",'Riesgos Corrup'!$R$20),"")</f>
        <v/>
      </c>
      <c r="X165" s="98" t="str">
        <f>IF(AND('Riesgos Corrup'!$AB$21="Baja",'Riesgos Corrup'!$AD$21="Catastrófico"),CONCATENATE("R10C",'Riesgos Corrup'!$R$21),"")</f>
        <v/>
      </c>
      <c r="Y165" s="40"/>
      <c r="Z165" s="218"/>
      <c r="AA165" s="219"/>
      <c r="AB165" s="219"/>
      <c r="AC165" s="219"/>
      <c r="AD165" s="219"/>
      <c r="AE165" s="22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row>
    <row r="166" spans="1:61" ht="15" customHeight="1" x14ac:dyDescent="0.35">
      <c r="A166" s="40"/>
      <c r="B166" s="204"/>
      <c r="C166" s="205"/>
      <c r="D166" s="206"/>
      <c r="E166" s="178"/>
      <c r="F166" s="174"/>
      <c r="G166" s="174"/>
      <c r="H166" s="174"/>
      <c r="I166" s="174"/>
      <c r="J166" s="111" t="e">
        <f>IF(AND('Riesgos Corrup'!#REF!="Baja",'Riesgos Corrup'!#REF!="Moderado"),CONCATENATE("R11C",'Riesgos Corrup'!#REF!),"")</f>
        <v>#REF!</v>
      </c>
      <c r="K166" s="112" t="e">
        <f>IF(AND('Riesgos Corrup'!#REF!="Baja",'Riesgos Corrup'!#REF!="Moderado"),CONCATENATE("R11C",'Riesgos Corrup'!#REF!),"")</f>
        <v>#REF!</v>
      </c>
      <c r="L166" s="113" t="e">
        <f>IF(AND('Riesgos Corrup'!#REF!="Baja",'Riesgos Corrup'!#REF!="Moderado"),CONCATENATE("R11C",'Riesgos Corrup'!#REF!),"")</f>
        <v>#REF!</v>
      </c>
      <c r="M166" s="102" t="e">
        <f>IF(AND('Riesgos Corrup'!#REF!="Baja",'Riesgos Corrup'!#REF!="Moderado"),CONCATENATE("R11C",'Riesgos Corrup'!#REF!),"")</f>
        <v>#REF!</v>
      </c>
      <c r="N166" s="103" t="e">
        <f>IF(AND('Riesgos Corrup'!#REF!="Baja",'Riesgos Corrup'!#REF!="Moderado"),CONCATENATE("R11C",'Riesgos Corrup'!#REF!),"")</f>
        <v>#REF!</v>
      </c>
      <c r="O166" s="104" t="e">
        <f>IF(AND('Riesgos Corrup'!#REF!="Baja",'Riesgos Corrup'!#REF!="Moderado"),CONCATENATE("R11C",'Riesgos Corrup'!#REF!),"")</f>
        <v>#REF!</v>
      </c>
      <c r="P166" s="102" t="e">
        <f>IF(AND('Riesgos Corrup'!#REF!="Baja",'Riesgos Corrup'!#REF!="Moderado"),CONCATENATE("R11C",'Riesgos Corrup'!#REF!),"")</f>
        <v>#REF!</v>
      </c>
      <c r="Q166" s="103" t="e">
        <f>IF(AND('Riesgos Corrup'!#REF!="Baja",'Riesgos Corrup'!#REF!="Moderado"),CONCATENATE("R11C",'Riesgos Corrup'!#REF!),"")</f>
        <v>#REF!</v>
      </c>
      <c r="R166" s="104" t="e">
        <f>IF(AND('Riesgos Corrup'!#REF!="Baja",'Riesgos Corrup'!#REF!="Moderado"),CONCATENATE("R11C",'Riesgos Corrup'!#REF!),"")</f>
        <v>#REF!</v>
      </c>
      <c r="S166" s="83" t="e">
        <f>IF(AND('Riesgos Corrup'!#REF!="Baja",'Riesgos Corrup'!#REF!="Mayor"),CONCATENATE("R11C",'Riesgos Corrup'!#REF!),"")</f>
        <v>#REF!</v>
      </c>
      <c r="T166" s="39" t="e">
        <f>IF(AND('Riesgos Corrup'!#REF!="Baja",'Riesgos Corrup'!#REF!="Mayor"),CONCATENATE("R11C",'Riesgos Corrup'!#REF!),"")</f>
        <v>#REF!</v>
      </c>
      <c r="U166" s="84" t="e">
        <f>IF(AND('Riesgos Corrup'!#REF!="Baja",'Riesgos Corrup'!#REF!="Mayor"),CONCATENATE("R11C",'Riesgos Corrup'!#REF!),"")</f>
        <v>#REF!</v>
      </c>
      <c r="V166" s="96" t="e">
        <f>IF(AND('Riesgos Corrup'!#REF!="Baja",'Riesgos Corrup'!#REF!="Catastrófico"),CONCATENATE("R11C",'Riesgos Corrup'!#REF!),"")</f>
        <v>#REF!</v>
      </c>
      <c r="W166" s="97" t="e">
        <f>IF(AND('Riesgos Corrup'!#REF!="Baja",'Riesgos Corrup'!#REF!="Catastrófico"),CONCATENATE("R11C",'Riesgos Corrup'!#REF!),"")</f>
        <v>#REF!</v>
      </c>
      <c r="X166" s="98" t="e">
        <f>IF(AND('Riesgos Corrup'!#REF!="Baja",'Riesgos Corrup'!#REF!="Catastrófico"),CONCATENATE("R11C",'Riesgos Corrup'!#REF!),"")</f>
        <v>#REF!</v>
      </c>
      <c r="Y166" s="40"/>
      <c r="Z166" s="218"/>
      <c r="AA166" s="219"/>
      <c r="AB166" s="219"/>
      <c r="AC166" s="219"/>
      <c r="AD166" s="219"/>
      <c r="AE166" s="22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row>
    <row r="167" spans="1:61" ht="15" customHeight="1" x14ac:dyDescent="0.35">
      <c r="A167" s="40"/>
      <c r="B167" s="204"/>
      <c r="C167" s="205"/>
      <c r="D167" s="206"/>
      <c r="E167" s="178"/>
      <c r="F167" s="174"/>
      <c r="G167" s="174"/>
      <c r="H167" s="174"/>
      <c r="I167" s="174"/>
      <c r="J167" s="111" t="e">
        <f>IF(AND('Riesgos Corrup'!#REF!="Baja",'Riesgos Corrup'!#REF!="Moderado"),CONCATENATE("R12C",'Riesgos Corrup'!#REF!),"")</f>
        <v>#REF!</v>
      </c>
      <c r="K167" s="112" t="e">
        <f>IF(AND('Riesgos Corrup'!#REF!="Baja",'Riesgos Corrup'!#REF!="Moderado"),CONCATENATE("R12C",'Riesgos Corrup'!#REF!),"")</f>
        <v>#REF!</v>
      </c>
      <c r="L167" s="113" t="e">
        <f>IF(AND('Riesgos Corrup'!#REF!="Baja",'Riesgos Corrup'!#REF!="Moderado"),CONCATENATE("R12C",'Riesgos Corrup'!#REF!),"")</f>
        <v>#REF!</v>
      </c>
      <c r="M167" s="102" t="e">
        <f>IF(AND('Riesgos Corrup'!#REF!="Baja",'Riesgos Corrup'!#REF!="Moderado"),CONCATENATE("R12C",'Riesgos Corrup'!#REF!),"")</f>
        <v>#REF!</v>
      </c>
      <c r="N167" s="103" t="e">
        <f>IF(AND('Riesgos Corrup'!#REF!="Baja",'Riesgos Corrup'!#REF!="Moderado"),CONCATENATE("R12C",'Riesgos Corrup'!#REF!),"")</f>
        <v>#REF!</v>
      </c>
      <c r="O167" s="104" t="e">
        <f>IF(AND('Riesgos Corrup'!#REF!="Baja",'Riesgos Corrup'!#REF!="Moderado"),CONCATENATE("R12C",'Riesgos Corrup'!#REF!),"")</f>
        <v>#REF!</v>
      </c>
      <c r="P167" s="102" t="e">
        <f>IF(AND('Riesgos Corrup'!#REF!="Baja",'Riesgos Corrup'!#REF!="Moderado"),CONCATENATE("R12C",'Riesgos Corrup'!#REF!),"")</f>
        <v>#REF!</v>
      </c>
      <c r="Q167" s="103" t="e">
        <f>IF(AND('Riesgos Corrup'!#REF!="Baja",'Riesgos Corrup'!#REF!="Moderado"),CONCATENATE("R12C",'Riesgos Corrup'!#REF!),"")</f>
        <v>#REF!</v>
      </c>
      <c r="R167" s="104" t="e">
        <f>IF(AND('Riesgos Corrup'!#REF!="Baja",'Riesgos Corrup'!#REF!="Moderado"),CONCATENATE("R12C",'Riesgos Corrup'!#REF!),"")</f>
        <v>#REF!</v>
      </c>
      <c r="S167" s="83" t="e">
        <f>IF(AND('Riesgos Corrup'!#REF!="Baja",'Riesgos Corrup'!#REF!="Mayor"),CONCATENATE("R12C",'Riesgos Corrup'!#REF!),"")</f>
        <v>#REF!</v>
      </c>
      <c r="T167" s="39" t="e">
        <f>IF(AND('Riesgos Corrup'!#REF!="Baja",'Riesgos Corrup'!#REF!="Mayor"),CONCATENATE("R12C",'Riesgos Corrup'!#REF!),"")</f>
        <v>#REF!</v>
      </c>
      <c r="U167" s="84" t="e">
        <f>IF(AND('Riesgos Corrup'!#REF!="Baja",'Riesgos Corrup'!#REF!="Mayor"),CONCATENATE("R12C",'Riesgos Corrup'!#REF!),"")</f>
        <v>#REF!</v>
      </c>
      <c r="V167" s="96" t="e">
        <f>IF(AND('Riesgos Corrup'!#REF!="Baja",'Riesgos Corrup'!#REF!="Catastrófico"),CONCATENATE("R12C",'Riesgos Corrup'!#REF!),"")</f>
        <v>#REF!</v>
      </c>
      <c r="W167" s="97" t="e">
        <f>IF(AND('Riesgos Corrup'!#REF!="Baja",'Riesgos Corrup'!#REF!="Catastrófico"),CONCATENATE("R12C",'Riesgos Corrup'!#REF!),"")</f>
        <v>#REF!</v>
      </c>
      <c r="X167" s="98" t="e">
        <f>IF(AND('Riesgos Corrup'!#REF!="Baja",'Riesgos Corrup'!#REF!="Catastrófico"),CONCATENATE("R12C",'Riesgos Corrup'!#REF!),"")</f>
        <v>#REF!</v>
      </c>
      <c r="Y167" s="40"/>
      <c r="Z167" s="218"/>
      <c r="AA167" s="219"/>
      <c r="AB167" s="219"/>
      <c r="AC167" s="219"/>
      <c r="AD167" s="219"/>
      <c r="AE167" s="22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row>
    <row r="168" spans="1:61" ht="15" customHeight="1" x14ac:dyDescent="0.35">
      <c r="A168" s="40"/>
      <c r="B168" s="204"/>
      <c r="C168" s="205"/>
      <c r="D168" s="206"/>
      <c r="E168" s="178"/>
      <c r="F168" s="174"/>
      <c r="G168" s="174"/>
      <c r="H168" s="174"/>
      <c r="I168" s="174"/>
      <c r="J168" s="111" t="e">
        <f>IF(AND('Riesgos Corrup'!#REF!="Baja",'Riesgos Corrup'!#REF!="Moderado"),CONCATENATE("R13C",'Riesgos Corrup'!#REF!),"")</f>
        <v>#REF!</v>
      </c>
      <c r="K168" s="112" t="e">
        <f>IF(AND('Riesgos Corrup'!#REF!="Baja",'Riesgos Corrup'!#REF!="Moderado"),CONCATENATE("R13C",'Riesgos Corrup'!#REF!),"")</f>
        <v>#REF!</v>
      </c>
      <c r="L168" s="113" t="e">
        <f>IF(AND('Riesgos Corrup'!#REF!="Baja",'Riesgos Corrup'!#REF!="Moderado"),CONCATENATE("R13C",'Riesgos Corrup'!#REF!),"")</f>
        <v>#REF!</v>
      </c>
      <c r="M168" s="102" t="e">
        <f>IF(AND('Riesgos Corrup'!#REF!="Baja",'Riesgos Corrup'!#REF!="Moderado"),CONCATENATE("R13C",'Riesgos Corrup'!#REF!),"")</f>
        <v>#REF!</v>
      </c>
      <c r="N168" s="103" t="e">
        <f>IF(AND('Riesgos Corrup'!#REF!="Baja",'Riesgos Corrup'!#REF!="Moderado"),CONCATENATE("R13C",'Riesgos Corrup'!#REF!),"")</f>
        <v>#REF!</v>
      </c>
      <c r="O168" s="104" t="e">
        <f>IF(AND('Riesgos Corrup'!#REF!="Baja",'Riesgos Corrup'!#REF!="Moderado"),CONCATENATE("R13C",'Riesgos Corrup'!#REF!),"")</f>
        <v>#REF!</v>
      </c>
      <c r="P168" s="102" t="e">
        <f>IF(AND('Riesgos Corrup'!#REF!="Baja",'Riesgos Corrup'!#REF!="Moderado"),CONCATENATE("R13C",'Riesgos Corrup'!#REF!),"")</f>
        <v>#REF!</v>
      </c>
      <c r="Q168" s="103" t="e">
        <f>IF(AND('Riesgos Corrup'!#REF!="Baja",'Riesgos Corrup'!#REF!="Moderado"),CONCATENATE("R13C",'Riesgos Corrup'!#REF!),"")</f>
        <v>#REF!</v>
      </c>
      <c r="R168" s="104" t="e">
        <f>IF(AND('Riesgos Corrup'!#REF!="Baja",'Riesgos Corrup'!#REF!="Moderado"),CONCATENATE("R13C",'Riesgos Corrup'!#REF!),"")</f>
        <v>#REF!</v>
      </c>
      <c r="S168" s="83" t="e">
        <f>IF(AND('Riesgos Corrup'!#REF!="Baja",'Riesgos Corrup'!#REF!="Mayor"),CONCATENATE("R13C",'Riesgos Corrup'!#REF!),"")</f>
        <v>#REF!</v>
      </c>
      <c r="T168" s="39" t="e">
        <f>IF(AND('Riesgos Corrup'!#REF!="Baja",'Riesgos Corrup'!#REF!="Mayor"),CONCATENATE("R13C",'Riesgos Corrup'!#REF!),"")</f>
        <v>#REF!</v>
      </c>
      <c r="U168" s="84" t="e">
        <f>IF(AND('Riesgos Corrup'!#REF!="Baja",'Riesgos Corrup'!#REF!="Mayor"),CONCATENATE("R13C",'Riesgos Corrup'!#REF!),"")</f>
        <v>#REF!</v>
      </c>
      <c r="V168" s="96" t="e">
        <f>IF(AND('Riesgos Corrup'!#REF!="Baja",'Riesgos Corrup'!#REF!="Catastrófico"),CONCATENATE("R13C",'Riesgos Corrup'!#REF!),"")</f>
        <v>#REF!</v>
      </c>
      <c r="W168" s="97" t="e">
        <f>IF(AND('Riesgos Corrup'!#REF!="Baja",'Riesgos Corrup'!#REF!="Catastrófico"),CONCATENATE("R13C",'Riesgos Corrup'!#REF!),"")</f>
        <v>#REF!</v>
      </c>
      <c r="X168" s="98" t="e">
        <f>IF(AND('Riesgos Corrup'!#REF!="Baja",'Riesgos Corrup'!#REF!="Catastrófico"),CONCATENATE("R13C",'Riesgos Corrup'!#REF!),"")</f>
        <v>#REF!</v>
      </c>
      <c r="Y168" s="40"/>
      <c r="Z168" s="218"/>
      <c r="AA168" s="219"/>
      <c r="AB168" s="219"/>
      <c r="AC168" s="219"/>
      <c r="AD168" s="219"/>
      <c r="AE168" s="22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row>
    <row r="169" spans="1:61" ht="15" customHeight="1" x14ac:dyDescent="0.35">
      <c r="A169" s="40"/>
      <c r="B169" s="204"/>
      <c r="C169" s="205"/>
      <c r="D169" s="206"/>
      <c r="E169" s="178"/>
      <c r="F169" s="174"/>
      <c r="G169" s="174"/>
      <c r="H169" s="174"/>
      <c r="I169" s="174"/>
      <c r="J169" s="111" t="str">
        <f ca="1">IF(AND('Riesgos Corrup'!$AB$22="Baja",'Riesgos Corrup'!$AD$22="Moderado"),CONCATENATE("R14C",'Riesgos Corrup'!$R$22),"")</f>
        <v>R14C1</v>
      </c>
      <c r="K169" s="112" t="str">
        <f>IF(AND('Riesgos Corrup'!$AB$23="Baja",'Riesgos Corrup'!$AD$23="Moderado"),CONCATENATE("R14C",'Riesgos Corrup'!$R$23),"")</f>
        <v/>
      </c>
      <c r="L169" s="113" t="str">
        <f>IF(AND('Riesgos Corrup'!$AB$24="Baja",'Riesgos Corrup'!$AD$24="Moderado"),CONCATENATE("R14C",'Riesgos Corrup'!$R$24),"")</f>
        <v/>
      </c>
      <c r="M169" s="102" t="str">
        <f ca="1">IF(AND('Riesgos Corrup'!$AB$22="Baja",'Riesgos Corrup'!$AD$22="Moderado"),CONCATENATE("R14C",'Riesgos Corrup'!$R$22),"")</f>
        <v>R14C1</v>
      </c>
      <c r="N169" s="103" t="str">
        <f>IF(AND('Riesgos Corrup'!$AB$23="Baja",'Riesgos Corrup'!$AD$23="Moderado"),CONCATENATE("R14C",'Riesgos Corrup'!$R$23),"")</f>
        <v/>
      </c>
      <c r="O169" s="104" t="str">
        <f>IF(AND('Riesgos Corrup'!$AB$24="Baja",'Riesgos Corrup'!$AD$24="Moderado"),CONCATENATE("R14C",'Riesgos Corrup'!$R$24),"")</f>
        <v/>
      </c>
      <c r="P169" s="102" t="str">
        <f ca="1">IF(AND('Riesgos Corrup'!$AB$22="Baja",'Riesgos Corrup'!$AD$22="Moderado"),CONCATENATE("R14C",'Riesgos Corrup'!$R$22),"")</f>
        <v>R14C1</v>
      </c>
      <c r="Q169" s="103" t="str">
        <f>IF(AND('Riesgos Corrup'!$AB$23="Baja",'Riesgos Corrup'!$AD$23="Moderado"),CONCATENATE("R14C",'Riesgos Corrup'!$R$23),"")</f>
        <v/>
      </c>
      <c r="R169" s="104" t="str">
        <f>IF(AND('Riesgos Corrup'!$AB$24="Baja",'Riesgos Corrup'!$AD$24="Moderado"),CONCATENATE("R14C",'Riesgos Corrup'!$R$24),"")</f>
        <v/>
      </c>
      <c r="S169" s="83" t="str">
        <f ca="1">IF(AND('Riesgos Corrup'!$AB$22="Baja",'Riesgos Corrup'!$AD$22="Mayor"),CONCATENATE("R14C",'Riesgos Corrup'!$R$22),"")</f>
        <v/>
      </c>
      <c r="T169" s="39" t="str">
        <f>IF(AND('Riesgos Corrup'!$AB$23="Baja",'Riesgos Corrup'!$AD$23="Mayor"),CONCATENATE("R14C",'Riesgos Corrup'!$R$23),"")</f>
        <v/>
      </c>
      <c r="U169" s="84" t="str">
        <f>IF(AND('Riesgos Corrup'!$AB$24="Baja",'Riesgos Corrup'!$AD$24="Mayor"),CONCATENATE("R14C",'Riesgos Corrup'!$R$24),"")</f>
        <v/>
      </c>
      <c r="V169" s="96" t="str">
        <f ca="1">IF(AND('Riesgos Corrup'!$AB$22="Baja",'Riesgos Corrup'!$AD$22="Catastrófico"),CONCATENATE("R14C",'Riesgos Corrup'!$R$22),"")</f>
        <v/>
      </c>
      <c r="W169" s="97" t="str">
        <f>IF(AND('Riesgos Corrup'!$AB$23="Baja",'Riesgos Corrup'!$AD$23="Catastrófico"),CONCATENATE("R14C",'Riesgos Corrup'!$R$23),"")</f>
        <v/>
      </c>
      <c r="X169" s="98" t="str">
        <f>IF(AND('Riesgos Corrup'!$AB$24="Baja",'Riesgos Corrup'!$AD$24="Catastrófico"),CONCATENATE("R14C",'Riesgos Corrup'!$R$24),"")</f>
        <v/>
      </c>
      <c r="Y169" s="40"/>
      <c r="Z169" s="218"/>
      <c r="AA169" s="219"/>
      <c r="AB169" s="219"/>
      <c r="AC169" s="219"/>
      <c r="AD169" s="219"/>
      <c r="AE169" s="22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row>
    <row r="170" spans="1:61" ht="15" customHeight="1" x14ac:dyDescent="0.35">
      <c r="A170" s="40"/>
      <c r="B170" s="204"/>
      <c r="C170" s="205"/>
      <c r="D170" s="206"/>
      <c r="E170" s="178"/>
      <c r="F170" s="174"/>
      <c r="G170" s="174"/>
      <c r="H170" s="174"/>
      <c r="I170" s="174"/>
      <c r="J170" s="111" t="e">
        <f>IF(AND('Riesgos Corrup'!#REF!="Baja",'Riesgos Corrup'!#REF!="Moderado"),CONCATENATE("R15C",'Riesgos Corrup'!#REF!),"")</f>
        <v>#REF!</v>
      </c>
      <c r="K170" s="112" t="e">
        <f>IF(AND('Riesgos Corrup'!#REF!="Baja",'Riesgos Corrup'!#REF!="Moderado"),CONCATENATE("R15C",'Riesgos Corrup'!#REF!),"")</f>
        <v>#REF!</v>
      </c>
      <c r="L170" s="113" t="e">
        <f>IF(AND('Riesgos Corrup'!#REF!="Baja",'Riesgos Corrup'!#REF!="Moderado"),CONCATENATE("R15C",'Riesgos Corrup'!#REF!),"")</f>
        <v>#REF!</v>
      </c>
      <c r="M170" s="102" t="e">
        <f>IF(AND('Riesgos Corrup'!#REF!="Baja",'Riesgos Corrup'!#REF!="Moderado"),CONCATENATE("R15C",'Riesgos Corrup'!#REF!),"")</f>
        <v>#REF!</v>
      </c>
      <c r="N170" s="103" t="e">
        <f>IF(AND('Riesgos Corrup'!#REF!="Baja",'Riesgos Corrup'!#REF!="Moderado"),CONCATENATE("R15C",'Riesgos Corrup'!#REF!),"")</f>
        <v>#REF!</v>
      </c>
      <c r="O170" s="104" t="e">
        <f>IF(AND('Riesgos Corrup'!#REF!="Baja",'Riesgos Corrup'!#REF!="Moderado"),CONCATENATE("R15C",'Riesgos Corrup'!#REF!),"")</f>
        <v>#REF!</v>
      </c>
      <c r="P170" s="102" t="e">
        <f>IF(AND('Riesgos Corrup'!#REF!="Baja",'Riesgos Corrup'!#REF!="Moderado"),CONCATENATE("R15C",'Riesgos Corrup'!#REF!),"")</f>
        <v>#REF!</v>
      </c>
      <c r="Q170" s="103" t="e">
        <f>IF(AND('Riesgos Corrup'!#REF!="Baja",'Riesgos Corrup'!#REF!="Moderado"),CONCATENATE("R15C",'Riesgos Corrup'!#REF!),"")</f>
        <v>#REF!</v>
      </c>
      <c r="R170" s="104" t="e">
        <f>IF(AND('Riesgos Corrup'!#REF!="Baja",'Riesgos Corrup'!#REF!="Moderado"),CONCATENATE("R15C",'Riesgos Corrup'!#REF!),"")</f>
        <v>#REF!</v>
      </c>
      <c r="S170" s="83" t="e">
        <f>IF(AND('Riesgos Corrup'!#REF!="Baja",'Riesgos Corrup'!#REF!="Mayor"),CONCATENATE("R15C",'Riesgos Corrup'!#REF!),"")</f>
        <v>#REF!</v>
      </c>
      <c r="T170" s="39" t="e">
        <f>IF(AND('Riesgos Corrup'!#REF!="Baja",'Riesgos Corrup'!#REF!="Mayor"),CONCATENATE("R15C",'Riesgos Corrup'!#REF!),"")</f>
        <v>#REF!</v>
      </c>
      <c r="U170" s="84" t="e">
        <f>IF(AND('Riesgos Corrup'!#REF!="Baja",'Riesgos Corrup'!#REF!="Mayor"),CONCATENATE("R15C",'Riesgos Corrup'!#REF!),"")</f>
        <v>#REF!</v>
      </c>
      <c r="V170" s="96" t="e">
        <f>IF(AND('Riesgos Corrup'!#REF!="Baja",'Riesgos Corrup'!#REF!="Catastrófico"),CONCATENATE("R15C",'Riesgos Corrup'!#REF!),"")</f>
        <v>#REF!</v>
      </c>
      <c r="W170" s="97" t="e">
        <f>IF(AND('Riesgos Corrup'!#REF!="Baja",'Riesgos Corrup'!#REF!="Catastrófico"),CONCATENATE("R15C",'Riesgos Corrup'!#REF!),"")</f>
        <v>#REF!</v>
      </c>
      <c r="X170" s="98" t="e">
        <f>IF(AND('Riesgos Corrup'!#REF!="Baja",'Riesgos Corrup'!#REF!="Catastrófico"),CONCATENATE("R15C",'Riesgos Corrup'!#REF!),"")</f>
        <v>#REF!</v>
      </c>
      <c r="Y170" s="40"/>
      <c r="Z170" s="218"/>
      <c r="AA170" s="219"/>
      <c r="AB170" s="219"/>
      <c r="AC170" s="219"/>
      <c r="AD170" s="219"/>
      <c r="AE170" s="22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row>
    <row r="171" spans="1:61" ht="15" customHeight="1" x14ac:dyDescent="0.35">
      <c r="A171" s="40"/>
      <c r="B171" s="204"/>
      <c r="C171" s="205"/>
      <c r="D171" s="206"/>
      <c r="E171" s="178"/>
      <c r="F171" s="174"/>
      <c r="G171" s="174"/>
      <c r="H171" s="174"/>
      <c r="I171" s="174"/>
      <c r="J171" s="111" t="e">
        <f>IF(AND('Riesgos Corrup'!#REF!="Baja",'Riesgos Corrup'!#REF!="Moderado"),CONCATENATE("R16C",'Riesgos Corrup'!#REF!),"")</f>
        <v>#REF!</v>
      </c>
      <c r="K171" s="112" t="e">
        <f>IF(AND('Riesgos Corrup'!#REF!="Baja",'Riesgos Corrup'!#REF!="Moderado"),CONCATENATE("R16C",'Riesgos Corrup'!#REF!),"")</f>
        <v>#REF!</v>
      </c>
      <c r="L171" s="113" t="e">
        <f>IF(AND('Riesgos Corrup'!#REF!="Baja",'Riesgos Corrup'!#REF!="Moderado"),CONCATENATE("R16C",'Riesgos Corrup'!#REF!),"")</f>
        <v>#REF!</v>
      </c>
      <c r="M171" s="102" t="e">
        <f>IF(AND('Riesgos Corrup'!#REF!="Baja",'Riesgos Corrup'!#REF!="Moderado"),CONCATENATE("R16C",'Riesgos Corrup'!#REF!),"")</f>
        <v>#REF!</v>
      </c>
      <c r="N171" s="103" t="e">
        <f>IF(AND('Riesgos Corrup'!#REF!="Baja",'Riesgos Corrup'!#REF!="Moderado"),CONCATENATE("R16C",'Riesgos Corrup'!#REF!),"")</f>
        <v>#REF!</v>
      </c>
      <c r="O171" s="104" t="e">
        <f>IF(AND('Riesgos Corrup'!#REF!="Baja",'Riesgos Corrup'!#REF!="Moderado"),CONCATENATE("R16C",'Riesgos Corrup'!#REF!),"")</f>
        <v>#REF!</v>
      </c>
      <c r="P171" s="102" t="e">
        <f>IF(AND('Riesgos Corrup'!#REF!="Baja",'Riesgos Corrup'!#REF!="Moderado"),CONCATENATE("R16C",'Riesgos Corrup'!#REF!),"")</f>
        <v>#REF!</v>
      </c>
      <c r="Q171" s="103" t="e">
        <f>IF(AND('Riesgos Corrup'!#REF!="Baja",'Riesgos Corrup'!#REF!="Moderado"),CONCATENATE("R16C",'Riesgos Corrup'!#REF!),"")</f>
        <v>#REF!</v>
      </c>
      <c r="R171" s="104" t="e">
        <f>IF(AND('Riesgos Corrup'!#REF!="Baja",'Riesgos Corrup'!#REF!="Moderado"),CONCATENATE("R16C",'Riesgos Corrup'!#REF!),"")</f>
        <v>#REF!</v>
      </c>
      <c r="S171" s="83" t="e">
        <f>IF(AND('Riesgos Corrup'!#REF!="Baja",'Riesgos Corrup'!#REF!="Mayor"),CONCATENATE("R16C",'Riesgos Corrup'!#REF!),"")</f>
        <v>#REF!</v>
      </c>
      <c r="T171" s="39" t="e">
        <f>IF(AND('Riesgos Corrup'!#REF!="Baja",'Riesgos Corrup'!#REF!="Mayor"),CONCATENATE("R16C",'Riesgos Corrup'!#REF!),"")</f>
        <v>#REF!</v>
      </c>
      <c r="U171" s="84" t="e">
        <f>IF(AND('Riesgos Corrup'!#REF!="Baja",'Riesgos Corrup'!#REF!="Mayor"),CONCATENATE("R16C",'Riesgos Corrup'!#REF!),"")</f>
        <v>#REF!</v>
      </c>
      <c r="V171" s="96" t="e">
        <f>IF(AND('Riesgos Corrup'!#REF!="Baja",'Riesgos Corrup'!#REF!="Catastrófico"),CONCATENATE("R16C",'Riesgos Corrup'!#REF!),"")</f>
        <v>#REF!</v>
      </c>
      <c r="W171" s="97" t="e">
        <f>IF(AND('Riesgos Corrup'!#REF!="Baja",'Riesgos Corrup'!#REF!="Catastrófico"),CONCATENATE("R16C",'Riesgos Corrup'!#REF!),"")</f>
        <v>#REF!</v>
      </c>
      <c r="X171" s="98" t="e">
        <f>IF(AND('Riesgos Corrup'!#REF!="Baja",'Riesgos Corrup'!#REF!="Catastrófico"),CONCATENATE("R16C",'Riesgos Corrup'!#REF!),"")</f>
        <v>#REF!</v>
      </c>
      <c r="Y171" s="40"/>
      <c r="Z171" s="218"/>
      <c r="AA171" s="219"/>
      <c r="AB171" s="219"/>
      <c r="AC171" s="219"/>
      <c r="AD171" s="219"/>
      <c r="AE171" s="22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row>
    <row r="172" spans="1:61" ht="15" customHeight="1" x14ac:dyDescent="0.35">
      <c r="A172" s="40"/>
      <c r="B172" s="204"/>
      <c r="C172" s="205"/>
      <c r="D172" s="206"/>
      <c r="E172" s="178"/>
      <c r="F172" s="174"/>
      <c r="G172" s="174"/>
      <c r="H172" s="174"/>
      <c r="I172" s="174"/>
      <c r="J172" s="111" t="e">
        <f>IF(AND('Riesgos Corrup'!#REF!="Baja",'Riesgos Corrup'!#REF!="Moderado"),CONCATENATE("R17",'Riesgos Corrup'!#REF!),"")</f>
        <v>#REF!</v>
      </c>
      <c r="K172" s="112" t="e">
        <f>IF(AND('Riesgos Corrup'!#REF!="Baja",'Riesgos Corrup'!#REF!="Moderado"),CONCATENATE("R17C",'Riesgos Corrup'!#REF!),"")</f>
        <v>#REF!</v>
      </c>
      <c r="L172" s="113" t="e">
        <f>IF(AND('Riesgos Corrup'!#REF!="Baja",'Riesgos Corrup'!#REF!="Moderado"),CONCATENATE("R17C",'Riesgos Corrup'!#REF!),"")</f>
        <v>#REF!</v>
      </c>
      <c r="M172" s="102" t="e">
        <f>IF(AND('Riesgos Corrup'!#REF!="Baja",'Riesgos Corrup'!#REF!="Moderado"),CONCATENATE("R17",'Riesgos Corrup'!#REF!),"")</f>
        <v>#REF!</v>
      </c>
      <c r="N172" s="103" t="e">
        <f>IF(AND('Riesgos Corrup'!#REF!="Baja",'Riesgos Corrup'!#REF!="Moderado"),CONCATENATE("R17C",'Riesgos Corrup'!#REF!),"")</f>
        <v>#REF!</v>
      </c>
      <c r="O172" s="104" t="e">
        <f>IF(AND('Riesgos Corrup'!#REF!="Baja",'Riesgos Corrup'!#REF!="Moderado"),CONCATENATE("R17C",'Riesgos Corrup'!#REF!),"")</f>
        <v>#REF!</v>
      </c>
      <c r="P172" s="102" t="e">
        <f>IF(AND('Riesgos Corrup'!#REF!="Baja",'Riesgos Corrup'!#REF!="Moderado"),CONCATENATE("R17",'Riesgos Corrup'!#REF!),"")</f>
        <v>#REF!</v>
      </c>
      <c r="Q172" s="103" t="e">
        <f>IF(AND('Riesgos Corrup'!#REF!="Baja",'Riesgos Corrup'!#REF!="Moderado"),CONCATENATE("R17C",'Riesgos Corrup'!#REF!),"")</f>
        <v>#REF!</v>
      </c>
      <c r="R172" s="104" t="e">
        <f>IF(AND('Riesgos Corrup'!#REF!="Baja",'Riesgos Corrup'!#REF!="Moderado"),CONCATENATE("R17C",'Riesgos Corrup'!#REF!),"")</f>
        <v>#REF!</v>
      </c>
      <c r="S172" s="83" t="e">
        <f>IF(AND('Riesgos Corrup'!#REF!="Baja",'Riesgos Corrup'!#REF!="Mayor"),CONCATENATE("R17",'Riesgos Corrup'!#REF!),"")</f>
        <v>#REF!</v>
      </c>
      <c r="T172" s="39" t="e">
        <f>IF(AND('Riesgos Corrup'!#REF!="Baja",'Riesgos Corrup'!#REF!="Mayor"),CONCATENATE("R17C",'Riesgos Corrup'!#REF!),"")</f>
        <v>#REF!</v>
      </c>
      <c r="U172" s="84" t="e">
        <f>IF(AND('Riesgos Corrup'!#REF!="Baja",'Riesgos Corrup'!#REF!="Mayor"),CONCATENATE("R17C",'Riesgos Corrup'!#REF!),"")</f>
        <v>#REF!</v>
      </c>
      <c r="V172" s="96" t="e">
        <f>IF(AND('Riesgos Corrup'!#REF!="Baja",'Riesgos Corrup'!#REF!="Catastrófico"),CONCATENATE("R17",'Riesgos Corrup'!#REF!),"")</f>
        <v>#REF!</v>
      </c>
      <c r="W172" s="97" t="e">
        <f>IF(AND('Riesgos Corrup'!#REF!="Baja",'Riesgos Corrup'!#REF!="Catastrófico"),CONCATENATE("R17C",'Riesgos Corrup'!#REF!),"")</f>
        <v>#REF!</v>
      </c>
      <c r="X172" s="98" t="e">
        <f>IF(AND('Riesgos Corrup'!#REF!="Baja",'Riesgos Corrup'!#REF!="Catastrófico"),CONCATENATE("R17C",'Riesgos Corrup'!#REF!),"")</f>
        <v>#REF!</v>
      </c>
      <c r="Y172" s="40"/>
      <c r="Z172" s="218"/>
      <c r="AA172" s="219"/>
      <c r="AB172" s="219"/>
      <c r="AC172" s="219"/>
      <c r="AD172" s="219"/>
      <c r="AE172" s="22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row>
    <row r="173" spans="1:61" ht="15" customHeight="1" x14ac:dyDescent="0.35">
      <c r="A173" s="40"/>
      <c r="B173" s="204"/>
      <c r="C173" s="205"/>
      <c r="D173" s="206"/>
      <c r="E173" s="178"/>
      <c r="F173" s="174"/>
      <c r="G173" s="174"/>
      <c r="H173" s="174"/>
      <c r="I173" s="174"/>
      <c r="J173" s="111" t="str">
        <f ca="1">IF(AND('Riesgos Corrup'!$AB$25="Baja",'Riesgos Corrup'!$AD$25="Moderado"),CONCATENATE("R18C",'Riesgos Corrup'!$R$25),"")</f>
        <v/>
      </c>
      <c r="K173" s="112" t="str">
        <f>IF(AND('Riesgos Corrup'!$AB$26="Baja",'Riesgos Corrup'!$AD$26="Moderado"),CONCATENATE("R18C",'Riesgos Corrup'!$R$26),"")</f>
        <v/>
      </c>
      <c r="L173" s="113" t="str">
        <f>IF(AND('Riesgos Corrup'!$AB$27="Baja",'Riesgos Corrup'!$AD$27="Moderado"),CONCATENATE("R18C",'Riesgos Corrup'!$R$27),"")</f>
        <v/>
      </c>
      <c r="M173" s="102" t="str">
        <f ca="1">IF(AND('Riesgos Corrup'!$AB$25="Baja",'Riesgos Corrup'!$AD$25="Moderado"),CONCATENATE("R18C",'Riesgos Corrup'!$R$25),"")</f>
        <v/>
      </c>
      <c r="N173" s="103" t="str">
        <f>IF(AND('Riesgos Corrup'!$AB$26="Baja",'Riesgos Corrup'!$AD$26="Moderado"),CONCATENATE("R18C",'Riesgos Corrup'!$R$26),"")</f>
        <v/>
      </c>
      <c r="O173" s="104" t="str">
        <f>IF(AND('Riesgos Corrup'!$AB$27="Baja",'Riesgos Corrup'!$AD$27="Moderado"),CONCATENATE("R18C",'Riesgos Corrup'!$R$27),"")</f>
        <v/>
      </c>
      <c r="P173" s="102" t="str">
        <f ca="1">IF(AND('Riesgos Corrup'!$AB$25="Baja",'Riesgos Corrup'!$AD$25="Moderado"),CONCATENATE("R18C",'Riesgos Corrup'!$R$25),"")</f>
        <v/>
      </c>
      <c r="Q173" s="103" t="str">
        <f>IF(AND('Riesgos Corrup'!$AB$26="Baja",'Riesgos Corrup'!$AD$26="Moderado"),CONCATENATE("R18C",'Riesgos Corrup'!$R$26),"")</f>
        <v/>
      </c>
      <c r="R173" s="104" t="str">
        <f>IF(AND('Riesgos Corrup'!$AB$27="Baja",'Riesgos Corrup'!$AD$27="Moderado"),CONCATENATE("R18C",'Riesgos Corrup'!$R$27),"")</f>
        <v/>
      </c>
      <c r="S173" s="83" t="str">
        <f ca="1">IF(AND('Riesgos Corrup'!$AB$25="Baja",'Riesgos Corrup'!$AD$25="Mayor"),CONCATENATE("R18C",'Riesgos Corrup'!$R$25),"")</f>
        <v>R18C1</v>
      </c>
      <c r="T173" s="39" t="str">
        <f>IF(AND('Riesgos Corrup'!$AB$26="Baja",'Riesgos Corrup'!$AD$26="Mayor"),CONCATENATE("R18C",'Riesgos Corrup'!$R$26),"")</f>
        <v/>
      </c>
      <c r="U173" s="84" t="str">
        <f>IF(AND('Riesgos Corrup'!$AB$27="Baja",'Riesgos Corrup'!$AD$27="Mayor"),CONCATENATE("R18C",'Riesgos Corrup'!$R$27),"")</f>
        <v/>
      </c>
      <c r="V173" s="96" t="str">
        <f ca="1">IF(AND('Riesgos Corrup'!$AB$25="Baja",'Riesgos Corrup'!$AD$25="Catastrófico"),CONCATENATE("R18C",'Riesgos Corrup'!$R$25),"")</f>
        <v/>
      </c>
      <c r="W173" s="97" t="str">
        <f>IF(AND('Riesgos Corrup'!$AB$26="Baja",'Riesgos Corrup'!$AD$26="Catastrófico"),CONCATENATE("R18C",'Riesgos Corrup'!$R$26),"")</f>
        <v/>
      </c>
      <c r="X173" s="98" t="str">
        <f>IF(AND('Riesgos Corrup'!$AB$27="Baja",'Riesgos Corrup'!$AD$27="Catastrófico"),CONCATENATE("R18C",'Riesgos Corrup'!$R$27),"")</f>
        <v/>
      </c>
      <c r="Y173" s="40"/>
      <c r="Z173" s="218"/>
      <c r="AA173" s="219"/>
      <c r="AB173" s="219"/>
      <c r="AC173" s="219"/>
      <c r="AD173" s="219"/>
      <c r="AE173" s="22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row>
    <row r="174" spans="1:61" ht="15" customHeight="1" x14ac:dyDescent="0.35">
      <c r="A174" s="40"/>
      <c r="B174" s="204"/>
      <c r="C174" s="205"/>
      <c r="D174" s="206"/>
      <c r="E174" s="178"/>
      <c r="F174" s="174"/>
      <c r="G174" s="174"/>
      <c r="H174" s="174"/>
      <c r="I174" s="174"/>
      <c r="J174" s="111" t="e">
        <f>IF(AND('Riesgos Corrup'!#REF!="Baja",'Riesgos Corrup'!#REF!="Moderado"),CONCATENATE("R19C",'Riesgos Corrup'!#REF!),"")</f>
        <v>#REF!</v>
      </c>
      <c r="K174" s="112" t="e">
        <f>IF(AND('Riesgos Corrup'!#REF!="Baja",'Riesgos Corrup'!#REF!="Moderado"),CONCATENATE("R19C",'Riesgos Corrup'!#REF!),"")</f>
        <v>#REF!</v>
      </c>
      <c r="L174" s="113" t="e">
        <f>IF(AND('Riesgos Corrup'!#REF!="Baja",'Riesgos Corrup'!#REF!="Moderado"),CONCATENATE("R19C",'Riesgos Corrup'!#REF!),"")</f>
        <v>#REF!</v>
      </c>
      <c r="M174" s="102" t="e">
        <f>IF(AND('Riesgos Corrup'!#REF!="Baja",'Riesgos Corrup'!#REF!="Moderado"),CONCATENATE("R19C",'Riesgos Corrup'!#REF!),"")</f>
        <v>#REF!</v>
      </c>
      <c r="N174" s="103" t="e">
        <f>IF(AND('Riesgos Corrup'!#REF!="Baja",'Riesgos Corrup'!#REF!="Moderado"),CONCATENATE("R19C",'Riesgos Corrup'!#REF!),"")</f>
        <v>#REF!</v>
      </c>
      <c r="O174" s="104" t="e">
        <f>IF(AND('Riesgos Corrup'!#REF!="Baja",'Riesgos Corrup'!#REF!="Moderado"),CONCATENATE("R19C",'Riesgos Corrup'!#REF!),"")</f>
        <v>#REF!</v>
      </c>
      <c r="P174" s="102" t="e">
        <f>IF(AND('Riesgos Corrup'!#REF!="Baja",'Riesgos Corrup'!#REF!="Moderado"),CONCATENATE("R19C",'Riesgos Corrup'!#REF!),"")</f>
        <v>#REF!</v>
      </c>
      <c r="Q174" s="103" t="e">
        <f>IF(AND('Riesgos Corrup'!#REF!="Baja",'Riesgos Corrup'!#REF!="Moderado"),CONCATENATE("R19C",'Riesgos Corrup'!#REF!),"")</f>
        <v>#REF!</v>
      </c>
      <c r="R174" s="104" t="e">
        <f>IF(AND('Riesgos Corrup'!#REF!="Baja",'Riesgos Corrup'!#REF!="Moderado"),CONCATENATE("R19C",'Riesgos Corrup'!#REF!),"")</f>
        <v>#REF!</v>
      </c>
      <c r="S174" s="83" t="e">
        <f>IF(AND('Riesgos Corrup'!#REF!="Baja",'Riesgos Corrup'!#REF!="Mayor"),CONCATENATE("R19C",'Riesgos Corrup'!#REF!),"")</f>
        <v>#REF!</v>
      </c>
      <c r="T174" s="39" t="e">
        <f>IF(AND('Riesgos Corrup'!#REF!="Baja",'Riesgos Corrup'!#REF!="Mayor"),CONCATENATE("R19C",'Riesgos Corrup'!#REF!),"")</f>
        <v>#REF!</v>
      </c>
      <c r="U174" s="84" t="e">
        <f>IF(AND('Riesgos Corrup'!#REF!="Baja",'Riesgos Corrup'!#REF!="Mayor"),CONCATENATE("R19C",'Riesgos Corrup'!#REF!),"")</f>
        <v>#REF!</v>
      </c>
      <c r="V174" s="96" t="e">
        <f>IF(AND('Riesgos Corrup'!#REF!="Baja",'Riesgos Corrup'!#REF!="Catastrófico"),CONCATENATE("R19C",'Riesgos Corrup'!#REF!),"")</f>
        <v>#REF!</v>
      </c>
      <c r="W174" s="97" t="e">
        <f>IF(AND('Riesgos Corrup'!#REF!="Baja",'Riesgos Corrup'!#REF!="Catastrófico"),CONCATENATE("R19C",'Riesgos Corrup'!#REF!),"")</f>
        <v>#REF!</v>
      </c>
      <c r="X174" s="98" t="e">
        <f>IF(AND('Riesgos Corrup'!#REF!="Baja",'Riesgos Corrup'!#REF!="Catastrófico"),CONCATENATE("R19C",'Riesgos Corrup'!#REF!),"")</f>
        <v>#REF!</v>
      </c>
      <c r="Y174" s="40"/>
      <c r="Z174" s="218"/>
      <c r="AA174" s="219"/>
      <c r="AB174" s="219"/>
      <c r="AC174" s="219"/>
      <c r="AD174" s="219"/>
      <c r="AE174" s="22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row>
    <row r="175" spans="1:61" ht="15" customHeight="1" x14ac:dyDescent="0.35">
      <c r="A175" s="40"/>
      <c r="B175" s="204"/>
      <c r="C175" s="205"/>
      <c r="D175" s="206"/>
      <c r="E175" s="178"/>
      <c r="F175" s="174"/>
      <c r="G175" s="174"/>
      <c r="H175" s="174"/>
      <c r="I175" s="174"/>
      <c r="J175" s="111" t="e">
        <f>IF(AND('Riesgos Corrup'!#REF!="Baja",'Riesgos Corrup'!#REF!="Moderado"),CONCATENATE("R20C",'Riesgos Corrup'!#REF!),"")</f>
        <v>#REF!</v>
      </c>
      <c r="K175" s="112" t="e">
        <f>IF(AND('Riesgos Corrup'!#REF!="Baja",'Riesgos Corrup'!#REF!="Moderado"),CONCATENATE("R20C",'Riesgos Corrup'!#REF!),"")</f>
        <v>#REF!</v>
      </c>
      <c r="L175" s="113" t="e">
        <f>IF(AND('Riesgos Corrup'!#REF!="Baja",'Riesgos Corrup'!#REF!="Moderado"),CONCATENATE("R20C",'Riesgos Corrup'!#REF!),"")</f>
        <v>#REF!</v>
      </c>
      <c r="M175" s="102" t="e">
        <f>IF(AND('Riesgos Corrup'!#REF!="Baja",'Riesgos Corrup'!#REF!="Moderado"),CONCATENATE("R20C",'Riesgos Corrup'!#REF!),"")</f>
        <v>#REF!</v>
      </c>
      <c r="N175" s="103" t="e">
        <f>IF(AND('Riesgos Corrup'!#REF!="Baja",'Riesgos Corrup'!#REF!="Moderado"),CONCATENATE("R20C",'Riesgos Corrup'!#REF!),"")</f>
        <v>#REF!</v>
      </c>
      <c r="O175" s="104" t="e">
        <f>IF(AND('Riesgos Corrup'!#REF!="Baja",'Riesgos Corrup'!#REF!="Moderado"),CONCATENATE("R20C",'Riesgos Corrup'!#REF!),"")</f>
        <v>#REF!</v>
      </c>
      <c r="P175" s="102" t="e">
        <f>IF(AND('Riesgos Corrup'!#REF!="Baja",'Riesgos Corrup'!#REF!="Moderado"),CONCATENATE("R20C",'Riesgos Corrup'!#REF!),"")</f>
        <v>#REF!</v>
      </c>
      <c r="Q175" s="103" t="e">
        <f>IF(AND('Riesgos Corrup'!#REF!="Baja",'Riesgos Corrup'!#REF!="Moderado"),CONCATENATE("R20C",'Riesgos Corrup'!#REF!),"")</f>
        <v>#REF!</v>
      </c>
      <c r="R175" s="104" t="e">
        <f>IF(AND('Riesgos Corrup'!#REF!="Baja",'Riesgos Corrup'!#REF!="Moderado"),CONCATENATE("R20C",'Riesgos Corrup'!#REF!),"")</f>
        <v>#REF!</v>
      </c>
      <c r="S175" s="83" t="e">
        <f>IF(AND('Riesgos Corrup'!#REF!="Baja",'Riesgos Corrup'!#REF!="Mayor"),CONCATENATE("R20C",'Riesgos Corrup'!#REF!),"")</f>
        <v>#REF!</v>
      </c>
      <c r="T175" s="39" t="e">
        <f>IF(AND('Riesgos Corrup'!#REF!="Baja",'Riesgos Corrup'!#REF!="Mayor"),CONCATENATE("R20C",'Riesgos Corrup'!#REF!),"")</f>
        <v>#REF!</v>
      </c>
      <c r="U175" s="84" t="e">
        <f>IF(AND('Riesgos Corrup'!#REF!="Baja",'Riesgos Corrup'!#REF!="Mayor"),CONCATENATE("R20C",'Riesgos Corrup'!#REF!),"")</f>
        <v>#REF!</v>
      </c>
      <c r="V175" s="96" t="e">
        <f>IF(AND('Riesgos Corrup'!#REF!="Baja",'Riesgos Corrup'!#REF!="Catastrófico"),CONCATENATE("R20C",'Riesgos Corrup'!#REF!),"")</f>
        <v>#REF!</v>
      </c>
      <c r="W175" s="97" t="e">
        <f>IF(AND('Riesgos Corrup'!#REF!="Baja",'Riesgos Corrup'!#REF!="Catastrófico"),CONCATENATE("R20C",'Riesgos Corrup'!#REF!),"")</f>
        <v>#REF!</v>
      </c>
      <c r="X175" s="98" t="e">
        <f>IF(AND('Riesgos Corrup'!#REF!="Baja",'Riesgos Corrup'!#REF!="Catastrófico"),CONCATENATE("R20C",'Riesgos Corrup'!#REF!),"")</f>
        <v>#REF!</v>
      </c>
      <c r="Y175" s="40"/>
      <c r="Z175" s="218"/>
      <c r="AA175" s="219"/>
      <c r="AB175" s="219"/>
      <c r="AC175" s="219"/>
      <c r="AD175" s="219"/>
      <c r="AE175" s="22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row>
    <row r="176" spans="1:61" ht="15" customHeight="1" x14ac:dyDescent="0.35">
      <c r="A176" s="40"/>
      <c r="B176" s="204"/>
      <c r="C176" s="205"/>
      <c r="D176" s="206"/>
      <c r="E176" s="178"/>
      <c r="F176" s="174"/>
      <c r="G176" s="174"/>
      <c r="H176" s="174"/>
      <c r="I176" s="174"/>
      <c r="J176" s="111" t="str">
        <f ca="1">IF(AND('Riesgos Corrup'!$AB$28="Baja",'Riesgos Corrup'!$AD$28="Moderado"),CONCATENATE("R21C",'Riesgos Corrup'!$R$28),"")</f>
        <v>R21C1</v>
      </c>
      <c r="K176" s="112" t="str">
        <f>IF(AND('Riesgos Corrup'!$AB$29="Baja",'Riesgos Corrup'!$AD$29="Moderado"),CONCATENATE("R21C",'Riesgos Corrup'!$R$29),"")</f>
        <v/>
      </c>
      <c r="L176" s="113" t="str">
        <f>IF(AND('Riesgos Corrup'!$AB$30="Baja",'Riesgos Corrup'!$AD$30="Moderado"),CONCATENATE("R21C",'Riesgos Corrup'!$R$30),"")</f>
        <v/>
      </c>
      <c r="M176" s="102" t="str">
        <f ca="1">IF(AND('Riesgos Corrup'!$AB$28="Baja",'Riesgos Corrup'!$AD$28="Moderado"),CONCATENATE("R21C",'Riesgos Corrup'!$R$28),"")</f>
        <v>R21C1</v>
      </c>
      <c r="N176" s="103" t="str">
        <f>IF(AND('Riesgos Corrup'!$AB$29="Baja",'Riesgos Corrup'!$AD$29="Moderado"),CONCATENATE("R21C",'Riesgos Corrup'!$R$29),"")</f>
        <v/>
      </c>
      <c r="O176" s="104" t="str">
        <f>IF(AND('Riesgos Corrup'!$AB$30="Baja",'Riesgos Corrup'!$AD$30="Moderado"),CONCATENATE("R21C",'Riesgos Corrup'!$R$30),"")</f>
        <v/>
      </c>
      <c r="P176" s="102" t="str">
        <f ca="1">IF(AND('Riesgos Corrup'!$AB$28="Baja",'Riesgos Corrup'!$AD$28="Moderado"),CONCATENATE("R21C",'Riesgos Corrup'!$R$28),"")</f>
        <v>R21C1</v>
      </c>
      <c r="Q176" s="103" t="str">
        <f>IF(AND('Riesgos Corrup'!$AB$29="Baja",'Riesgos Corrup'!$AD$29="Moderado"),CONCATENATE("R21C",'Riesgos Corrup'!$R$29),"")</f>
        <v/>
      </c>
      <c r="R176" s="104" t="str">
        <f>IF(AND('Riesgos Corrup'!$AB$30="Baja",'Riesgos Corrup'!$AD$30="Moderado"),CONCATENATE("R21C",'Riesgos Corrup'!$R$30),"")</f>
        <v/>
      </c>
      <c r="S176" s="83" t="str">
        <f ca="1">IF(AND('Riesgos Corrup'!$AB$28="Baja",'Riesgos Corrup'!$AD$28="Mayor"),CONCATENATE("R21C",'Riesgos Corrup'!$R$28),"")</f>
        <v/>
      </c>
      <c r="T176" s="39" t="str">
        <f>IF(AND('Riesgos Corrup'!$AB$29="Baja",'Riesgos Corrup'!$AD$29="Mayor"),CONCATENATE("R21C",'Riesgos Corrup'!$R$29),"")</f>
        <v/>
      </c>
      <c r="U176" s="84" t="str">
        <f>IF(AND('Riesgos Corrup'!$AB$30="Baja",'Riesgos Corrup'!$AD$30="Mayor"),CONCATENATE("R21C",'Riesgos Corrup'!$R$30),"")</f>
        <v/>
      </c>
      <c r="V176" s="96" t="str">
        <f ca="1">IF(AND('Riesgos Corrup'!$AB$28="Baja",'Riesgos Corrup'!$AD$28="Catastrófico"),CONCATENATE("R21C",'Riesgos Corrup'!$R$28),"")</f>
        <v/>
      </c>
      <c r="W176" s="97" t="str">
        <f>IF(AND('Riesgos Corrup'!$AB$29="Baja",'Riesgos Corrup'!$AD$29="Catastrófico"),CONCATENATE("R21C",'Riesgos Corrup'!$R$29),"")</f>
        <v/>
      </c>
      <c r="X176" s="98" t="str">
        <f>IF(AND('Riesgos Corrup'!$AB$30="Baja",'Riesgos Corrup'!$AD$30="Catastrófico"),CONCATENATE("R21C",'Riesgos Corrup'!$R$30),"")</f>
        <v/>
      </c>
      <c r="Y176" s="40"/>
      <c r="Z176" s="218"/>
      <c r="AA176" s="219"/>
      <c r="AB176" s="219"/>
      <c r="AC176" s="219"/>
      <c r="AD176" s="219"/>
      <c r="AE176" s="22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row>
    <row r="177" spans="1:61" ht="15" customHeight="1" x14ac:dyDescent="0.35">
      <c r="A177" s="40"/>
      <c r="B177" s="204"/>
      <c r="C177" s="205"/>
      <c r="D177" s="206"/>
      <c r="E177" s="178"/>
      <c r="F177" s="174"/>
      <c r="G177" s="174"/>
      <c r="H177" s="174"/>
      <c r="I177" s="174"/>
      <c r="J177" s="111" t="str">
        <f ca="1">IF(AND('Riesgos Corrup'!$AB$31="Baja",'Riesgos Corrup'!$AD$31="Moderado"),CONCATENATE("R22C",'Riesgos Corrup'!$R$31),"")</f>
        <v/>
      </c>
      <c r="K177" s="112" t="str">
        <f>IF(AND('Riesgos Corrup'!$AB$32="Baja",'Riesgos Corrup'!$AD$32="Moderado"),CONCATENATE("R22C",'Riesgos Corrup'!$R$32),"")</f>
        <v/>
      </c>
      <c r="L177" s="113" t="str">
        <f>IF(AND('Riesgos Corrup'!$AB$33="Baja",'Riesgos Corrup'!$AD$33="Moderado"),CONCATENATE("R22C",'Riesgos Corrup'!$R$33),"")</f>
        <v/>
      </c>
      <c r="M177" s="102" t="str">
        <f ca="1">IF(AND('Riesgos Corrup'!$AB$31="Baja",'Riesgos Corrup'!$AD$31="Moderado"),CONCATENATE("R22C",'Riesgos Corrup'!$R$31),"")</f>
        <v/>
      </c>
      <c r="N177" s="103" t="str">
        <f>IF(AND('Riesgos Corrup'!$AB$32="Baja",'Riesgos Corrup'!$AD$32="Moderado"),CONCATENATE("R22C",'Riesgos Corrup'!$R$32),"")</f>
        <v/>
      </c>
      <c r="O177" s="104" t="str">
        <f>IF(AND('Riesgos Corrup'!$AB$33="Baja",'Riesgos Corrup'!$AD$33="Moderado"),CONCATENATE("R22C",'Riesgos Corrup'!$R$33),"")</f>
        <v/>
      </c>
      <c r="P177" s="102" t="str">
        <f ca="1">IF(AND('Riesgos Corrup'!$AB$31="Baja",'Riesgos Corrup'!$AD$31="Moderado"),CONCATENATE("R22C",'Riesgos Corrup'!$R$31),"")</f>
        <v/>
      </c>
      <c r="Q177" s="103" t="str">
        <f>IF(AND('Riesgos Corrup'!$AB$32="Baja",'Riesgos Corrup'!$AD$32="Moderado"),CONCATENATE("R22C",'Riesgos Corrup'!$R$32),"")</f>
        <v/>
      </c>
      <c r="R177" s="104" t="str">
        <f>IF(AND('Riesgos Corrup'!$AB$33="Baja",'Riesgos Corrup'!$AD$33="Moderado"),CONCATENATE("R22C",'Riesgos Corrup'!$R$33),"")</f>
        <v/>
      </c>
      <c r="S177" s="83" t="str">
        <f ca="1">IF(AND('Riesgos Corrup'!$AB$31="Baja",'Riesgos Corrup'!$AD$31="Mayor"),CONCATENATE("R22C",'Riesgos Corrup'!$R$31),"")</f>
        <v>R22C1</v>
      </c>
      <c r="T177" s="39" t="str">
        <f>IF(AND('Riesgos Corrup'!$AB$32="Baja",'Riesgos Corrup'!$AD$32="Mayor"),CONCATENATE("R22C",'Riesgos Corrup'!$R$32),"")</f>
        <v/>
      </c>
      <c r="U177" s="84" t="str">
        <f>IF(AND('Riesgos Corrup'!$AB$33="Baja",'Riesgos Corrup'!$AD$33="Mayor"),CONCATENATE("R22C",'Riesgos Corrup'!$R$33),"")</f>
        <v/>
      </c>
      <c r="V177" s="96" t="str">
        <f ca="1">IF(AND('Riesgos Corrup'!$AB$31="Baja",'Riesgos Corrup'!$AD$31="Catastrófico"),CONCATENATE("R22C",'Riesgos Corrup'!$R$31),"")</f>
        <v/>
      </c>
      <c r="W177" s="97" t="str">
        <f>IF(AND('Riesgos Corrup'!$AB$32="Baja",'Riesgos Corrup'!$AD$32="Catastrófico"),CONCATENATE("R22C",'Riesgos Corrup'!$R$32),"")</f>
        <v/>
      </c>
      <c r="X177" s="98" t="str">
        <f>IF(AND('Riesgos Corrup'!$AB$33="Baja",'Riesgos Corrup'!$AD$33="Catastrófico"),CONCATENATE("R22C",'Riesgos Corrup'!$R$33),"")</f>
        <v/>
      </c>
      <c r="Y177" s="40"/>
      <c r="Z177" s="218"/>
      <c r="AA177" s="219"/>
      <c r="AB177" s="219"/>
      <c r="AC177" s="219"/>
      <c r="AD177" s="219"/>
      <c r="AE177" s="22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row>
    <row r="178" spans="1:61" ht="15" customHeight="1" x14ac:dyDescent="0.35">
      <c r="A178" s="40"/>
      <c r="B178" s="204"/>
      <c r="C178" s="205"/>
      <c r="D178" s="206"/>
      <c r="E178" s="178"/>
      <c r="F178" s="174"/>
      <c r="G178" s="174"/>
      <c r="H178" s="174"/>
      <c r="I178" s="174"/>
      <c r="J178" s="111" t="e">
        <f>IF(AND('Riesgos Corrup'!#REF!="Baja",'Riesgos Corrup'!#REF!="Moderado"),CONCATENATE("R23C",'Riesgos Corrup'!#REF!),"")</f>
        <v>#REF!</v>
      </c>
      <c r="K178" s="112" t="e">
        <f>IF(AND('Riesgos Corrup'!#REF!="Baja",'Riesgos Corrup'!#REF!="Moderado"),CONCATENATE("R23C",'Riesgos Corrup'!#REF!),"")</f>
        <v>#REF!</v>
      </c>
      <c r="L178" s="113" t="e">
        <f>IF(AND('Riesgos Corrup'!#REF!="Baja",'Riesgos Corrup'!#REF!="Moderado"),CONCATENATE("R23C",'Riesgos Corrup'!#REF!),"")</f>
        <v>#REF!</v>
      </c>
      <c r="M178" s="102" t="e">
        <f>IF(AND('Riesgos Corrup'!#REF!="Baja",'Riesgos Corrup'!#REF!="Moderado"),CONCATENATE("R23C",'Riesgos Corrup'!#REF!),"")</f>
        <v>#REF!</v>
      </c>
      <c r="N178" s="103" t="e">
        <f>IF(AND('Riesgos Corrup'!#REF!="Baja",'Riesgos Corrup'!#REF!="Moderado"),CONCATENATE("R23C",'Riesgos Corrup'!#REF!),"")</f>
        <v>#REF!</v>
      </c>
      <c r="O178" s="104" t="e">
        <f>IF(AND('Riesgos Corrup'!#REF!="Baja",'Riesgos Corrup'!#REF!="Moderado"),CONCATENATE("R23C",'Riesgos Corrup'!#REF!),"")</f>
        <v>#REF!</v>
      </c>
      <c r="P178" s="102" t="e">
        <f>IF(AND('Riesgos Corrup'!#REF!="Baja",'Riesgos Corrup'!#REF!="Moderado"),CONCATENATE("R23C",'Riesgos Corrup'!#REF!),"")</f>
        <v>#REF!</v>
      </c>
      <c r="Q178" s="103" t="e">
        <f>IF(AND('Riesgos Corrup'!#REF!="Baja",'Riesgos Corrup'!#REF!="Moderado"),CONCATENATE("R23C",'Riesgos Corrup'!#REF!),"")</f>
        <v>#REF!</v>
      </c>
      <c r="R178" s="104" t="e">
        <f>IF(AND('Riesgos Corrup'!#REF!="Baja",'Riesgos Corrup'!#REF!="Moderado"),CONCATENATE("R23C",'Riesgos Corrup'!#REF!),"")</f>
        <v>#REF!</v>
      </c>
      <c r="S178" s="83" t="e">
        <f>IF(AND('Riesgos Corrup'!#REF!="Baja",'Riesgos Corrup'!#REF!="Mayor"),CONCATENATE("R23C",'Riesgos Corrup'!#REF!),"")</f>
        <v>#REF!</v>
      </c>
      <c r="T178" s="39" t="e">
        <f>IF(AND('Riesgos Corrup'!#REF!="Baja",'Riesgos Corrup'!#REF!="Mayor"),CONCATENATE("R23C",'Riesgos Corrup'!#REF!),"")</f>
        <v>#REF!</v>
      </c>
      <c r="U178" s="84" t="e">
        <f>IF(AND('Riesgos Corrup'!#REF!="Baja",'Riesgos Corrup'!#REF!="Mayor"),CONCATENATE("R23C",'Riesgos Corrup'!#REF!),"")</f>
        <v>#REF!</v>
      </c>
      <c r="V178" s="96" t="e">
        <f>IF(AND('Riesgos Corrup'!#REF!="Baja",'Riesgos Corrup'!#REF!="Catastrófico"),CONCATENATE("R23C",'Riesgos Corrup'!#REF!),"")</f>
        <v>#REF!</v>
      </c>
      <c r="W178" s="97" t="e">
        <f>IF(AND('Riesgos Corrup'!#REF!="Baja",'Riesgos Corrup'!#REF!="Catastrófico"),CONCATENATE("R23C",'Riesgos Corrup'!#REF!),"")</f>
        <v>#REF!</v>
      </c>
      <c r="X178" s="98" t="e">
        <f>IF(AND('Riesgos Corrup'!#REF!="Baja",'Riesgos Corrup'!#REF!="Catastrófico"),CONCATENATE("R23C",'Riesgos Corrup'!#REF!),"")</f>
        <v>#REF!</v>
      </c>
      <c r="Y178" s="40"/>
      <c r="Z178" s="218"/>
      <c r="AA178" s="219"/>
      <c r="AB178" s="219"/>
      <c r="AC178" s="219"/>
      <c r="AD178" s="219"/>
      <c r="AE178" s="22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row>
    <row r="179" spans="1:61" ht="15" customHeight="1" x14ac:dyDescent="0.35">
      <c r="A179" s="40"/>
      <c r="B179" s="204"/>
      <c r="C179" s="205"/>
      <c r="D179" s="206"/>
      <c r="E179" s="178"/>
      <c r="F179" s="174"/>
      <c r="G179" s="174"/>
      <c r="H179" s="174"/>
      <c r="I179" s="174"/>
      <c r="J179" s="111" t="e">
        <f>IF(AND('Riesgos Corrup'!#REF!="Baja",'Riesgos Corrup'!#REF!="Moderado"),CONCATENATE("R24C",'Riesgos Corrup'!#REF!),"")</f>
        <v>#REF!</v>
      </c>
      <c r="K179" s="112" t="e">
        <f>IF(AND('Riesgos Corrup'!#REF!="Baja",'Riesgos Corrup'!#REF!="Moderado"),CONCATENATE("R24C",'Riesgos Corrup'!#REF!),"")</f>
        <v>#REF!</v>
      </c>
      <c r="L179" s="113" t="e">
        <f>IF(AND('Riesgos Corrup'!#REF!="Baja",'Riesgos Corrup'!#REF!="Moderado"),CONCATENATE("R24C",'Riesgos Corrup'!#REF!),"")</f>
        <v>#REF!</v>
      </c>
      <c r="M179" s="102" t="e">
        <f>IF(AND('Riesgos Corrup'!#REF!="Baja",'Riesgos Corrup'!#REF!="Moderado"),CONCATENATE("R24C",'Riesgos Corrup'!#REF!),"")</f>
        <v>#REF!</v>
      </c>
      <c r="N179" s="103" t="e">
        <f>IF(AND('Riesgos Corrup'!#REF!="Baja",'Riesgos Corrup'!#REF!="Moderado"),CONCATENATE("R24C",'Riesgos Corrup'!#REF!),"")</f>
        <v>#REF!</v>
      </c>
      <c r="O179" s="104" t="e">
        <f>IF(AND('Riesgos Corrup'!#REF!="Baja",'Riesgos Corrup'!#REF!="Moderado"),CONCATENATE("R24C",'Riesgos Corrup'!#REF!),"")</f>
        <v>#REF!</v>
      </c>
      <c r="P179" s="102" t="e">
        <f>IF(AND('Riesgos Corrup'!#REF!="Baja",'Riesgos Corrup'!#REF!="Moderado"),CONCATENATE("R24C",'Riesgos Corrup'!#REF!),"")</f>
        <v>#REF!</v>
      </c>
      <c r="Q179" s="103" t="e">
        <f>IF(AND('Riesgos Corrup'!#REF!="Baja",'Riesgos Corrup'!#REF!="Moderado"),CONCATENATE("R24C",'Riesgos Corrup'!#REF!),"")</f>
        <v>#REF!</v>
      </c>
      <c r="R179" s="104" t="e">
        <f>IF(AND('Riesgos Corrup'!#REF!="Baja",'Riesgos Corrup'!#REF!="Moderado"),CONCATENATE("R24C",'Riesgos Corrup'!#REF!),"")</f>
        <v>#REF!</v>
      </c>
      <c r="S179" s="83" t="e">
        <f>IF(AND('Riesgos Corrup'!#REF!="Baja",'Riesgos Corrup'!#REF!="Mayor"),CONCATENATE("R24C",'Riesgos Corrup'!#REF!),"")</f>
        <v>#REF!</v>
      </c>
      <c r="T179" s="39" t="e">
        <f>IF(AND('Riesgos Corrup'!#REF!="Baja",'Riesgos Corrup'!#REF!="Mayor"),CONCATENATE("R24C",'Riesgos Corrup'!#REF!),"")</f>
        <v>#REF!</v>
      </c>
      <c r="U179" s="84" t="e">
        <f>IF(AND('Riesgos Corrup'!#REF!="Baja",'Riesgos Corrup'!#REF!="Mayor"),CONCATENATE("R24C",'Riesgos Corrup'!#REF!),"")</f>
        <v>#REF!</v>
      </c>
      <c r="V179" s="96" t="e">
        <f>IF(AND('Riesgos Corrup'!#REF!="Baja",'Riesgos Corrup'!#REF!="Catastrófico"),CONCATENATE("R24C",'Riesgos Corrup'!#REF!),"")</f>
        <v>#REF!</v>
      </c>
      <c r="W179" s="97" t="e">
        <f>IF(AND('Riesgos Corrup'!#REF!="Baja",'Riesgos Corrup'!#REF!="Catastrófico"),CONCATENATE("R24C",'Riesgos Corrup'!#REF!),"")</f>
        <v>#REF!</v>
      </c>
      <c r="X179" s="98" t="e">
        <f>IF(AND('Riesgos Corrup'!#REF!="Baja",'Riesgos Corrup'!#REF!="Catastrófico"),CONCATENATE("R24C",'Riesgos Corrup'!#REF!),"")</f>
        <v>#REF!</v>
      </c>
      <c r="Y179" s="40"/>
      <c r="Z179" s="218"/>
      <c r="AA179" s="219"/>
      <c r="AB179" s="219"/>
      <c r="AC179" s="219"/>
      <c r="AD179" s="219"/>
      <c r="AE179" s="22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row>
    <row r="180" spans="1:61" ht="15" customHeight="1" x14ac:dyDescent="0.35">
      <c r="A180" s="40"/>
      <c r="B180" s="204"/>
      <c r="C180" s="205"/>
      <c r="D180" s="206"/>
      <c r="E180" s="178"/>
      <c r="F180" s="174"/>
      <c r="G180" s="174"/>
      <c r="H180" s="174"/>
      <c r="I180" s="174"/>
      <c r="J180" s="111" t="str">
        <f ca="1">IF(AND('Riesgos Corrup'!$AB$34="Baja",'Riesgos Corrup'!$AD$34="Moderado"),CONCATENATE("R25C",'Riesgos Corrup'!$R$34),"")</f>
        <v/>
      </c>
      <c r="K180" s="112" t="str">
        <f ca="1">IF(AND('Riesgos Corrup'!$AB$35="Baja",'Riesgos Corrup'!$AD$35="Moderado"),CONCATENATE("R25C",'Riesgos Corrup'!$R$35),"")</f>
        <v/>
      </c>
      <c r="L180" s="113" t="str">
        <f ca="1">IF(AND('Riesgos Corrup'!$AB$36="Baja",'Riesgos Corrup'!$AD$36="Moderado"),CONCATENATE("R25C",'Riesgos Corrup'!$R$36),"")</f>
        <v/>
      </c>
      <c r="M180" s="102" t="str">
        <f ca="1">IF(AND('Riesgos Corrup'!$AB$34="Baja",'Riesgos Corrup'!$AD$34="Moderado"),CONCATENATE("R25C",'Riesgos Corrup'!$R$34),"")</f>
        <v/>
      </c>
      <c r="N180" s="103" t="str">
        <f ca="1">IF(AND('Riesgos Corrup'!$AB$35="Baja",'Riesgos Corrup'!$AD$35="Moderado"),CONCATENATE("R25C",'Riesgos Corrup'!$R$35),"")</f>
        <v/>
      </c>
      <c r="O180" s="104" t="str">
        <f ca="1">IF(AND('Riesgos Corrup'!$AB$36="Baja",'Riesgos Corrup'!$AD$36="Moderado"),CONCATENATE("R25C",'Riesgos Corrup'!$R$36),"")</f>
        <v/>
      </c>
      <c r="P180" s="102" t="str">
        <f ca="1">IF(AND('Riesgos Corrup'!$AB$34="Baja",'Riesgos Corrup'!$AD$34="Moderado"),CONCATENATE("R25C",'Riesgos Corrup'!$R$34),"")</f>
        <v/>
      </c>
      <c r="Q180" s="103" t="str">
        <f ca="1">IF(AND('Riesgos Corrup'!$AB$35="Baja",'Riesgos Corrup'!$AD$35="Moderado"),CONCATENATE("R25C",'Riesgos Corrup'!$R$35),"")</f>
        <v/>
      </c>
      <c r="R180" s="104" t="str">
        <f ca="1">IF(AND('Riesgos Corrup'!$AB$36="Baja",'Riesgos Corrup'!$AD$36="Moderado"),CONCATENATE("R25C",'Riesgos Corrup'!$R$36),"")</f>
        <v/>
      </c>
      <c r="S180" s="83" t="str">
        <f ca="1">IF(AND('Riesgos Corrup'!$AB$34="Baja",'Riesgos Corrup'!$AD$34="Mayor"),CONCATENATE("R25C",'Riesgos Corrup'!$R$34),"")</f>
        <v/>
      </c>
      <c r="T180" s="39" t="str">
        <f ca="1">IF(AND('Riesgos Corrup'!$AB$35="Baja",'Riesgos Corrup'!$AD$35="Mayor"),CONCATENATE("R25C",'Riesgos Corrup'!$R$35),"")</f>
        <v/>
      </c>
      <c r="U180" s="84" t="str">
        <f ca="1">IF(AND('Riesgos Corrup'!$AB$36="Baja",'Riesgos Corrup'!$AD$36="Mayor"),CONCATENATE("R25C",'Riesgos Corrup'!$R$36),"")</f>
        <v/>
      </c>
      <c r="V180" s="96" t="str">
        <f ca="1">IF(AND('Riesgos Corrup'!$AB$34="Baja",'Riesgos Corrup'!$AD$34="Catastrófico"),CONCATENATE("R25C",'Riesgos Corrup'!$R$34),"")</f>
        <v/>
      </c>
      <c r="W180" s="97" t="str">
        <f ca="1">IF(AND('Riesgos Corrup'!$AB$35="Baja",'Riesgos Corrup'!$AD$35="Catastrófico"),CONCATENATE("R25C",'Riesgos Corrup'!$R$35),"")</f>
        <v/>
      </c>
      <c r="X180" s="98" t="str">
        <f ca="1">IF(AND('Riesgos Corrup'!$AB$36="Baja",'Riesgos Corrup'!$AD$36="Catastrófico"),CONCATENATE("R25C",'Riesgos Corrup'!$R$36),"")</f>
        <v/>
      </c>
      <c r="Y180" s="40"/>
      <c r="Z180" s="218"/>
      <c r="AA180" s="219"/>
      <c r="AB180" s="219"/>
      <c r="AC180" s="219"/>
      <c r="AD180" s="219"/>
      <c r="AE180" s="22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row>
    <row r="181" spans="1:61" ht="15" customHeight="1" x14ac:dyDescent="0.35">
      <c r="A181" s="40"/>
      <c r="B181" s="204"/>
      <c r="C181" s="205"/>
      <c r="D181" s="206"/>
      <c r="E181" s="178"/>
      <c r="F181" s="174"/>
      <c r="G181" s="174"/>
      <c r="H181" s="174"/>
      <c r="I181" s="174"/>
      <c r="J181" s="111" t="e">
        <f>IF(AND('Riesgos Corrup'!#REF!="Baja",'Riesgos Corrup'!#REF!="Moderado"),CONCATENATE("R26C",'Riesgos Corrup'!#REF!),"")</f>
        <v>#REF!</v>
      </c>
      <c r="K181" s="112" t="e">
        <f>IF(AND('Riesgos Corrup'!#REF!="Baja",'Riesgos Corrup'!#REF!="Moderado"),CONCATENATE("R26C",'Riesgos Corrup'!#REF!),"")</f>
        <v>#REF!</v>
      </c>
      <c r="L181" s="113" t="e">
        <f>IF(AND('Riesgos Corrup'!#REF!="Baja",'Riesgos Corrup'!#REF!="Moderado"),CONCATENATE("R26C",'Riesgos Corrup'!#REF!),"")</f>
        <v>#REF!</v>
      </c>
      <c r="M181" s="102" t="e">
        <f>IF(AND('Riesgos Corrup'!#REF!="Baja",'Riesgos Corrup'!#REF!="Moderado"),CONCATENATE("R26C",'Riesgos Corrup'!#REF!),"")</f>
        <v>#REF!</v>
      </c>
      <c r="N181" s="103" t="e">
        <f>IF(AND('Riesgos Corrup'!#REF!="Baja",'Riesgos Corrup'!#REF!="Moderado"),CONCATENATE("R26C",'Riesgos Corrup'!#REF!),"")</f>
        <v>#REF!</v>
      </c>
      <c r="O181" s="104" t="e">
        <f>IF(AND('Riesgos Corrup'!#REF!="Baja",'Riesgos Corrup'!#REF!="Moderado"),CONCATENATE("R26C",'Riesgos Corrup'!#REF!),"")</f>
        <v>#REF!</v>
      </c>
      <c r="P181" s="102" t="e">
        <f>IF(AND('Riesgos Corrup'!#REF!="Baja",'Riesgos Corrup'!#REF!="Moderado"),CONCATENATE("R26C",'Riesgos Corrup'!#REF!),"")</f>
        <v>#REF!</v>
      </c>
      <c r="Q181" s="103" t="e">
        <f>IF(AND('Riesgos Corrup'!#REF!="Baja",'Riesgos Corrup'!#REF!="Moderado"),CONCATENATE("R26C",'Riesgos Corrup'!#REF!),"")</f>
        <v>#REF!</v>
      </c>
      <c r="R181" s="104" t="e">
        <f>IF(AND('Riesgos Corrup'!#REF!="Baja",'Riesgos Corrup'!#REF!="Moderado"),CONCATENATE("R26C",'Riesgos Corrup'!#REF!),"")</f>
        <v>#REF!</v>
      </c>
      <c r="S181" s="83" t="e">
        <f>IF(AND('Riesgos Corrup'!#REF!="Baja",'Riesgos Corrup'!#REF!="Mayor"),CONCATENATE("R26C",'Riesgos Corrup'!#REF!),"")</f>
        <v>#REF!</v>
      </c>
      <c r="T181" s="39" t="e">
        <f>IF(AND('Riesgos Corrup'!#REF!="Baja",'Riesgos Corrup'!#REF!="Mayor"),CONCATENATE("R26C",'Riesgos Corrup'!#REF!),"")</f>
        <v>#REF!</v>
      </c>
      <c r="U181" s="84" t="e">
        <f>IF(AND('Riesgos Corrup'!#REF!="Baja",'Riesgos Corrup'!#REF!="Mayor"),CONCATENATE("R26C",'Riesgos Corrup'!#REF!),"")</f>
        <v>#REF!</v>
      </c>
      <c r="V181" s="96" t="e">
        <f>IF(AND('Riesgos Corrup'!#REF!="Baja",'Riesgos Corrup'!#REF!="Catastrófico"),CONCATENATE("R26C",'Riesgos Corrup'!#REF!),"")</f>
        <v>#REF!</v>
      </c>
      <c r="W181" s="97" t="e">
        <f>IF(AND('Riesgos Corrup'!#REF!="Baja",'Riesgos Corrup'!#REF!="Catastrófico"),CONCATENATE("R26C",'Riesgos Corrup'!#REF!),"")</f>
        <v>#REF!</v>
      </c>
      <c r="X181" s="98" t="e">
        <f>IF(AND('Riesgos Corrup'!#REF!="Baja",'Riesgos Corrup'!#REF!="Catastrófico"),CONCATENATE("R26C",'Riesgos Corrup'!#REF!),"")</f>
        <v>#REF!</v>
      </c>
      <c r="Y181" s="40"/>
      <c r="Z181" s="218"/>
      <c r="AA181" s="219"/>
      <c r="AB181" s="219"/>
      <c r="AC181" s="219"/>
      <c r="AD181" s="219"/>
      <c r="AE181" s="22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row>
    <row r="182" spans="1:61" ht="15" customHeight="1" x14ac:dyDescent="0.35">
      <c r="A182" s="40"/>
      <c r="B182" s="204"/>
      <c r="C182" s="205"/>
      <c r="D182" s="206"/>
      <c r="E182" s="178"/>
      <c r="F182" s="174"/>
      <c r="G182" s="174"/>
      <c r="H182" s="174"/>
      <c r="I182" s="174"/>
      <c r="J182" s="111" t="str">
        <f ca="1">IF(AND('Riesgos Corrup'!$AB$37="Baja",'Riesgos Corrup'!$AD$37="Moderado"),CONCATENATE("R27C",'Riesgos Corrup'!$R$37),"")</f>
        <v/>
      </c>
      <c r="K182" s="112" t="str">
        <f>IF(AND('Riesgos Corrup'!$AB$38="Baja",'Riesgos Corrup'!$AD$38="Moderado"),CONCATENATE("R27C",'Riesgos Corrup'!$R$38),"")</f>
        <v/>
      </c>
      <c r="L182" s="113" t="str">
        <f>IF(AND('Riesgos Corrup'!$AB$39="Baja",'Riesgos Corrup'!$AD$39="Moderado"),CONCATENATE("R27C",'Riesgos Corrup'!$R$39),"")</f>
        <v/>
      </c>
      <c r="M182" s="102" t="str">
        <f ca="1">IF(AND('Riesgos Corrup'!$AB$37="Baja",'Riesgos Corrup'!$AD$37="Moderado"),CONCATENATE("R27C",'Riesgos Corrup'!$R$37),"")</f>
        <v/>
      </c>
      <c r="N182" s="103" t="str">
        <f>IF(AND('Riesgos Corrup'!$AB$38="Baja",'Riesgos Corrup'!$AD$38="Moderado"),CONCATENATE("R27C",'Riesgos Corrup'!$R$38),"")</f>
        <v/>
      </c>
      <c r="O182" s="104" t="str">
        <f>IF(AND('Riesgos Corrup'!$AB$39="Baja",'Riesgos Corrup'!$AD$39="Moderado"),CONCATENATE("R27C",'Riesgos Corrup'!$R$39),"")</f>
        <v/>
      </c>
      <c r="P182" s="102" t="str">
        <f ca="1">IF(AND('Riesgos Corrup'!$AB$37="Baja",'Riesgos Corrup'!$AD$37="Moderado"),CONCATENATE("R27C",'Riesgos Corrup'!$R$37),"")</f>
        <v/>
      </c>
      <c r="Q182" s="103" t="str">
        <f>IF(AND('Riesgos Corrup'!$AB$38="Baja",'Riesgos Corrup'!$AD$38="Moderado"),CONCATENATE("R27C",'Riesgos Corrup'!$R$38),"")</f>
        <v/>
      </c>
      <c r="R182" s="104" t="str">
        <f>IF(AND('Riesgos Corrup'!$AB$39="Baja",'Riesgos Corrup'!$AD$39="Moderado"),CONCATENATE("R27C",'Riesgos Corrup'!$R$39),"")</f>
        <v/>
      </c>
      <c r="S182" s="83" t="str">
        <f ca="1">IF(AND('Riesgos Corrup'!$AB$37="Baja",'Riesgos Corrup'!$AD$37="Mayor"),CONCATENATE("R27C",'Riesgos Corrup'!$R$37),"")</f>
        <v>R27C1</v>
      </c>
      <c r="T182" s="39" t="str">
        <f>IF(AND('Riesgos Corrup'!$AB$38="Baja",'Riesgos Corrup'!$AD$38="Mayor"),CONCATENATE("R27C",'Riesgos Corrup'!$R$38),"")</f>
        <v/>
      </c>
      <c r="U182" s="84" t="str">
        <f>IF(AND('Riesgos Corrup'!$AB$39="Baja",'Riesgos Corrup'!$AD$39="Mayor"),CONCATENATE("R27C",'Riesgos Corrup'!$R$39),"")</f>
        <v/>
      </c>
      <c r="V182" s="96" t="str">
        <f ca="1">IF(AND('Riesgos Corrup'!$AB$37="Baja",'Riesgos Corrup'!$AD$37="Catastrófico"),CONCATENATE("R27C",'Riesgos Corrup'!$R$37),"")</f>
        <v/>
      </c>
      <c r="W182" s="97" t="str">
        <f>IF(AND('Riesgos Corrup'!$AB$38="Baja",'Riesgos Corrup'!$AD$38="Catastrófico"),CONCATENATE("R27C",'Riesgos Corrup'!$R$38),"")</f>
        <v/>
      </c>
      <c r="X182" s="98" t="str">
        <f>IF(AND('Riesgos Corrup'!$AB$39="Baja",'Riesgos Corrup'!$AD$39="Catastrófico"),CONCATENATE("R27C",'Riesgos Corrup'!$R$39),"")</f>
        <v/>
      </c>
      <c r="Y182" s="40"/>
      <c r="Z182" s="218"/>
      <c r="AA182" s="219"/>
      <c r="AB182" s="219"/>
      <c r="AC182" s="219"/>
      <c r="AD182" s="219"/>
      <c r="AE182" s="22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row>
    <row r="183" spans="1:61" ht="15" customHeight="1" x14ac:dyDescent="0.35">
      <c r="A183" s="40"/>
      <c r="B183" s="204"/>
      <c r="C183" s="205"/>
      <c r="D183" s="206"/>
      <c r="E183" s="178"/>
      <c r="F183" s="174"/>
      <c r="G183" s="174"/>
      <c r="H183" s="174"/>
      <c r="I183" s="174"/>
      <c r="J183" s="111" t="e">
        <f>IF(AND('Riesgos Corrup'!#REF!="Baja",'Riesgos Corrup'!#REF!="Moderado"),CONCATENATE("R28C",'Riesgos Corrup'!#REF!),"")</f>
        <v>#REF!</v>
      </c>
      <c r="K183" s="112" t="e">
        <f>IF(AND('Riesgos Corrup'!#REF!="Baja",'Riesgos Corrup'!#REF!="Moderado"),CONCATENATE("R28C",'Riesgos Corrup'!#REF!),"")</f>
        <v>#REF!</v>
      </c>
      <c r="L183" s="113" t="e">
        <f>IF(AND('Riesgos Corrup'!#REF!="Baja",'Riesgos Corrup'!#REF!="Moderado"),CONCATENATE("R28C",'Riesgos Corrup'!#REF!),"")</f>
        <v>#REF!</v>
      </c>
      <c r="M183" s="102" t="e">
        <f>IF(AND('Riesgos Corrup'!#REF!="Baja",'Riesgos Corrup'!#REF!="Moderado"),CONCATENATE("R28C",'Riesgos Corrup'!#REF!),"")</f>
        <v>#REF!</v>
      </c>
      <c r="N183" s="103" t="e">
        <f>IF(AND('Riesgos Corrup'!#REF!="Baja",'Riesgos Corrup'!#REF!="Moderado"),CONCATENATE("R28C",'Riesgos Corrup'!#REF!),"")</f>
        <v>#REF!</v>
      </c>
      <c r="O183" s="104" t="e">
        <f>IF(AND('Riesgos Corrup'!#REF!="Baja",'Riesgos Corrup'!#REF!="Moderado"),CONCATENATE("R28C",'Riesgos Corrup'!#REF!),"")</f>
        <v>#REF!</v>
      </c>
      <c r="P183" s="102" t="e">
        <f>IF(AND('Riesgos Corrup'!#REF!="Baja",'Riesgos Corrup'!#REF!="Moderado"),CONCATENATE("R28C",'Riesgos Corrup'!#REF!),"")</f>
        <v>#REF!</v>
      </c>
      <c r="Q183" s="103" t="e">
        <f>IF(AND('Riesgos Corrup'!#REF!="Baja",'Riesgos Corrup'!#REF!="Moderado"),CONCATENATE("R28C",'Riesgos Corrup'!#REF!),"")</f>
        <v>#REF!</v>
      </c>
      <c r="R183" s="104" t="e">
        <f>IF(AND('Riesgos Corrup'!#REF!="Baja",'Riesgos Corrup'!#REF!="Moderado"),CONCATENATE("R28C",'Riesgos Corrup'!#REF!),"")</f>
        <v>#REF!</v>
      </c>
      <c r="S183" s="83" t="e">
        <f>IF(AND('Riesgos Corrup'!#REF!="Baja",'Riesgos Corrup'!#REF!="Mayor"),CONCATENATE("R28C",'Riesgos Corrup'!#REF!),"")</f>
        <v>#REF!</v>
      </c>
      <c r="T183" s="39" t="e">
        <f>IF(AND('Riesgos Corrup'!#REF!="Baja",'Riesgos Corrup'!#REF!="Mayor"),CONCATENATE("R28C",'Riesgos Corrup'!#REF!),"")</f>
        <v>#REF!</v>
      </c>
      <c r="U183" s="84" t="e">
        <f>IF(AND('Riesgos Corrup'!#REF!="Baja",'Riesgos Corrup'!#REF!="Mayor"),CONCATENATE("R28C",'Riesgos Corrup'!#REF!),"")</f>
        <v>#REF!</v>
      </c>
      <c r="V183" s="96" t="e">
        <f>IF(AND('Riesgos Corrup'!#REF!="Baja",'Riesgos Corrup'!#REF!="Catastrófico"),CONCATENATE("R28C",'Riesgos Corrup'!#REF!),"")</f>
        <v>#REF!</v>
      </c>
      <c r="W183" s="97" t="e">
        <f>IF(AND('Riesgos Corrup'!#REF!="Baja",'Riesgos Corrup'!#REF!="Catastrófico"),CONCATENATE("R28C",'Riesgos Corrup'!#REF!),"")</f>
        <v>#REF!</v>
      </c>
      <c r="X183" s="98" t="e">
        <f>IF(AND('Riesgos Corrup'!#REF!="Baja",'Riesgos Corrup'!#REF!="Catastrófico"),CONCATENATE("R28C",'Riesgos Corrup'!#REF!),"")</f>
        <v>#REF!</v>
      </c>
      <c r="Y183" s="40"/>
      <c r="Z183" s="218"/>
      <c r="AA183" s="219"/>
      <c r="AB183" s="219"/>
      <c r="AC183" s="219"/>
      <c r="AD183" s="219"/>
      <c r="AE183" s="22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row>
    <row r="184" spans="1:61" ht="15" customHeight="1" x14ac:dyDescent="0.35">
      <c r="A184" s="40"/>
      <c r="B184" s="204"/>
      <c r="C184" s="205"/>
      <c r="D184" s="206"/>
      <c r="E184" s="179"/>
      <c r="F184" s="174"/>
      <c r="G184" s="174"/>
      <c r="H184" s="174"/>
      <c r="I184" s="174"/>
      <c r="J184" s="111" t="e">
        <f>IF(AND('Riesgos Corrup'!#REF!="Baja",'Riesgos Corrup'!#REF!="Moderado"),CONCATENATE("R29C",'Riesgos Corrup'!#REF!),"")</f>
        <v>#REF!</v>
      </c>
      <c r="K184" s="112" t="e">
        <f>IF(AND('Riesgos Corrup'!#REF!="Baja",'Riesgos Corrup'!#REF!="Moderado"),CONCATENATE("R29C",'Riesgos Corrup'!#REF!),"")</f>
        <v>#REF!</v>
      </c>
      <c r="L184" s="113" t="e">
        <f>IF(AND('Riesgos Corrup'!#REF!="Baja",'Riesgos Corrup'!#REF!="Moderado"),CONCATENATE("R29C",'Riesgos Corrup'!#REF!),"")</f>
        <v>#REF!</v>
      </c>
      <c r="M184" s="102" t="e">
        <f>IF(AND('Riesgos Corrup'!#REF!="Baja",'Riesgos Corrup'!#REF!="Moderado"),CONCATENATE("R29C",'Riesgos Corrup'!#REF!),"")</f>
        <v>#REF!</v>
      </c>
      <c r="N184" s="103" t="e">
        <f>IF(AND('Riesgos Corrup'!#REF!="Baja",'Riesgos Corrup'!#REF!="Moderado"),CONCATENATE("R29C",'Riesgos Corrup'!#REF!),"")</f>
        <v>#REF!</v>
      </c>
      <c r="O184" s="104" t="e">
        <f>IF(AND('Riesgos Corrup'!#REF!="Baja",'Riesgos Corrup'!#REF!="Moderado"),CONCATENATE("R29C",'Riesgos Corrup'!#REF!),"")</f>
        <v>#REF!</v>
      </c>
      <c r="P184" s="102" t="e">
        <f>IF(AND('Riesgos Corrup'!#REF!="Baja",'Riesgos Corrup'!#REF!="Moderado"),CONCATENATE("R29C",'Riesgos Corrup'!#REF!),"")</f>
        <v>#REF!</v>
      </c>
      <c r="Q184" s="103" t="e">
        <f>IF(AND('Riesgos Corrup'!#REF!="Baja",'Riesgos Corrup'!#REF!="Moderado"),CONCATENATE("R29C",'Riesgos Corrup'!#REF!),"")</f>
        <v>#REF!</v>
      </c>
      <c r="R184" s="104" t="e">
        <f>IF(AND('Riesgos Corrup'!#REF!="Baja",'Riesgos Corrup'!#REF!="Moderado"),CONCATENATE("R29C",'Riesgos Corrup'!#REF!),"")</f>
        <v>#REF!</v>
      </c>
      <c r="S184" s="83" t="e">
        <f>IF(AND('Riesgos Corrup'!#REF!="Baja",'Riesgos Corrup'!#REF!="Mayor"),CONCATENATE("R29C",'Riesgos Corrup'!#REF!),"")</f>
        <v>#REF!</v>
      </c>
      <c r="T184" s="39" t="e">
        <f>IF(AND('Riesgos Corrup'!#REF!="Baja",'Riesgos Corrup'!#REF!="Mayor"),CONCATENATE("R29C",'Riesgos Corrup'!#REF!),"")</f>
        <v>#REF!</v>
      </c>
      <c r="U184" s="84" t="e">
        <f>IF(AND('Riesgos Corrup'!#REF!="Baja",'Riesgos Corrup'!#REF!="Mayor"),CONCATENATE("R29C",'Riesgos Corrup'!#REF!),"")</f>
        <v>#REF!</v>
      </c>
      <c r="V184" s="96" t="e">
        <f>IF(AND('Riesgos Corrup'!#REF!="Baja",'Riesgos Corrup'!#REF!="Catastrófico"),CONCATENATE("R29C",'Riesgos Corrup'!#REF!),"")</f>
        <v>#REF!</v>
      </c>
      <c r="W184" s="97" t="e">
        <f>IF(AND('Riesgos Corrup'!#REF!="Baja",'Riesgos Corrup'!#REF!="Catastrófico"),CONCATENATE("R29C",'Riesgos Corrup'!#REF!),"")</f>
        <v>#REF!</v>
      </c>
      <c r="X184" s="98" t="e">
        <f>IF(AND('Riesgos Corrup'!#REF!="Baja",'Riesgos Corrup'!#REF!="Catastrófico"),CONCATENATE("R29C",'Riesgos Corrup'!#REF!),"")</f>
        <v>#REF!</v>
      </c>
      <c r="Y184" s="40"/>
      <c r="Z184" s="218"/>
      <c r="AA184" s="219"/>
      <c r="AB184" s="219"/>
      <c r="AC184" s="219"/>
      <c r="AD184" s="219"/>
      <c r="AE184" s="22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row>
    <row r="185" spans="1:61" ht="15" customHeight="1" x14ac:dyDescent="0.35">
      <c r="A185" s="40"/>
      <c r="B185" s="204"/>
      <c r="C185" s="205"/>
      <c r="D185" s="206"/>
      <c r="E185" s="179"/>
      <c r="F185" s="174"/>
      <c r="G185" s="174"/>
      <c r="H185" s="174"/>
      <c r="I185" s="174"/>
      <c r="J185" s="111" t="e">
        <f>IF(AND('Riesgos Corrup'!#REF!="Baja",'Riesgos Corrup'!#REF!="Moderado"),CONCATENATE("R30C",'Riesgos Corrup'!#REF!),"")</f>
        <v>#REF!</v>
      </c>
      <c r="K185" s="112" t="e">
        <f>IF(AND('Riesgos Corrup'!#REF!="Baja",'Riesgos Corrup'!#REF!="Moderado"),CONCATENATE("R30C",'Riesgos Corrup'!#REF!),"")</f>
        <v>#REF!</v>
      </c>
      <c r="L185" s="113" t="e">
        <f>IF(AND('Riesgos Corrup'!#REF!="Baja",'Riesgos Corrup'!#REF!="Moderado"),CONCATENATE("R30C",'Riesgos Corrup'!#REF!),"")</f>
        <v>#REF!</v>
      </c>
      <c r="M185" s="102" t="e">
        <f>IF(AND('Riesgos Corrup'!#REF!="Baja",'Riesgos Corrup'!#REF!="Moderado"),CONCATENATE("R30C",'Riesgos Corrup'!#REF!),"")</f>
        <v>#REF!</v>
      </c>
      <c r="N185" s="103" t="e">
        <f>IF(AND('Riesgos Corrup'!#REF!="Baja",'Riesgos Corrup'!#REF!="Moderado"),CONCATENATE("R30C",'Riesgos Corrup'!#REF!),"")</f>
        <v>#REF!</v>
      </c>
      <c r="O185" s="104" t="e">
        <f>IF(AND('Riesgos Corrup'!#REF!="Baja",'Riesgos Corrup'!#REF!="Moderado"),CONCATENATE("R30C",'Riesgos Corrup'!#REF!),"")</f>
        <v>#REF!</v>
      </c>
      <c r="P185" s="102" t="e">
        <f>IF(AND('Riesgos Corrup'!#REF!="Baja",'Riesgos Corrup'!#REF!="Moderado"),CONCATENATE("R30C",'Riesgos Corrup'!#REF!),"")</f>
        <v>#REF!</v>
      </c>
      <c r="Q185" s="103" t="e">
        <f>IF(AND('Riesgos Corrup'!#REF!="Baja",'Riesgos Corrup'!#REF!="Moderado"),CONCATENATE("R30C",'Riesgos Corrup'!#REF!),"")</f>
        <v>#REF!</v>
      </c>
      <c r="R185" s="104" t="e">
        <f>IF(AND('Riesgos Corrup'!#REF!="Baja",'Riesgos Corrup'!#REF!="Moderado"),CONCATENATE("R30C",'Riesgos Corrup'!#REF!),"")</f>
        <v>#REF!</v>
      </c>
      <c r="S185" s="83" t="e">
        <f>IF(AND('Riesgos Corrup'!#REF!="Baja",'Riesgos Corrup'!#REF!="Mayor"),CONCATENATE("R30C",'Riesgos Corrup'!#REF!),"")</f>
        <v>#REF!</v>
      </c>
      <c r="T185" s="39" t="e">
        <f>IF(AND('Riesgos Corrup'!#REF!="Baja",'Riesgos Corrup'!#REF!="Mayor"),CONCATENATE("R30C",'Riesgos Corrup'!#REF!),"")</f>
        <v>#REF!</v>
      </c>
      <c r="U185" s="84" t="e">
        <f>IF(AND('Riesgos Corrup'!#REF!="Baja",'Riesgos Corrup'!#REF!="Mayor"),CONCATENATE("R30C",'Riesgos Corrup'!#REF!),"")</f>
        <v>#REF!</v>
      </c>
      <c r="V185" s="96" t="e">
        <f>IF(AND('Riesgos Corrup'!#REF!="Baja",'Riesgos Corrup'!#REF!="Catastrófico"),CONCATENATE("R30C",'Riesgos Corrup'!#REF!),"")</f>
        <v>#REF!</v>
      </c>
      <c r="W185" s="97" t="e">
        <f>IF(AND('Riesgos Corrup'!#REF!="Baja",'Riesgos Corrup'!#REF!="Catastrófico"),CONCATENATE("R30C",'Riesgos Corrup'!#REF!),"")</f>
        <v>#REF!</v>
      </c>
      <c r="X185" s="98" t="e">
        <f>IF(AND('Riesgos Corrup'!#REF!="Baja",'Riesgos Corrup'!#REF!="Catastrófico"),CONCATENATE("R30C",'Riesgos Corrup'!#REF!),"")</f>
        <v>#REF!</v>
      </c>
      <c r="Y185" s="40"/>
      <c r="Z185" s="218"/>
      <c r="AA185" s="219"/>
      <c r="AB185" s="219"/>
      <c r="AC185" s="219"/>
      <c r="AD185" s="219"/>
      <c r="AE185" s="22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row>
    <row r="186" spans="1:61" ht="15" customHeight="1" x14ac:dyDescent="0.35">
      <c r="A186" s="40"/>
      <c r="B186" s="204"/>
      <c r="C186" s="205"/>
      <c r="D186" s="206"/>
      <c r="E186" s="179"/>
      <c r="F186" s="174"/>
      <c r="G186" s="174"/>
      <c r="H186" s="174"/>
      <c r="I186" s="174"/>
      <c r="J186" s="111" t="e">
        <f>IF(AND('Riesgos Corrup'!#REF!="Baja",'Riesgos Corrup'!#REF!="Moderado"),CONCATENATE("R31C",'Riesgos Corrup'!#REF!),"")</f>
        <v>#REF!</v>
      </c>
      <c r="K186" s="112" t="e">
        <f>IF(AND('Riesgos Corrup'!#REF!="Baja",'Riesgos Corrup'!#REF!="Moderado"),CONCATENATE("R31C",'Riesgos Corrup'!#REF!),"")</f>
        <v>#REF!</v>
      </c>
      <c r="L186" s="113" t="e">
        <f>IF(AND('Riesgos Corrup'!#REF!="Baja",'Riesgos Corrup'!#REF!="Moderado"),CONCATENATE("R31C",'Riesgos Corrup'!#REF!),"")</f>
        <v>#REF!</v>
      </c>
      <c r="M186" s="102" t="e">
        <f>IF(AND('Riesgos Corrup'!#REF!="Baja",'Riesgos Corrup'!#REF!="Moderado"),CONCATENATE("R31C",'Riesgos Corrup'!#REF!),"")</f>
        <v>#REF!</v>
      </c>
      <c r="N186" s="103" t="e">
        <f>IF(AND('Riesgos Corrup'!#REF!="Baja",'Riesgos Corrup'!#REF!="Moderado"),CONCATENATE("R31C",'Riesgos Corrup'!#REF!),"")</f>
        <v>#REF!</v>
      </c>
      <c r="O186" s="103" t="e">
        <f>IF(AND('Riesgos Corrup'!#REF!="Baja",'Riesgos Corrup'!#REF!="Moderado"),CONCATENATE("R31C",'Riesgos Corrup'!#REF!),"")</f>
        <v>#REF!</v>
      </c>
      <c r="P186" s="102" t="e">
        <f>IF(AND('Riesgos Corrup'!#REF!="Baja",'Riesgos Corrup'!#REF!="Moderado"),CONCATENATE("R31C",'Riesgos Corrup'!#REF!),"")</f>
        <v>#REF!</v>
      </c>
      <c r="Q186" s="103" t="e">
        <f>IF(AND('Riesgos Corrup'!#REF!="Baja",'Riesgos Corrup'!#REF!="Moderado"),CONCATENATE("R31C",'Riesgos Corrup'!#REF!),"")</f>
        <v>#REF!</v>
      </c>
      <c r="R186" s="103" t="e">
        <f>IF(AND('Riesgos Corrup'!#REF!="Baja",'Riesgos Corrup'!#REF!="Moderado"),CONCATENATE("R31C",'Riesgos Corrup'!#REF!),"")</f>
        <v>#REF!</v>
      </c>
      <c r="S186" s="83" t="e">
        <f>IF(AND('Riesgos Corrup'!#REF!="Baja",'Riesgos Corrup'!#REF!="Mayor"),CONCATENATE("R31C",'Riesgos Corrup'!#REF!),"")</f>
        <v>#REF!</v>
      </c>
      <c r="T186" s="39" t="e">
        <f>IF(AND('Riesgos Corrup'!#REF!="Baja",'Riesgos Corrup'!#REF!="Mayor"),CONCATENATE("R31C",'Riesgos Corrup'!#REF!),"")</f>
        <v>#REF!</v>
      </c>
      <c r="U186" s="39" t="e">
        <f>IF(AND('Riesgos Corrup'!#REF!="Baja",'Riesgos Corrup'!#REF!="Mayor"),CONCATENATE("R31C",'Riesgos Corrup'!#REF!),"")</f>
        <v>#REF!</v>
      </c>
      <c r="V186" s="96" t="e">
        <f>IF(AND('Riesgos Corrup'!#REF!="Baja",'Riesgos Corrup'!#REF!="Catastrófico"),CONCATENATE("R31C",'Riesgos Corrup'!#REF!),"")</f>
        <v>#REF!</v>
      </c>
      <c r="W186" s="97" t="e">
        <f>IF(AND('Riesgos Corrup'!#REF!="Baja",'Riesgos Corrup'!#REF!="Catastrófico"),CONCATENATE("R31C",'Riesgos Corrup'!#REF!),"")</f>
        <v>#REF!</v>
      </c>
      <c r="X186" s="98" t="e">
        <f>IF(AND('Riesgos Corrup'!#REF!="Baja",'Riesgos Corrup'!#REF!="Catastrófico"),CONCATENATE("R31C",'Riesgos Corrup'!#REF!),"")</f>
        <v>#REF!</v>
      </c>
      <c r="Y186" s="40"/>
      <c r="Z186" s="218"/>
      <c r="AA186" s="219"/>
      <c r="AB186" s="219"/>
      <c r="AC186" s="219"/>
      <c r="AD186" s="219"/>
      <c r="AE186" s="22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row>
    <row r="187" spans="1:61" ht="15" customHeight="1" x14ac:dyDescent="0.35">
      <c r="A187" s="40"/>
      <c r="B187" s="204"/>
      <c r="C187" s="205"/>
      <c r="D187" s="206"/>
      <c r="E187" s="179"/>
      <c r="F187" s="174"/>
      <c r="G187" s="174"/>
      <c r="H187" s="174"/>
      <c r="I187" s="174"/>
      <c r="J187" s="111" t="e">
        <f>IF(AND('Riesgos Corrup'!#REF!="Baja",'Riesgos Corrup'!#REF!="Moderado"),CONCATENATE("R32C",'Riesgos Corrup'!#REF!),"")</f>
        <v>#REF!</v>
      </c>
      <c r="K187" s="112" t="e">
        <f>IF(AND('Riesgos Corrup'!#REF!="Baja",'Riesgos Corrup'!#REF!="Moderado"),CONCATENATE("R32C",'Riesgos Corrup'!#REF!),"")</f>
        <v>#REF!</v>
      </c>
      <c r="L187" s="113" t="e">
        <f>IF(AND('Riesgos Corrup'!#REF!="Baja",'Riesgos Corrup'!#REF!="Moderado"),CONCATENATE("R32C",'Riesgos Corrup'!#REF!),"")</f>
        <v>#REF!</v>
      </c>
      <c r="M187" s="102" t="e">
        <f>IF(AND('Riesgos Corrup'!#REF!="Baja",'Riesgos Corrup'!#REF!="Moderado"),CONCATENATE("R32C",'Riesgos Corrup'!#REF!),"")</f>
        <v>#REF!</v>
      </c>
      <c r="N187" s="103" t="e">
        <f>IF(AND('Riesgos Corrup'!#REF!="Baja",'Riesgos Corrup'!#REF!="Moderado"),CONCATENATE("R32C",'Riesgos Corrup'!#REF!),"")</f>
        <v>#REF!</v>
      </c>
      <c r="O187" s="104" t="e">
        <f>IF(AND('Riesgos Corrup'!#REF!="Baja",'Riesgos Corrup'!#REF!="Moderado"),CONCATENATE("R32C",'Riesgos Corrup'!#REF!),"")</f>
        <v>#REF!</v>
      </c>
      <c r="P187" s="102" t="e">
        <f>IF(AND('Riesgos Corrup'!#REF!="Baja",'Riesgos Corrup'!#REF!="Moderado"),CONCATENATE("R32C",'Riesgos Corrup'!#REF!),"")</f>
        <v>#REF!</v>
      </c>
      <c r="Q187" s="103" t="e">
        <f>IF(AND('Riesgos Corrup'!#REF!="Baja",'Riesgos Corrup'!#REF!="Moderado"),CONCATENATE("R32C",'Riesgos Corrup'!#REF!),"")</f>
        <v>#REF!</v>
      </c>
      <c r="R187" s="104" t="e">
        <f>IF(AND('Riesgos Corrup'!#REF!="Baja",'Riesgos Corrup'!#REF!="Moderado"),CONCATENATE("R32C",'Riesgos Corrup'!#REF!),"")</f>
        <v>#REF!</v>
      </c>
      <c r="S187" s="83" t="e">
        <f>IF(AND('Riesgos Corrup'!#REF!="Baja",'Riesgos Corrup'!#REF!="Mayor"),CONCATENATE("R32C",'Riesgos Corrup'!#REF!),"")</f>
        <v>#REF!</v>
      </c>
      <c r="T187" s="39" t="e">
        <f>IF(AND('Riesgos Corrup'!#REF!="Baja",'Riesgos Corrup'!#REF!="Mayor"),CONCATENATE("R32C",'Riesgos Corrup'!#REF!),"")</f>
        <v>#REF!</v>
      </c>
      <c r="U187" s="84" t="e">
        <f>IF(AND('Riesgos Corrup'!#REF!="Baja",'Riesgos Corrup'!#REF!="Mayor"),CONCATENATE("R32C",'Riesgos Corrup'!#REF!),"")</f>
        <v>#REF!</v>
      </c>
      <c r="V187" s="96" t="e">
        <f>IF(AND('Riesgos Corrup'!#REF!="Baja",'Riesgos Corrup'!#REF!="Catastrófico"),CONCATENATE("R32C",'Riesgos Corrup'!#REF!),"")</f>
        <v>#REF!</v>
      </c>
      <c r="W187" s="97" t="e">
        <f>IF(AND('Riesgos Corrup'!#REF!="Baja",'Riesgos Corrup'!#REF!="Catastrófico"),CONCATENATE("R32C",'Riesgos Corrup'!#REF!),"")</f>
        <v>#REF!</v>
      </c>
      <c r="X187" s="98" t="e">
        <f>IF(AND('Riesgos Corrup'!#REF!="Baja",'Riesgos Corrup'!#REF!="Catastrófico"),CONCATENATE("R32C",'Riesgos Corrup'!#REF!),"")</f>
        <v>#REF!</v>
      </c>
      <c r="Y187" s="40"/>
      <c r="Z187" s="218"/>
      <c r="AA187" s="219"/>
      <c r="AB187" s="219"/>
      <c r="AC187" s="219"/>
      <c r="AD187" s="219"/>
      <c r="AE187" s="22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row>
    <row r="188" spans="1:61" ht="15" customHeight="1" x14ac:dyDescent="0.35">
      <c r="A188" s="40"/>
      <c r="B188" s="204"/>
      <c r="C188" s="205"/>
      <c r="D188" s="206"/>
      <c r="E188" s="179"/>
      <c r="F188" s="174"/>
      <c r="G188" s="174"/>
      <c r="H188" s="174"/>
      <c r="I188" s="174"/>
      <c r="J188" s="111" t="e">
        <f>IF(AND('Riesgos Corrup'!#REF!="Baja",'Riesgos Corrup'!#REF!="Moderado"),CONCATENATE("R33C",'Riesgos Corrup'!#REF!),"")</f>
        <v>#REF!</v>
      </c>
      <c r="K188" s="112" t="e">
        <f>IF(AND('Riesgos Corrup'!#REF!="Baja",'Riesgos Corrup'!#REF!="Moderado"),CONCATENATE("R33C",'Riesgos Corrup'!#REF!),"")</f>
        <v>#REF!</v>
      </c>
      <c r="L188" s="113" t="e">
        <f>IF(AND('Riesgos Corrup'!#REF!="Baja",'Riesgos Corrup'!#REF!="Moderado"),CONCATENATE("R33C",'Riesgos Corrup'!#REF!),"")</f>
        <v>#REF!</v>
      </c>
      <c r="M188" s="102" t="e">
        <f>IF(AND('Riesgos Corrup'!#REF!="Baja",'Riesgos Corrup'!#REF!="Moderado"),CONCATENATE("R33C",'Riesgos Corrup'!#REF!),"")</f>
        <v>#REF!</v>
      </c>
      <c r="N188" s="103" t="e">
        <f>IF(AND('Riesgos Corrup'!#REF!="Baja",'Riesgos Corrup'!#REF!="Moderado"),CONCATENATE("R33C",'Riesgos Corrup'!#REF!),"")</f>
        <v>#REF!</v>
      </c>
      <c r="O188" s="104" t="e">
        <f>IF(AND('Riesgos Corrup'!#REF!="Baja",'Riesgos Corrup'!#REF!="Moderado"),CONCATENATE("R33C",'Riesgos Corrup'!#REF!),"")</f>
        <v>#REF!</v>
      </c>
      <c r="P188" s="102" t="e">
        <f>IF(AND('Riesgos Corrup'!#REF!="Baja",'Riesgos Corrup'!#REF!="Moderado"),CONCATENATE("R33C",'Riesgos Corrup'!#REF!),"")</f>
        <v>#REF!</v>
      </c>
      <c r="Q188" s="103" t="e">
        <f>IF(AND('Riesgos Corrup'!#REF!="Baja",'Riesgos Corrup'!#REF!="Moderado"),CONCATENATE("R33C",'Riesgos Corrup'!#REF!),"")</f>
        <v>#REF!</v>
      </c>
      <c r="R188" s="104" t="e">
        <f>IF(AND('Riesgos Corrup'!#REF!="Baja",'Riesgos Corrup'!#REF!="Moderado"),CONCATENATE("R33C",'Riesgos Corrup'!#REF!),"")</f>
        <v>#REF!</v>
      </c>
      <c r="S188" s="83" t="e">
        <f>IF(AND('Riesgos Corrup'!#REF!="Baja",'Riesgos Corrup'!#REF!="Mayor"),CONCATENATE("R33C",'Riesgos Corrup'!#REF!),"")</f>
        <v>#REF!</v>
      </c>
      <c r="T188" s="39" t="e">
        <f>IF(AND('Riesgos Corrup'!#REF!="Baja",'Riesgos Corrup'!#REF!="Mayor"),CONCATENATE("R33C",'Riesgos Corrup'!#REF!),"")</f>
        <v>#REF!</v>
      </c>
      <c r="U188" s="84" t="e">
        <f>IF(AND('Riesgos Corrup'!#REF!="Baja",'Riesgos Corrup'!#REF!="Mayor"),CONCATENATE("R33C",'Riesgos Corrup'!#REF!),"")</f>
        <v>#REF!</v>
      </c>
      <c r="V188" s="96" t="e">
        <f>IF(AND('Riesgos Corrup'!#REF!="Baja",'Riesgos Corrup'!#REF!="Catastrófico"),CONCATENATE("R33C",'Riesgos Corrup'!#REF!),"")</f>
        <v>#REF!</v>
      </c>
      <c r="W188" s="97" t="e">
        <f>IF(AND('Riesgos Corrup'!#REF!="Baja",'Riesgos Corrup'!#REF!="Catastrófico"),CONCATENATE("R33C",'Riesgos Corrup'!#REF!),"")</f>
        <v>#REF!</v>
      </c>
      <c r="X188" s="98" t="e">
        <f>IF(AND('Riesgos Corrup'!#REF!="Baja",'Riesgos Corrup'!#REF!="Catastrófico"),CONCATENATE("R33C",'Riesgos Corrup'!#REF!),"")</f>
        <v>#REF!</v>
      </c>
      <c r="Y188" s="40"/>
      <c r="Z188" s="218"/>
      <c r="AA188" s="219"/>
      <c r="AB188" s="219"/>
      <c r="AC188" s="219"/>
      <c r="AD188" s="219"/>
      <c r="AE188" s="22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row>
    <row r="189" spans="1:61" ht="15" customHeight="1" x14ac:dyDescent="0.35">
      <c r="A189" s="40"/>
      <c r="B189" s="204"/>
      <c r="C189" s="205"/>
      <c r="D189" s="206"/>
      <c r="E189" s="179"/>
      <c r="F189" s="174"/>
      <c r="G189" s="174"/>
      <c r="H189" s="174"/>
      <c r="I189" s="174"/>
      <c r="J189" s="111" t="e">
        <f>IF(AND('Riesgos Corrup'!#REF!="Baja",'Riesgos Corrup'!#REF!="Moderado"),CONCATENATE("R34C",'Riesgos Corrup'!#REF!),"")</f>
        <v>#REF!</v>
      </c>
      <c r="K189" s="112" t="e">
        <f>IF(AND('Riesgos Corrup'!#REF!="Baja",'Riesgos Corrup'!#REF!="Moderado"),CONCATENATE("R34C",'Riesgos Corrup'!#REF!),"")</f>
        <v>#REF!</v>
      </c>
      <c r="L189" s="113" t="e">
        <f>IF(AND('Riesgos Corrup'!#REF!="Baja",'Riesgos Corrup'!#REF!="Moderado"),CONCATENATE("R34C",'Riesgos Corrup'!#REF!),"")</f>
        <v>#REF!</v>
      </c>
      <c r="M189" s="102" t="e">
        <f>IF(AND('Riesgos Corrup'!#REF!="Baja",'Riesgos Corrup'!#REF!="Moderado"),CONCATENATE("R34C",'Riesgos Corrup'!#REF!),"")</f>
        <v>#REF!</v>
      </c>
      <c r="N189" s="103" t="e">
        <f>IF(AND('Riesgos Corrup'!#REF!="Baja",'Riesgos Corrup'!#REF!="Moderado"),CONCATENATE("R34C",'Riesgos Corrup'!#REF!),"")</f>
        <v>#REF!</v>
      </c>
      <c r="O189" s="104" t="e">
        <f>IF(AND('Riesgos Corrup'!#REF!="Baja",'Riesgos Corrup'!#REF!="Moderado"),CONCATENATE("R34C",'Riesgos Corrup'!#REF!),"")</f>
        <v>#REF!</v>
      </c>
      <c r="P189" s="102" t="e">
        <f>IF(AND('Riesgos Corrup'!#REF!="Baja",'Riesgos Corrup'!#REF!="Moderado"),CONCATENATE("R34C",'Riesgos Corrup'!#REF!),"")</f>
        <v>#REF!</v>
      </c>
      <c r="Q189" s="103" t="e">
        <f>IF(AND('Riesgos Corrup'!#REF!="Baja",'Riesgos Corrup'!#REF!="Moderado"),CONCATENATE("R34C",'Riesgos Corrup'!#REF!),"")</f>
        <v>#REF!</v>
      </c>
      <c r="R189" s="104" t="e">
        <f>IF(AND('Riesgos Corrup'!#REF!="Baja",'Riesgos Corrup'!#REF!="Moderado"),CONCATENATE("R34C",'Riesgos Corrup'!#REF!),"")</f>
        <v>#REF!</v>
      </c>
      <c r="S189" s="83" t="e">
        <f>IF(AND('Riesgos Corrup'!#REF!="Baja",'Riesgos Corrup'!#REF!="Mayor"),CONCATENATE("R34C",'Riesgos Corrup'!#REF!),"")</f>
        <v>#REF!</v>
      </c>
      <c r="T189" s="39" t="e">
        <f>IF(AND('Riesgos Corrup'!#REF!="Baja",'Riesgos Corrup'!#REF!="Mayor"),CONCATENATE("R34C",'Riesgos Corrup'!#REF!),"")</f>
        <v>#REF!</v>
      </c>
      <c r="U189" s="84" t="e">
        <f>IF(AND('Riesgos Corrup'!#REF!="Baja",'Riesgos Corrup'!#REF!="Mayor"),CONCATENATE("R34C",'Riesgos Corrup'!#REF!),"")</f>
        <v>#REF!</v>
      </c>
      <c r="V189" s="96" t="e">
        <f>IF(AND('Riesgos Corrup'!#REF!="Baja",'Riesgos Corrup'!#REF!="Catastrófico"),CONCATENATE("R34C",'Riesgos Corrup'!#REF!),"")</f>
        <v>#REF!</v>
      </c>
      <c r="W189" s="97" t="e">
        <f>IF(AND('Riesgos Corrup'!#REF!="Baja",'Riesgos Corrup'!#REF!="Catastrófico"),CONCATENATE("R34C",'Riesgos Corrup'!#REF!),"")</f>
        <v>#REF!</v>
      </c>
      <c r="X189" s="98" t="e">
        <f>IF(AND('Riesgos Corrup'!#REF!="Baja",'Riesgos Corrup'!#REF!="Catastrófico"),CONCATENATE("R34C",'Riesgos Corrup'!#REF!),"")</f>
        <v>#REF!</v>
      </c>
      <c r="Y189" s="40"/>
      <c r="Z189" s="218"/>
      <c r="AA189" s="219"/>
      <c r="AB189" s="219"/>
      <c r="AC189" s="219"/>
      <c r="AD189" s="219"/>
      <c r="AE189" s="22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row>
    <row r="190" spans="1:61" ht="15" customHeight="1" x14ac:dyDescent="0.35">
      <c r="A190" s="40"/>
      <c r="B190" s="204"/>
      <c r="C190" s="205"/>
      <c r="D190" s="206"/>
      <c r="E190" s="179"/>
      <c r="F190" s="174"/>
      <c r="G190" s="174"/>
      <c r="H190" s="174"/>
      <c r="I190" s="174"/>
      <c r="J190" s="111" t="e">
        <f>IF(AND('Riesgos Corrup'!#REF!="Baja",'Riesgos Corrup'!#REF!="Moderado"),CONCATENATE("R35C",'Riesgos Corrup'!#REF!),"")</f>
        <v>#REF!</v>
      </c>
      <c r="K190" s="112" t="e">
        <f>IF(AND('Riesgos Corrup'!#REF!="Baja",'Riesgos Corrup'!#REF!="Moderado"),CONCATENATE("R35C",'Riesgos Corrup'!#REF!),"")</f>
        <v>#REF!</v>
      </c>
      <c r="L190" s="113" t="e">
        <f>IF(AND('Riesgos Corrup'!#REF!="Baja",'Riesgos Corrup'!#REF!="Moderado"),CONCATENATE("R35C",'Riesgos Corrup'!#REF!),"")</f>
        <v>#REF!</v>
      </c>
      <c r="M190" s="102" t="e">
        <f>IF(AND('Riesgos Corrup'!#REF!="Baja",'Riesgos Corrup'!#REF!="Moderado"),CONCATENATE("R35C",'Riesgos Corrup'!#REF!),"")</f>
        <v>#REF!</v>
      </c>
      <c r="N190" s="103" t="e">
        <f>IF(AND('Riesgos Corrup'!#REF!="Baja",'Riesgos Corrup'!#REF!="Moderado"),CONCATENATE("R35C",'Riesgos Corrup'!#REF!),"")</f>
        <v>#REF!</v>
      </c>
      <c r="O190" s="104" t="e">
        <f>IF(AND('Riesgos Corrup'!#REF!="Baja",'Riesgos Corrup'!#REF!="Moderado"),CONCATENATE("R35C",'Riesgos Corrup'!#REF!),"")</f>
        <v>#REF!</v>
      </c>
      <c r="P190" s="102" t="e">
        <f>IF(AND('Riesgos Corrup'!#REF!="Baja",'Riesgos Corrup'!#REF!="Moderado"),CONCATENATE("R35C",'Riesgos Corrup'!#REF!),"")</f>
        <v>#REF!</v>
      </c>
      <c r="Q190" s="103" t="e">
        <f>IF(AND('Riesgos Corrup'!#REF!="Baja",'Riesgos Corrup'!#REF!="Moderado"),CONCATENATE("R35C",'Riesgos Corrup'!#REF!),"")</f>
        <v>#REF!</v>
      </c>
      <c r="R190" s="104" t="e">
        <f>IF(AND('Riesgos Corrup'!#REF!="Baja",'Riesgos Corrup'!#REF!="Moderado"),CONCATENATE("R35C",'Riesgos Corrup'!#REF!),"")</f>
        <v>#REF!</v>
      </c>
      <c r="S190" s="83" t="e">
        <f>IF(AND('Riesgos Corrup'!#REF!="Baja",'Riesgos Corrup'!#REF!="Mayor"),CONCATENATE("R35C",'Riesgos Corrup'!#REF!),"")</f>
        <v>#REF!</v>
      </c>
      <c r="T190" s="39" t="e">
        <f>IF(AND('Riesgos Corrup'!#REF!="Baja",'Riesgos Corrup'!#REF!="Mayor"),CONCATENATE("R35C",'Riesgos Corrup'!#REF!),"")</f>
        <v>#REF!</v>
      </c>
      <c r="U190" s="84" t="e">
        <f>IF(AND('Riesgos Corrup'!#REF!="Baja",'Riesgos Corrup'!#REF!="Mayor"),CONCATENATE("R35C",'Riesgos Corrup'!#REF!),"")</f>
        <v>#REF!</v>
      </c>
      <c r="V190" s="96" t="e">
        <f>IF(AND('Riesgos Corrup'!#REF!="Baja",'Riesgos Corrup'!#REF!="Catastrófico"),CONCATENATE("R35C",'Riesgos Corrup'!#REF!),"")</f>
        <v>#REF!</v>
      </c>
      <c r="W190" s="97" t="e">
        <f>IF(AND('Riesgos Corrup'!#REF!="Baja",'Riesgos Corrup'!#REF!="Catastrófico"),CONCATENATE("R35C",'Riesgos Corrup'!#REF!),"")</f>
        <v>#REF!</v>
      </c>
      <c r="X190" s="98" t="e">
        <f>IF(AND('Riesgos Corrup'!#REF!="Baja",'Riesgos Corrup'!#REF!="Catastrófico"),CONCATENATE("R35C",'Riesgos Corrup'!#REF!),"")</f>
        <v>#REF!</v>
      </c>
      <c r="Y190" s="40"/>
      <c r="Z190" s="218"/>
      <c r="AA190" s="219"/>
      <c r="AB190" s="219"/>
      <c r="AC190" s="219"/>
      <c r="AD190" s="219"/>
      <c r="AE190" s="22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row>
    <row r="191" spans="1:61" ht="15" customHeight="1" x14ac:dyDescent="0.35">
      <c r="A191" s="40"/>
      <c r="B191" s="204"/>
      <c r="C191" s="205"/>
      <c r="D191" s="206"/>
      <c r="E191" s="179"/>
      <c r="F191" s="174"/>
      <c r="G191" s="174"/>
      <c r="H191" s="174"/>
      <c r="I191" s="174"/>
      <c r="J191" s="111" t="e">
        <f>IF(AND('Riesgos Corrup'!#REF!="Baja",'Riesgos Corrup'!#REF!="Moderado"),CONCATENATE("R36C",'Riesgos Corrup'!#REF!),"")</f>
        <v>#REF!</v>
      </c>
      <c r="K191" s="112" t="e">
        <f>IF(AND('Riesgos Corrup'!#REF!="Baja",'Riesgos Corrup'!#REF!="Moderado"),CONCATENATE("R36C",'Riesgos Corrup'!#REF!),"")</f>
        <v>#REF!</v>
      </c>
      <c r="L191" s="113" t="e">
        <f>IF(AND('Riesgos Corrup'!#REF!="Baja",'Riesgos Corrup'!#REF!="Moderado"),CONCATENATE("R36C",'Riesgos Corrup'!#REF!),"")</f>
        <v>#REF!</v>
      </c>
      <c r="M191" s="102" t="e">
        <f>IF(AND('Riesgos Corrup'!#REF!="Baja",'Riesgos Corrup'!#REF!="Moderado"),CONCATENATE("R36C",'Riesgos Corrup'!#REF!),"")</f>
        <v>#REF!</v>
      </c>
      <c r="N191" s="103" t="e">
        <f>IF(AND('Riesgos Corrup'!#REF!="Baja",'Riesgos Corrup'!#REF!="Moderado"),CONCATENATE("R36C",'Riesgos Corrup'!#REF!),"")</f>
        <v>#REF!</v>
      </c>
      <c r="O191" s="104" t="e">
        <f>IF(AND('Riesgos Corrup'!#REF!="Baja",'Riesgos Corrup'!#REF!="Moderado"),CONCATENATE("R36C",'Riesgos Corrup'!#REF!),"")</f>
        <v>#REF!</v>
      </c>
      <c r="P191" s="102" t="e">
        <f>IF(AND('Riesgos Corrup'!#REF!="Baja",'Riesgos Corrup'!#REF!="Moderado"),CONCATENATE("R36C",'Riesgos Corrup'!#REF!),"")</f>
        <v>#REF!</v>
      </c>
      <c r="Q191" s="103" t="e">
        <f>IF(AND('Riesgos Corrup'!#REF!="Baja",'Riesgos Corrup'!#REF!="Moderado"),CONCATENATE("R36C",'Riesgos Corrup'!#REF!),"")</f>
        <v>#REF!</v>
      </c>
      <c r="R191" s="104" t="e">
        <f>IF(AND('Riesgos Corrup'!#REF!="Baja",'Riesgos Corrup'!#REF!="Moderado"),CONCATENATE("R36C",'Riesgos Corrup'!#REF!),"")</f>
        <v>#REF!</v>
      </c>
      <c r="S191" s="83" t="e">
        <f>IF(AND('Riesgos Corrup'!#REF!="Baja",'Riesgos Corrup'!#REF!="Mayor"),CONCATENATE("R36C",'Riesgos Corrup'!#REF!),"")</f>
        <v>#REF!</v>
      </c>
      <c r="T191" s="39" t="e">
        <f>IF(AND('Riesgos Corrup'!#REF!="Baja",'Riesgos Corrup'!#REF!="Mayor"),CONCATENATE("R36C",'Riesgos Corrup'!#REF!),"")</f>
        <v>#REF!</v>
      </c>
      <c r="U191" s="84" t="e">
        <f>IF(AND('Riesgos Corrup'!#REF!="Baja",'Riesgos Corrup'!#REF!="Mayor"),CONCATENATE("R36C",'Riesgos Corrup'!#REF!),"")</f>
        <v>#REF!</v>
      </c>
      <c r="V191" s="96" t="e">
        <f>IF(AND('Riesgos Corrup'!#REF!="Baja",'Riesgos Corrup'!#REF!="Catastrófico"),CONCATENATE("R36C",'Riesgos Corrup'!#REF!),"")</f>
        <v>#REF!</v>
      </c>
      <c r="W191" s="97" t="e">
        <f>IF(AND('Riesgos Corrup'!#REF!="Baja",'Riesgos Corrup'!#REF!="Catastrófico"),CONCATENATE("R36C",'Riesgos Corrup'!#REF!),"")</f>
        <v>#REF!</v>
      </c>
      <c r="X191" s="98" t="e">
        <f>IF(AND('Riesgos Corrup'!#REF!="Baja",'Riesgos Corrup'!#REF!="Catastrófico"),CONCATENATE("R36C",'Riesgos Corrup'!#REF!),"")</f>
        <v>#REF!</v>
      </c>
      <c r="Y191" s="40"/>
      <c r="Z191" s="218"/>
      <c r="AA191" s="219"/>
      <c r="AB191" s="219"/>
      <c r="AC191" s="219"/>
      <c r="AD191" s="219"/>
      <c r="AE191" s="22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row>
    <row r="192" spans="1:61" ht="15" customHeight="1" x14ac:dyDescent="0.35">
      <c r="A192" s="40"/>
      <c r="B192" s="204"/>
      <c r="C192" s="205"/>
      <c r="D192" s="206"/>
      <c r="E192" s="179"/>
      <c r="F192" s="174"/>
      <c r="G192" s="174"/>
      <c r="H192" s="174"/>
      <c r="I192" s="174"/>
      <c r="J192" s="111" t="str">
        <f ca="1">IF(AND('Riesgos Corrup'!$AB$40="Baja",'Riesgos Corrup'!$AD$40="Moderado"),CONCATENATE("R37C",'Riesgos Corrup'!$R$40),"")</f>
        <v/>
      </c>
      <c r="K192" s="112" t="str">
        <f>IF(AND('Riesgos Corrup'!$AB$41="Baja",'Riesgos Corrup'!$AD$41="Moderado"),CONCATENATE("R37C",'Riesgos Corrup'!$R$41),"")</f>
        <v/>
      </c>
      <c r="L192" s="113" t="str">
        <f>IF(AND('Riesgos Corrup'!$AB$42="Baja",'Riesgos Corrup'!$AD$42="Moderado"),CONCATENATE("R37C",'Riesgos Corrup'!$R$42),"")</f>
        <v/>
      </c>
      <c r="M192" s="102" t="str">
        <f ca="1">IF(AND('Riesgos Corrup'!$AB$40="Baja",'Riesgos Corrup'!$AD$40="Moderado"),CONCATENATE("R37C",'Riesgos Corrup'!$R$40),"")</f>
        <v/>
      </c>
      <c r="N192" s="103" t="str">
        <f>IF(AND('Riesgos Corrup'!$AB$41="Baja",'Riesgos Corrup'!$AD$41="Moderado"),CONCATENATE("R37C",'Riesgos Corrup'!$R$41),"")</f>
        <v/>
      </c>
      <c r="O192" s="104" t="str">
        <f>IF(AND('Riesgos Corrup'!$AB$42="Baja",'Riesgos Corrup'!$AD$42="Moderado"),CONCATENATE("R37C",'Riesgos Corrup'!$R$42),"")</f>
        <v/>
      </c>
      <c r="P192" s="102" t="str">
        <f ca="1">IF(AND('Riesgos Corrup'!$AB$40="Baja",'Riesgos Corrup'!$AD$40="Moderado"),CONCATENATE("R37C",'Riesgos Corrup'!$R$40),"")</f>
        <v/>
      </c>
      <c r="Q192" s="103" t="str">
        <f>IF(AND('Riesgos Corrup'!$AB$41="Baja",'Riesgos Corrup'!$AD$41="Moderado"),CONCATENATE("R37C",'Riesgos Corrup'!$R$41),"")</f>
        <v/>
      </c>
      <c r="R192" s="104" t="str">
        <f>IF(AND('Riesgos Corrup'!$AB$42="Baja",'Riesgos Corrup'!$AD$42="Moderado"),CONCATENATE("R37C",'Riesgos Corrup'!$R$42),"")</f>
        <v/>
      </c>
      <c r="S192" s="83" t="str">
        <f ca="1">IF(AND('Riesgos Corrup'!$AB$40="Baja",'Riesgos Corrup'!$AD$40="Mayor"),CONCATENATE("R37C",'Riesgos Corrup'!$R$40),"")</f>
        <v/>
      </c>
      <c r="T192" s="39" t="str">
        <f>IF(AND('Riesgos Corrup'!$AB$41="Baja",'Riesgos Corrup'!$AD$41="Mayor"),CONCATENATE("R37C",'Riesgos Corrup'!$R$41),"")</f>
        <v/>
      </c>
      <c r="U192" s="84" t="str">
        <f>IF(AND('Riesgos Corrup'!$AB$42="Baja",'Riesgos Corrup'!$AD$42="Mayor"),CONCATENATE("R37C",'Riesgos Corrup'!$R$42),"")</f>
        <v/>
      </c>
      <c r="V192" s="96" t="str">
        <f ca="1">IF(AND('Riesgos Corrup'!$AB$40="Baja",'Riesgos Corrup'!$AD$40="Catastrófico"),CONCATENATE("R37C",'Riesgos Corrup'!$R$40),"")</f>
        <v/>
      </c>
      <c r="W192" s="97" t="str">
        <f>IF(AND('Riesgos Corrup'!$AB$41="Baja",'Riesgos Corrup'!$AD$41="Catastrófico"),CONCATENATE("R37C",'Riesgos Corrup'!$R$41),"")</f>
        <v/>
      </c>
      <c r="X192" s="98" t="str">
        <f>IF(AND('Riesgos Corrup'!$AB$42="Baja",'Riesgos Corrup'!$AD$42="Catastrófico"),CONCATENATE("R37C",'Riesgos Corrup'!$R$42),"")</f>
        <v/>
      </c>
      <c r="Y192" s="40"/>
      <c r="Z192" s="218"/>
      <c r="AA192" s="219"/>
      <c r="AB192" s="219"/>
      <c r="AC192" s="219"/>
      <c r="AD192" s="219"/>
      <c r="AE192" s="22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row>
    <row r="193" spans="1:65" ht="15" customHeight="1" x14ac:dyDescent="0.35">
      <c r="A193" s="40"/>
      <c r="B193" s="204"/>
      <c r="C193" s="205"/>
      <c r="D193" s="206"/>
      <c r="E193" s="179"/>
      <c r="F193" s="174"/>
      <c r="G193" s="174"/>
      <c r="H193" s="174"/>
      <c r="I193" s="174"/>
      <c r="J193" s="111" t="e">
        <f>IF(AND('Riesgos Corrup'!#REF!="Baja",'Riesgos Corrup'!#REF!="Moderado"),CONCATENATE("R39C",'Riesgos Corrup'!#REF!),"")</f>
        <v>#REF!</v>
      </c>
      <c r="K193" s="112" t="e">
        <f>IF(AND('Riesgos Corrup'!#REF!="Baja",'Riesgos Corrup'!#REF!="Moderado"),CONCATENATE("R38C",'Riesgos Corrup'!#REF!),"")</f>
        <v>#REF!</v>
      </c>
      <c r="L193" s="113" t="e">
        <f>IF(AND('Riesgos Corrup'!#REF!="Baja",'Riesgos Corrup'!#REF!="Moderado"),CONCATENATE("R38C",'Riesgos Corrup'!#REF!),"")</f>
        <v>#REF!</v>
      </c>
      <c r="M193" s="102" t="e">
        <f>IF(AND('Riesgos Corrup'!#REF!="Baja",'Riesgos Corrup'!#REF!="Moderado"),CONCATENATE("R39C",'Riesgos Corrup'!#REF!),"")</f>
        <v>#REF!</v>
      </c>
      <c r="N193" s="103" t="e">
        <f>IF(AND('Riesgos Corrup'!#REF!="Baja",'Riesgos Corrup'!#REF!="Moderado"),CONCATENATE("R38C",'Riesgos Corrup'!#REF!),"")</f>
        <v>#REF!</v>
      </c>
      <c r="O193" s="104" t="e">
        <f>IF(AND('Riesgos Corrup'!#REF!="Baja",'Riesgos Corrup'!#REF!="Moderado"),CONCATENATE("R38C",'Riesgos Corrup'!#REF!),"")</f>
        <v>#REF!</v>
      </c>
      <c r="P193" s="102" t="e">
        <f>IF(AND('Riesgos Corrup'!#REF!="Baja",'Riesgos Corrup'!#REF!="Moderado"),CONCATENATE("R39C",'Riesgos Corrup'!#REF!),"")</f>
        <v>#REF!</v>
      </c>
      <c r="Q193" s="103" t="e">
        <f>IF(AND('Riesgos Corrup'!#REF!="Baja",'Riesgos Corrup'!#REF!="Moderado"),CONCATENATE("R38C",'Riesgos Corrup'!#REF!),"")</f>
        <v>#REF!</v>
      </c>
      <c r="R193" s="104" t="e">
        <f>IF(AND('Riesgos Corrup'!#REF!="Baja",'Riesgos Corrup'!#REF!="Moderado"),CONCATENATE("R38C",'Riesgos Corrup'!#REF!),"")</f>
        <v>#REF!</v>
      </c>
      <c r="S193" s="83" t="e">
        <f>IF(AND('Riesgos Corrup'!#REF!="Baja",'Riesgos Corrup'!#REF!="Mayor"),CONCATENATE("R39C",'Riesgos Corrup'!#REF!),"")</f>
        <v>#REF!</v>
      </c>
      <c r="T193" s="39" t="e">
        <f>IF(AND('Riesgos Corrup'!#REF!="Baja",'Riesgos Corrup'!#REF!="Mayor"),CONCATENATE("R38C",'Riesgos Corrup'!#REF!),"")</f>
        <v>#REF!</v>
      </c>
      <c r="U193" s="84" t="e">
        <f>IF(AND('Riesgos Corrup'!#REF!="Baja",'Riesgos Corrup'!#REF!="Mayor"),CONCATENATE("R38C",'Riesgos Corrup'!#REF!),"")</f>
        <v>#REF!</v>
      </c>
      <c r="V193" s="96" t="e">
        <f>IF(AND('Riesgos Corrup'!#REF!="Baja",'Riesgos Corrup'!#REF!="Catastrófico"),CONCATENATE("R39C",'Riesgos Corrup'!#REF!),"")</f>
        <v>#REF!</v>
      </c>
      <c r="W193" s="97" t="e">
        <f>IF(AND('Riesgos Corrup'!#REF!="Baja",'Riesgos Corrup'!#REF!="Catastrófico"),CONCATENATE("R38C",'Riesgos Corrup'!#REF!),"")</f>
        <v>#REF!</v>
      </c>
      <c r="X193" s="98" t="e">
        <f>IF(AND('Riesgos Corrup'!#REF!="Baja",'Riesgos Corrup'!#REF!="Catastrófico"),CONCATENATE("R38C",'Riesgos Corrup'!#REF!),"")</f>
        <v>#REF!</v>
      </c>
      <c r="Y193" s="40"/>
      <c r="Z193" s="218"/>
      <c r="AA193" s="219"/>
      <c r="AB193" s="219"/>
      <c r="AC193" s="219"/>
      <c r="AD193" s="219"/>
      <c r="AE193" s="22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row>
    <row r="194" spans="1:65" ht="15" customHeight="1" x14ac:dyDescent="0.35">
      <c r="A194" s="40"/>
      <c r="B194" s="204"/>
      <c r="C194" s="205"/>
      <c r="D194" s="206"/>
      <c r="E194" s="179"/>
      <c r="F194" s="174"/>
      <c r="G194" s="174"/>
      <c r="H194" s="174"/>
      <c r="I194" s="174"/>
      <c r="J194" s="111" t="e">
        <f>IF(AND('Riesgos Corrup'!#REF!="Baja",'Riesgos Corrup'!#REF!="Moderado"),CONCATENATE("R40C",'Riesgos Corrup'!#REF!),"")</f>
        <v>#REF!</v>
      </c>
      <c r="K194" s="112" t="e">
        <f>IF(AND('Riesgos Corrup'!#REF!="Baja",'Riesgos Corrup'!#REF!="Moderado"),CONCATENATE("R39C",'Riesgos Corrup'!#REF!),"")</f>
        <v>#REF!</v>
      </c>
      <c r="L194" s="113" t="e">
        <f>IF(AND('Riesgos Corrup'!#REF!="Baja",'Riesgos Corrup'!#REF!="Moderado"),CONCATENATE("R39C",'Riesgos Corrup'!#REF!),"")</f>
        <v>#REF!</v>
      </c>
      <c r="M194" s="102" t="e">
        <f>IF(AND('Riesgos Corrup'!#REF!="Baja",'Riesgos Corrup'!#REF!="Moderado"),CONCATENATE("R40C",'Riesgos Corrup'!#REF!),"")</f>
        <v>#REF!</v>
      </c>
      <c r="N194" s="103" t="e">
        <f>IF(AND('Riesgos Corrup'!#REF!="Baja",'Riesgos Corrup'!#REF!="Moderado"),CONCATENATE("R39C",'Riesgos Corrup'!#REF!),"")</f>
        <v>#REF!</v>
      </c>
      <c r="O194" s="104" t="e">
        <f>IF(AND('Riesgos Corrup'!#REF!="Baja",'Riesgos Corrup'!#REF!="Moderado"),CONCATENATE("R39C",'Riesgos Corrup'!#REF!),"")</f>
        <v>#REF!</v>
      </c>
      <c r="P194" s="102" t="e">
        <f>IF(AND('Riesgos Corrup'!#REF!="Baja",'Riesgos Corrup'!#REF!="Moderado"),CONCATENATE("R40C",'Riesgos Corrup'!#REF!),"")</f>
        <v>#REF!</v>
      </c>
      <c r="Q194" s="103" t="e">
        <f>IF(AND('Riesgos Corrup'!#REF!="Baja",'Riesgos Corrup'!#REF!="Moderado"),CONCATENATE("R39C",'Riesgos Corrup'!#REF!),"")</f>
        <v>#REF!</v>
      </c>
      <c r="R194" s="104" t="e">
        <f>IF(AND('Riesgos Corrup'!#REF!="Baja",'Riesgos Corrup'!#REF!="Moderado"),CONCATENATE("R39C",'Riesgos Corrup'!#REF!),"")</f>
        <v>#REF!</v>
      </c>
      <c r="S194" s="83" t="e">
        <f>IF(AND('Riesgos Corrup'!#REF!="Baja",'Riesgos Corrup'!#REF!="Mayor"),CONCATENATE("R40C",'Riesgos Corrup'!#REF!),"")</f>
        <v>#REF!</v>
      </c>
      <c r="T194" s="39" t="e">
        <f>IF(AND('Riesgos Corrup'!#REF!="Baja",'Riesgos Corrup'!#REF!="Mayor"),CONCATENATE("R39C",'Riesgos Corrup'!#REF!),"")</f>
        <v>#REF!</v>
      </c>
      <c r="U194" s="84" t="e">
        <f>IF(AND('Riesgos Corrup'!#REF!="Baja",'Riesgos Corrup'!#REF!="Mayor"),CONCATENATE("R39C",'Riesgos Corrup'!#REF!),"")</f>
        <v>#REF!</v>
      </c>
      <c r="V194" s="96" t="e">
        <f>IF(AND('Riesgos Corrup'!#REF!="Baja",'Riesgos Corrup'!#REF!="Catastrófico"),CONCATENATE("R40C",'Riesgos Corrup'!#REF!),"")</f>
        <v>#REF!</v>
      </c>
      <c r="W194" s="97" t="e">
        <f>IF(AND('Riesgos Corrup'!#REF!="Baja",'Riesgos Corrup'!#REF!="Catastrófico"),CONCATENATE("R39C",'Riesgos Corrup'!#REF!),"")</f>
        <v>#REF!</v>
      </c>
      <c r="X194" s="98" t="e">
        <f>IF(AND('Riesgos Corrup'!#REF!="Baja",'Riesgos Corrup'!#REF!="Catastrófico"),CONCATENATE("R39C",'Riesgos Corrup'!#REF!),"")</f>
        <v>#REF!</v>
      </c>
      <c r="Y194" s="40"/>
      <c r="Z194" s="218"/>
      <c r="AA194" s="219"/>
      <c r="AB194" s="219"/>
      <c r="AC194" s="219"/>
      <c r="AD194" s="219"/>
      <c r="AE194" s="22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row>
    <row r="195" spans="1:65" ht="15" customHeight="1" x14ac:dyDescent="0.35">
      <c r="A195" s="40"/>
      <c r="B195" s="204"/>
      <c r="C195" s="205"/>
      <c r="D195" s="206"/>
      <c r="E195" s="179"/>
      <c r="F195" s="174"/>
      <c r="G195" s="174"/>
      <c r="H195" s="174"/>
      <c r="I195" s="174"/>
      <c r="J195" s="111" t="e">
        <f>IF(AND('Riesgos Corrup'!#REF!="Baja",'Riesgos Corrup'!#REF!="Moderado"),CONCATENATE("R41C",'Riesgos Corrup'!#REF!),"")</f>
        <v>#REF!</v>
      </c>
      <c r="K195" s="112" t="e">
        <f>IF(AND('Riesgos Corrup'!#REF!="Baja",'Riesgos Corrup'!#REF!="Moderado"),CONCATENATE("R40C",'Riesgos Corrup'!#REF!),"")</f>
        <v>#REF!</v>
      </c>
      <c r="L195" s="113" t="e">
        <f>IF(AND('Riesgos Corrup'!#REF!="Baja",'Riesgos Corrup'!#REF!="Moderado"),CONCATENATE("R40C",'Riesgos Corrup'!#REF!),"")</f>
        <v>#REF!</v>
      </c>
      <c r="M195" s="102" t="e">
        <f>IF(AND('Riesgos Corrup'!#REF!="Baja",'Riesgos Corrup'!#REF!="Moderado"),CONCATENATE("R41C",'Riesgos Corrup'!#REF!),"")</f>
        <v>#REF!</v>
      </c>
      <c r="N195" s="103" t="e">
        <f>IF(AND('Riesgos Corrup'!#REF!="Baja",'Riesgos Corrup'!#REF!="Moderado"),CONCATENATE("R40C",'Riesgos Corrup'!#REF!),"")</f>
        <v>#REF!</v>
      </c>
      <c r="O195" s="104" t="e">
        <f>IF(AND('Riesgos Corrup'!#REF!="Baja",'Riesgos Corrup'!#REF!="Moderado"),CONCATENATE("R40C",'Riesgos Corrup'!#REF!),"")</f>
        <v>#REF!</v>
      </c>
      <c r="P195" s="102" t="e">
        <f>IF(AND('Riesgos Corrup'!#REF!="Baja",'Riesgos Corrup'!#REF!="Moderado"),CONCATENATE("R41C",'Riesgos Corrup'!#REF!),"")</f>
        <v>#REF!</v>
      </c>
      <c r="Q195" s="103" t="e">
        <f>IF(AND('Riesgos Corrup'!#REF!="Baja",'Riesgos Corrup'!#REF!="Moderado"),CONCATENATE("R40C",'Riesgos Corrup'!#REF!),"")</f>
        <v>#REF!</v>
      </c>
      <c r="R195" s="104" t="e">
        <f>IF(AND('Riesgos Corrup'!#REF!="Baja",'Riesgos Corrup'!#REF!="Moderado"),CONCATENATE("R40C",'Riesgos Corrup'!#REF!),"")</f>
        <v>#REF!</v>
      </c>
      <c r="S195" s="83" t="e">
        <f>IF(AND('Riesgos Corrup'!#REF!="Baja",'Riesgos Corrup'!#REF!="Mayor"),CONCATENATE("R41C",'Riesgos Corrup'!#REF!),"")</f>
        <v>#REF!</v>
      </c>
      <c r="T195" s="39" t="e">
        <f>IF(AND('Riesgos Corrup'!#REF!="Baja",'Riesgos Corrup'!#REF!="Mayor"),CONCATENATE("R40C",'Riesgos Corrup'!#REF!),"")</f>
        <v>#REF!</v>
      </c>
      <c r="U195" s="84" t="e">
        <f>IF(AND('Riesgos Corrup'!#REF!="Baja",'Riesgos Corrup'!#REF!="Mayor"),CONCATENATE("R40C",'Riesgos Corrup'!#REF!),"")</f>
        <v>#REF!</v>
      </c>
      <c r="V195" s="96" t="e">
        <f>IF(AND('Riesgos Corrup'!#REF!="Baja",'Riesgos Corrup'!#REF!="Catastrófico"),CONCATENATE("R41C",'Riesgos Corrup'!#REF!),"")</f>
        <v>#REF!</v>
      </c>
      <c r="W195" s="97" t="e">
        <f>IF(AND('Riesgos Corrup'!#REF!="Baja",'Riesgos Corrup'!#REF!="Catastrófico"),CONCATENATE("R40C",'Riesgos Corrup'!#REF!),"")</f>
        <v>#REF!</v>
      </c>
      <c r="X195" s="98" t="e">
        <f>IF(AND('Riesgos Corrup'!#REF!="Baja",'Riesgos Corrup'!#REF!="Catastrófico"),CONCATENATE("R40C",'Riesgos Corrup'!#REF!),"")</f>
        <v>#REF!</v>
      </c>
      <c r="Y195" s="40"/>
      <c r="Z195" s="218"/>
      <c r="AA195" s="219"/>
      <c r="AB195" s="219"/>
      <c r="AC195" s="219"/>
      <c r="AD195" s="219"/>
      <c r="AE195" s="22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row>
    <row r="196" spans="1:65" ht="15" customHeight="1" x14ac:dyDescent="0.35">
      <c r="A196" s="40"/>
      <c r="B196" s="204"/>
      <c r="C196" s="205"/>
      <c r="D196" s="206"/>
      <c r="E196" s="179"/>
      <c r="F196" s="174"/>
      <c r="G196" s="174"/>
      <c r="H196" s="174"/>
      <c r="I196" s="174"/>
      <c r="J196" s="111" t="str">
        <f>IF(AND('Riesgos Corrup'!$AB$43="Baja",'Riesgos Corrup'!$AD$43="Moderado"),CONCATENATE("R42C",'Riesgos Corrup'!$R$43),"")</f>
        <v/>
      </c>
      <c r="K196" s="112" t="str">
        <f>IF(AND('Riesgos Corrup'!$AB$44="Baja",'Riesgos Corrup'!$AD$44="Moderado"),CONCATENATE("R41C",'Riesgos Corrup'!$R$44),"")</f>
        <v/>
      </c>
      <c r="L196" s="113" t="str">
        <f>IF(AND('Riesgos Corrup'!$AB$45="Baja",'Riesgos Corrup'!$AD$45="Moderado"),CONCATENATE("R41C",'Riesgos Corrup'!$R$45),"")</f>
        <v/>
      </c>
      <c r="M196" s="102" t="str">
        <f>IF(AND('Riesgos Corrup'!$AB$43="Baja",'Riesgos Corrup'!$AD$43="Moderado"),CONCATENATE("R42C",'Riesgos Corrup'!$R$43),"")</f>
        <v/>
      </c>
      <c r="N196" s="103" t="str">
        <f>IF(AND('Riesgos Corrup'!$AB$44="Baja",'Riesgos Corrup'!$AD$44="Moderado"),CONCATENATE("R41C",'Riesgos Corrup'!$R$44),"")</f>
        <v/>
      </c>
      <c r="O196" s="104" t="str">
        <f>IF(AND('Riesgos Corrup'!$AB$45="Baja",'Riesgos Corrup'!$AD$45="Moderado"),CONCATENATE("R41C",'Riesgos Corrup'!$R$45),"")</f>
        <v/>
      </c>
      <c r="P196" s="102" t="str">
        <f>IF(AND('Riesgos Corrup'!$AB$43="Baja",'Riesgos Corrup'!$AD$43="Moderado"),CONCATENATE("R42C",'Riesgos Corrup'!$R$43),"")</f>
        <v/>
      </c>
      <c r="Q196" s="103" t="str">
        <f>IF(AND('Riesgos Corrup'!$AB$44="Baja",'Riesgos Corrup'!$AD$44="Moderado"),CONCATENATE("R41C",'Riesgos Corrup'!$R$44),"")</f>
        <v/>
      </c>
      <c r="R196" s="104" t="str">
        <f>IF(AND('Riesgos Corrup'!$AB$45="Baja",'Riesgos Corrup'!$AD$45="Moderado"),CONCATENATE("R41C",'Riesgos Corrup'!$R$45),"")</f>
        <v/>
      </c>
      <c r="S196" s="83" t="str">
        <f>IF(AND('Riesgos Corrup'!$AB$43="Baja",'Riesgos Corrup'!$AD$43="Mayor"),CONCATENATE("R42C",'Riesgos Corrup'!$R$43),"")</f>
        <v/>
      </c>
      <c r="T196" s="39" t="str">
        <f>IF(AND('Riesgos Corrup'!$AB$44="Baja",'Riesgos Corrup'!$AD$44="Mayor"),CONCATENATE("R41C",'Riesgos Corrup'!$R$44),"")</f>
        <v/>
      </c>
      <c r="U196" s="84" t="str">
        <f>IF(AND('Riesgos Corrup'!$AB$45="Baja",'Riesgos Corrup'!$AD$45="Mayor"),CONCATENATE("R41C",'Riesgos Corrup'!$R$45),"")</f>
        <v/>
      </c>
      <c r="V196" s="96" t="str">
        <f>IF(AND('Riesgos Corrup'!$AB$43="Baja",'Riesgos Corrup'!$AD$43="Catastrófico"),CONCATENATE("R42C",'Riesgos Corrup'!$R$43),"")</f>
        <v/>
      </c>
      <c r="W196" s="97" t="str">
        <f>IF(AND('Riesgos Corrup'!$AB$44="Baja",'Riesgos Corrup'!$AD$44="Catastrófico"),CONCATENATE("R41C",'Riesgos Corrup'!$R$44),"")</f>
        <v/>
      </c>
      <c r="X196" s="98" t="str">
        <f>IF(AND('Riesgos Corrup'!$AB$45="Baja",'Riesgos Corrup'!$AD$45="Catastrófico"),CONCATENATE("R41C",'Riesgos Corrup'!$R$45),"")</f>
        <v/>
      </c>
      <c r="Y196" s="40"/>
      <c r="Z196" s="218"/>
      <c r="AA196" s="219"/>
      <c r="AB196" s="219"/>
      <c r="AC196" s="219"/>
      <c r="AD196" s="219"/>
      <c r="AE196" s="22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row>
    <row r="197" spans="1:65" ht="15" customHeight="1" x14ac:dyDescent="0.35">
      <c r="A197" s="40"/>
      <c r="B197" s="204"/>
      <c r="C197" s="205"/>
      <c r="D197" s="206"/>
      <c r="E197" s="179"/>
      <c r="F197" s="174"/>
      <c r="G197" s="174"/>
      <c r="H197" s="174"/>
      <c r="I197" s="174"/>
      <c r="J197" s="111" t="e">
        <f>IF(AND('Riesgos Corrup'!#REF!="Baja",'Riesgos Corrup'!#REF!="Moderado"),CONCATENATE("R43C",'Riesgos Corrup'!#REF!),"")</f>
        <v>#REF!</v>
      </c>
      <c r="K197" s="112" t="e">
        <f>IF(AND('Riesgos Corrup'!#REF!="Baja",'Riesgos Corrup'!#REF!="Moderado"),CONCATENATE("R42C",'Riesgos Corrup'!#REF!),"")</f>
        <v>#REF!</v>
      </c>
      <c r="L197" s="113" t="e">
        <f>IF(AND('Riesgos Corrup'!#REF!="Baja",'Riesgos Corrup'!#REF!="Moderado"),CONCATENATE("R42C",'Riesgos Corrup'!#REF!),"")</f>
        <v>#REF!</v>
      </c>
      <c r="M197" s="102" t="e">
        <f>IF(AND('Riesgos Corrup'!#REF!="Baja",'Riesgos Corrup'!#REF!="Moderado"),CONCATENATE("R43C",'Riesgos Corrup'!#REF!),"")</f>
        <v>#REF!</v>
      </c>
      <c r="N197" s="103" t="e">
        <f>IF(AND('Riesgos Corrup'!#REF!="Baja",'Riesgos Corrup'!#REF!="Moderado"),CONCATENATE("R42C",'Riesgos Corrup'!#REF!),"")</f>
        <v>#REF!</v>
      </c>
      <c r="O197" s="104" t="e">
        <f>IF(AND('Riesgos Corrup'!#REF!="Baja",'Riesgos Corrup'!#REF!="Moderado"),CONCATENATE("R42C",'Riesgos Corrup'!#REF!),"")</f>
        <v>#REF!</v>
      </c>
      <c r="P197" s="102" t="e">
        <f>IF(AND('Riesgos Corrup'!#REF!="Baja",'Riesgos Corrup'!#REF!="Moderado"),CONCATENATE("R43C",'Riesgos Corrup'!#REF!),"")</f>
        <v>#REF!</v>
      </c>
      <c r="Q197" s="103" t="e">
        <f>IF(AND('Riesgos Corrup'!#REF!="Baja",'Riesgos Corrup'!#REF!="Moderado"),CONCATENATE("R42C",'Riesgos Corrup'!#REF!),"")</f>
        <v>#REF!</v>
      </c>
      <c r="R197" s="104" t="e">
        <f>IF(AND('Riesgos Corrup'!#REF!="Baja",'Riesgos Corrup'!#REF!="Moderado"),CONCATENATE("R42C",'Riesgos Corrup'!#REF!),"")</f>
        <v>#REF!</v>
      </c>
      <c r="S197" s="83" t="e">
        <f>IF(AND('Riesgos Corrup'!#REF!="Baja",'Riesgos Corrup'!#REF!="Mayor"),CONCATENATE("R43C",'Riesgos Corrup'!#REF!),"")</f>
        <v>#REF!</v>
      </c>
      <c r="T197" s="39" t="e">
        <f>IF(AND('Riesgos Corrup'!#REF!="Baja",'Riesgos Corrup'!#REF!="Mayor"),CONCATENATE("R42C",'Riesgos Corrup'!#REF!),"")</f>
        <v>#REF!</v>
      </c>
      <c r="U197" s="84" t="e">
        <f>IF(AND('Riesgos Corrup'!#REF!="Baja",'Riesgos Corrup'!#REF!="Mayor"),CONCATENATE("R42C",'Riesgos Corrup'!#REF!),"")</f>
        <v>#REF!</v>
      </c>
      <c r="V197" s="96" t="e">
        <f>IF(AND('Riesgos Corrup'!#REF!="Baja",'Riesgos Corrup'!#REF!="Catastrófico"),CONCATENATE("R43C",'Riesgos Corrup'!#REF!),"")</f>
        <v>#REF!</v>
      </c>
      <c r="W197" s="97" t="e">
        <f>IF(AND('Riesgos Corrup'!#REF!="Baja",'Riesgos Corrup'!#REF!="Catastrófico"),CONCATENATE("R42C",'Riesgos Corrup'!#REF!),"")</f>
        <v>#REF!</v>
      </c>
      <c r="X197" s="98" t="e">
        <f>IF(AND('Riesgos Corrup'!#REF!="Baja",'Riesgos Corrup'!#REF!="Catastrófico"),CONCATENATE("R42C",'Riesgos Corrup'!#REF!),"")</f>
        <v>#REF!</v>
      </c>
      <c r="Y197" s="40"/>
      <c r="Z197" s="218"/>
      <c r="AA197" s="219"/>
      <c r="AB197" s="219"/>
      <c r="AC197" s="219"/>
      <c r="AD197" s="219"/>
      <c r="AE197" s="22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row>
    <row r="198" spans="1:65" ht="15" customHeight="1" x14ac:dyDescent="0.35">
      <c r="A198" s="40"/>
      <c r="B198" s="204"/>
      <c r="C198" s="205"/>
      <c r="D198" s="206"/>
      <c r="E198" s="179"/>
      <c r="F198" s="174"/>
      <c r="G198" s="174"/>
      <c r="H198" s="174"/>
      <c r="I198" s="174"/>
      <c r="J198" s="111" t="str">
        <f ca="1">IF(AND('Riesgos Corrup'!$AB$46="Baja",'Riesgos Corrup'!$AD$46="Moderado"),CONCATENATE("R44C",'Riesgos Corrup'!$R$46),"")</f>
        <v/>
      </c>
      <c r="K198" s="112" t="str">
        <f>IF(AND('Riesgos Corrup'!$AB$47="Baja",'Riesgos Corrup'!$AD$47="Moderado"),CONCATENATE("R43C",'Riesgos Corrup'!$R$47),"")</f>
        <v/>
      </c>
      <c r="L198" s="113" t="str">
        <f>IF(AND('Riesgos Corrup'!$AB$48="Baja",'Riesgos Corrup'!$AD$48="Moderado"),CONCATENATE("R43C",'Riesgos Corrup'!$R$48),"")</f>
        <v/>
      </c>
      <c r="M198" s="102" t="str">
        <f ca="1">IF(AND('Riesgos Corrup'!$AB$46="Baja",'Riesgos Corrup'!$AD$46="Moderado"),CONCATENATE("R44C",'Riesgos Corrup'!$R$46),"")</f>
        <v/>
      </c>
      <c r="N198" s="103" t="str">
        <f>IF(AND('Riesgos Corrup'!$AB$47="Baja",'Riesgos Corrup'!$AD$47="Moderado"),CONCATENATE("R43C",'Riesgos Corrup'!$R$47),"")</f>
        <v/>
      </c>
      <c r="O198" s="104" t="str">
        <f>IF(AND('Riesgos Corrup'!$AB$48="Baja",'Riesgos Corrup'!$AD$48="Moderado"),CONCATENATE("R43C",'Riesgos Corrup'!$R$48),"")</f>
        <v/>
      </c>
      <c r="P198" s="102" t="str">
        <f ca="1">IF(AND('Riesgos Corrup'!$AB$46="Baja",'Riesgos Corrup'!$AD$46="Moderado"),CONCATENATE("R44C",'Riesgos Corrup'!$R$46),"")</f>
        <v/>
      </c>
      <c r="Q198" s="103" t="str">
        <f>IF(AND('Riesgos Corrup'!$AB$47="Baja",'Riesgos Corrup'!$AD$47="Moderado"),CONCATENATE("R43C",'Riesgos Corrup'!$R$47),"")</f>
        <v/>
      </c>
      <c r="R198" s="104" t="str">
        <f>IF(AND('Riesgos Corrup'!$AB$48="Baja",'Riesgos Corrup'!$AD$48="Moderado"),CONCATENATE("R43C",'Riesgos Corrup'!$R$48),"")</f>
        <v/>
      </c>
      <c r="S198" s="83" t="str">
        <f ca="1">IF(AND('Riesgos Corrup'!$AB$46="Baja",'Riesgos Corrup'!$AD$46="Mayor"),CONCATENATE("R44C",'Riesgos Corrup'!$R$46),"")</f>
        <v/>
      </c>
      <c r="T198" s="39" t="str">
        <f>IF(AND('Riesgos Corrup'!$AB$47="Baja",'Riesgos Corrup'!$AD$47="Mayor"),CONCATENATE("R43C",'Riesgos Corrup'!$R$47),"")</f>
        <v/>
      </c>
      <c r="U198" s="84" t="str">
        <f>IF(AND('Riesgos Corrup'!$AB$48="Baja",'Riesgos Corrup'!$AD$48="Mayor"),CONCATENATE("R43C",'Riesgos Corrup'!$R$48),"")</f>
        <v/>
      </c>
      <c r="V198" s="96" t="str">
        <f ca="1">IF(AND('Riesgos Corrup'!$AB$46="Baja",'Riesgos Corrup'!$AD$46="Catastrófico"),CONCATENATE("R44C",'Riesgos Corrup'!$R$46),"")</f>
        <v/>
      </c>
      <c r="W198" s="97" t="str">
        <f>IF(AND('Riesgos Corrup'!$AB$47="Baja",'Riesgos Corrup'!$AD$47="Catastrófico"),CONCATENATE("R43C",'Riesgos Corrup'!$R$47),"")</f>
        <v/>
      </c>
      <c r="X198" s="98" t="str">
        <f>IF(AND('Riesgos Corrup'!$AB$48="Baja",'Riesgos Corrup'!$AD$48="Catastrófico"),CONCATENATE("R43C",'Riesgos Corrup'!$R$48),"")</f>
        <v/>
      </c>
      <c r="Y198" s="40"/>
      <c r="Z198" s="218"/>
      <c r="AA198" s="219"/>
      <c r="AB198" s="219"/>
      <c r="AC198" s="219"/>
      <c r="AD198" s="219"/>
      <c r="AE198" s="22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row>
    <row r="199" spans="1:65" ht="15" customHeight="1" x14ac:dyDescent="0.35">
      <c r="A199" s="40"/>
      <c r="B199" s="204"/>
      <c r="C199" s="205"/>
      <c r="D199" s="206"/>
      <c r="E199" s="179"/>
      <c r="F199" s="174"/>
      <c r="G199" s="174"/>
      <c r="H199" s="174"/>
      <c r="I199" s="174"/>
      <c r="J199" s="111" t="str">
        <f>IF(AND('Riesgos Corrup'!$AB$49="Baja",'Riesgos Corrup'!$AD$49="Moderado"),CONCATENATE("R45C",'Riesgos Corrup'!$R$49),"")</f>
        <v/>
      </c>
      <c r="K199" s="112" t="str">
        <f>IF(AND('Riesgos Corrup'!$AB$50="Baja",'Riesgos Corrup'!$AD$50="Moderado"),CONCATENATE("R44C",'Riesgos Corrup'!$R$50),"")</f>
        <v/>
      </c>
      <c r="L199" s="113" t="str">
        <f>IF(AND('Riesgos Corrup'!$AB$51="Baja",'Riesgos Corrup'!$AD$51="Moderado"),CONCATENATE("R44C",'Riesgos Corrup'!$R$51),"")</f>
        <v/>
      </c>
      <c r="M199" s="102" t="str">
        <f>IF(AND('Riesgos Corrup'!$AB$49="Baja",'Riesgos Corrup'!$AD$49="Moderado"),CONCATENATE("R45C",'Riesgos Corrup'!$R$49),"")</f>
        <v/>
      </c>
      <c r="N199" s="103" t="str">
        <f>IF(AND('Riesgos Corrup'!$AB$50="Baja",'Riesgos Corrup'!$AD$50="Moderado"),CONCATENATE("R44C",'Riesgos Corrup'!$R$50),"")</f>
        <v/>
      </c>
      <c r="O199" s="104" t="str">
        <f>IF(AND('Riesgos Corrup'!$AB$51="Baja",'Riesgos Corrup'!$AD$51="Moderado"),CONCATENATE("R44C",'Riesgos Corrup'!$R$51),"")</f>
        <v/>
      </c>
      <c r="P199" s="102" t="str">
        <f>IF(AND('Riesgos Corrup'!$AB$49="Baja",'Riesgos Corrup'!$AD$49="Moderado"),CONCATENATE("R45C",'Riesgos Corrup'!$R$49),"")</f>
        <v/>
      </c>
      <c r="Q199" s="103" t="str">
        <f>IF(AND('Riesgos Corrup'!$AB$50="Baja",'Riesgos Corrup'!$AD$50="Moderado"),CONCATENATE("R44C",'Riesgos Corrup'!$R$50),"")</f>
        <v/>
      </c>
      <c r="R199" s="104" t="str">
        <f>IF(AND('Riesgos Corrup'!$AB$51="Baja",'Riesgos Corrup'!$AD$51="Moderado"),CONCATENATE("R44C",'Riesgos Corrup'!$R$51),"")</f>
        <v/>
      </c>
      <c r="S199" s="83" t="str">
        <f>IF(AND('Riesgos Corrup'!$AB$49="Baja",'Riesgos Corrup'!$AD$49="Mayor"),CONCATENATE("R45C",'Riesgos Corrup'!$R$49),"")</f>
        <v/>
      </c>
      <c r="T199" s="39" t="str">
        <f>IF(AND('Riesgos Corrup'!$AB$50="Baja",'Riesgos Corrup'!$AD$50="Mayor"),CONCATENATE("R44C",'Riesgos Corrup'!$R$50),"")</f>
        <v/>
      </c>
      <c r="U199" s="84" t="str">
        <f>IF(AND('Riesgos Corrup'!$AB$51="Baja",'Riesgos Corrup'!$AD$51="Mayor"),CONCATENATE("R44C",'Riesgos Corrup'!$R$51),"")</f>
        <v/>
      </c>
      <c r="V199" s="96" t="str">
        <f>IF(AND('Riesgos Corrup'!$AB$49="Baja",'Riesgos Corrup'!$AD$49="Catastrófico"),CONCATENATE("R45C",'Riesgos Corrup'!$R$49),"")</f>
        <v/>
      </c>
      <c r="W199" s="97" t="str">
        <f>IF(AND('Riesgos Corrup'!$AB$50="Baja",'Riesgos Corrup'!$AD$50="Catastrófico"),CONCATENATE("R44C",'Riesgos Corrup'!$R$50),"")</f>
        <v/>
      </c>
      <c r="X199" s="98" t="str">
        <f>IF(AND('Riesgos Corrup'!$AB$51="Baja",'Riesgos Corrup'!$AD$51="Catastrófico"),CONCATENATE("R44C",'Riesgos Corrup'!$R$51),"")</f>
        <v/>
      </c>
      <c r="Y199" s="40"/>
      <c r="Z199" s="218"/>
      <c r="AA199" s="219"/>
      <c r="AB199" s="219"/>
      <c r="AC199" s="219"/>
      <c r="AD199" s="219"/>
      <c r="AE199" s="22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row>
    <row r="200" spans="1:65" ht="15" customHeight="1" x14ac:dyDescent="0.35">
      <c r="A200" s="40"/>
      <c r="B200" s="204"/>
      <c r="C200" s="205"/>
      <c r="D200" s="206"/>
      <c r="E200" s="179"/>
      <c r="F200" s="174"/>
      <c r="G200" s="174"/>
      <c r="H200" s="174"/>
      <c r="I200" s="174"/>
      <c r="J200" s="111" t="e">
        <f>IF(AND('Riesgos Corrup'!#REF!="Baja",'Riesgos Corrup'!#REF!="Moderado"),CONCATENATE("R46C",'Riesgos Corrup'!#REF!),"")</f>
        <v>#REF!</v>
      </c>
      <c r="K200" s="112" t="e">
        <f>IF(AND('Riesgos Corrup'!#REF!="Baja",'Riesgos Corrup'!#REF!="Moderado"),CONCATENATE("R45C",'Riesgos Corrup'!#REF!),"")</f>
        <v>#REF!</v>
      </c>
      <c r="L200" s="113" t="e">
        <f>IF(AND('Riesgos Corrup'!#REF!="Baja",'Riesgos Corrup'!#REF!="Moderado"),CONCATENATE("R45C",'Riesgos Corrup'!#REF!),"")</f>
        <v>#REF!</v>
      </c>
      <c r="M200" s="102" t="e">
        <f>IF(AND('Riesgos Corrup'!#REF!="Baja",'Riesgos Corrup'!#REF!="Moderado"),CONCATENATE("R46C",'Riesgos Corrup'!#REF!),"")</f>
        <v>#REF!</v>
      </c>
      <c r="N200" s="103" t="e">
        <f>IF(AND('Riesgos Corrup'!#REF!="Baja",'Riesgos Corrup'!#REF!="Moderado"),CONCATENATE("R45C",'Riesgos Corrup'!#REF!),"")</f>
        <v>#REF!</v>
      </c>
      <c r="O200" s="104" t="e">
        <f>IF(AND('Riesgos Corrup'!#REF!="Baja",'Riesgos Corrup'!#REF!="Moderado"),CONCATENATE("R45C",'Riesgos Corrup'!#REF!),"")</f>
        <v>#REF!</v>
      </c>
      <c r="P200" s="102" t="e">
        <f>IF(AND('Riesgos Corrup'!#REF!="Baja",'Riesgos Corrup'!#REF!="Moderado"),CONCATENATE("R46C",'Riesgos Corrup'!#REF!),"")</f>
        <v>#REF!</v>
      </c>
      <c r="Q200" s="103" t="e">
        <f>IF(AND('Riesgos Corrup'!#REF!="Baja",'Riesgos Corrup'!#REF!="Moderado"),CONCATENATE("R45C",'Riesgos Corrup'!#REF!),"")</f>
        <v>#REF!</v>
      </c>
      <c r="R200" s="104" t="e">
        <f>IF(AND('Riesgos Corrup'!#REF!="Baja",'Riesgos Corrup'!#REF!="Moderado"),CONCATENATE("R45C",'Riesgos Corrup'!#REF!),"")</f>
        <v>#REF!</v>
      </c>
      <c r="S200" s="83" t="e">
        <f>IF(AND('Riesgos Corrup'!#REF!="Baja",'Riesgos Corrup'!#REF!="Mayor"),CONCATENATE("R46C",'Riesgos Corrup'!#REF!),"")</f>
        <v>#REF!</v>
      </c>
      <c r="T200" s="39" t="e">
        <f>IF(AND('Riesgos Corrup'!#REF!="Baja",'Riesgos Corrup'!#REF!="Mayor"),CONCATENATE("R45C",'Riesgos Corrup'!#REF!),"")</f>
        <v>#REF!</v>
      </c>
      <c r="U200" s="84" t="e">
        <f>IF(AND('Riesgos Corrup'!#REF!="Baja",'Riesgos Corrup'!#REF!="Mayor"),CONCATENATE("R45C",'Riesgos Corrup'!#REF!),"")</f>
        <v>#REF!</v>
      </c>
      <c r="V200" s="96" t="e">
        <f>IF(AND('Riesgos Corrup'!#REF!="Baja",'Riesgos Corrup'!#REF!="Catastrófico"),CONCATENATE("R46C",'Riesgos Corrup'!#REF!),"")</f>
        <v>#REF!</v>
      </c>
      <c r="W200" s="97" t="e">
        <f>IF(AND('Riesgos Corrup'!#REF!="Baja",'Riesgos Corrup'!#REF!="Catastrófico"),CONCATENATE("R45C",'Riesgos Corrup'!#REF!),"")</f>
        <v>#REF!</v>
      </c>
      <c r="X200" s="98" t="e">
        <f>IF(AND('Riesgos Corrup'!#REF!="Baja",'Riesgos Corrup'!#REF!="Catastrófico"),CONCATENATE("R45C",'Riesgos Corrup'!#REF!),"")</f>
        <v>#REF!</v>
      </c>
      <c r="Y200" s="40"/>
      <c r="Z200" s="218"/>
      <c r="AA200" s="219"/>
      <c r="AB200" s="219"/>
      <c r="AC200" s="219"/>
      <c r="AD200" s="219"/>
      <c r="AE200" s="22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row>
    <row r="201" spans="1:65" ht="15" customHeight="1" x14ac:dyDescent="0.35">
      <c r="A201" s="40"/>
      <c r="B201" s="204"/>
      <c r="C201" s="205"/>
      <c r="D201" s="206"/>
      <c r="E201" s="179"/>
      <c r="F201" s="174"/>
      <c r="G201" s="174"/>
      <c r="H201" s="174"/>
      <c r="I201" s="174"/>
      <c r="J201" s="111" t="e">
        <f>IF(AND('Riesgos Corrup'!#REF!="Baja",'Riesgos Corrup'!#REF!="Moderado"),CONCATENATE("R47C",'Riesgos Corrup'!#REF!),"")</f>
        <v>#REF!</v>
      </c>
      <c r="K201" s="112" t="e">
        <f>IF(AND('Riesgos Corrup'!#REF!="Baja",'Riesgos Corrup'!#REF!="Moderado"),CONCATENATE("R46C",'Riesgos Corrup'!#REF!),"")</f>
        <v>#REF!</v>
      </c>
      <c r="L201" s="113" t="e">
        <f>IF(AND('Riesgos Corrup'!#REF!="Baja",'Riesgos Corrup'!#REF!="Moderado"),CONCATENATE("R46C",'Riesgos Corrup'!#REF!),"")</f>
        <v>#REF!</v>
      </c>
      <c r="M201" s="102" t="e">
        <f>IF(AND('Riesgos Corrup'!#REF!="Baja",'Riesgos Corrup'!#REF!="Moderado"),CONCATENATE("R47C",'Riesgos Corrup'!#REF!),"")</f>
        <v>#REF!</v>
      </c>
      <c r="N201" s="103" t="e">
        <f>IF(AND('Riesgos Corrup'!#REF!="Baja",'Riesgos Corrup'!#REF!="Moderado"),CONCATENATE("R46C",'Riesgos Corrup'!#REF!),"")</f>
        <v>#REF!</v>
      </c>
      <c r="O201" s="104" t="e">
        <f>IF(AND('Riesgos Corrup'!#REF!="Baja",'Riesgos Corrup'!#REF!="Moderado"),CONCATENATE("R46C",'Riesgos Corrup'!#REF!),"")</f>
        <v>#REF!</v>
      </c>
      <c r="P201" s="102" t="e">
        <f>IF(AND('Riesgos Corrup'!#REF!="Baja",'Riesgos Corrup'!#REF!="Moderado"),CONCATENATE("R47C",'Riesgos Corrup'!#REF!),"")</f>
        <v>#REF!</v>
      </c>
      <c r="Q201" s="103" t="e">
        <f>IF(AND('Riesgos Corrup'!#REF!="Baja",'Riesgos Corrup'!#REF!="Moderado"),CONCATENATE("R46C",'Riesgos Corrup'!#REF!),"")</f>
        <v>#REF!</v>
      </c>
      <c r="R201" s="104" t="e">
        <f>IF(AND('Riesgos Corrup'!#REF!="Baja",'Riesgos Corrup'!#REF!="Moderado"),CONCATENATE("R46C",'Riesgos Corrup'!#REF!),"")</f>
        <v>#REF!</v>
      </c>
      <c r="S201" s="83" t="e">
        <f>IF(AND('Riesgos Corrup'!#REF!="Baja",'Riesgos Corrup'!#REF!="Mayor"),CONCATENATE("R47C",'Riesgos Corrup'!#REF!),"")</f>
        <v>#REF!</v>
      </c>
      <c r="T201" s="39" t="e">
        <f>IF(AND('Riesgos Corrup'!#REF!="Baja",'Riesgos Corrup'!#REF!="Mayor"),CONCATENATE("R46C",'Riesgos Corrup'!#REF!),"")</f>
        <v>#REF!</v>
      </c>
      <c r="U201" s="84" t="e">
        <f>IF(AND('Riesgos Corrup'!#REF!="Baja",'Riesgos Corrup'!#REF!="Mayor"),CONCATENATE("R46C",'Riesgos Corrup'!#REF!),"")</f>
        <v>#REF!</v>
      </c>
      <c r="V201" s="96" t="e">
        <f>IF(AND('Riesgos Corrup'!#REF!="Baja",'Riesgos Corrup'!#REF!="Catastrófico"),CONCATENATE("R47C",'Riesgos Corrup'!#REF!),"")</f>
        <v>#REF!</v>
      </c>
      <c r="W201" s="97" t="e">
        <f>IF(AND('Riesgos Corrup'!#REF!="Baja",'Riesgos Corrup'!#REF!="Catastrófico"),CONCATENATE("R46C",'Riesgos Corrup'!#REF!),"")</f>
        <v>#REF!</v>
      </c>
      <c r="X201" s="98" t="e">
        <f>IF(AND('Riesgos Corrup'!#REF!="Baja",'Riesgos Corrup'!#REF!="Catastrófico"),CONCATENATE("R46C",'Riesgos Corrup'!#REF!),"")</f>
        <v>#REF!</v>
      </c>
      <c r="Y201" s="40"/>
      <c r="Z201" s="218"/>
      <c r="AA201" s="219"/>
      <c r="AB201" s="219"/>
      <c r="AC201" s="219"/>
      <c r="AD201" s="219"/>
      <c r="AE201" s="22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row>
    <row r="202" spans="1:65" ht="15" customHeight="1" x14ac:dyDescent="0.35">
      <c r="A202" s="40"/>
      <c r="B202" s="204"/>
      <c r="C202" s="205"/>
      <c r="D202" s="206"/>
      <c r="E202" s="179"/>
      <c r="F202" s="174"/>
      <c r="G202" s="174"/>
      <c r="H202" s="174"/>
      <c r="I202" s="174"/>
      <c r="J202" s="111" t="e">
        <f>IF(AND('Riesgos Corrup'!#REF!="Baja",'Riesgos Corrup'!#REF!="Moderado"),CONCATENATE("R48C",'Riesgos Corrup'!#REF!),"")</f>
        <v>#REF!</v>
      </c>
      <c r="K202" s="112" t="e">
        <f>IF(AND('Riesgos Corrup'!#REF!="Baja",'Riesgos Corrup'!#REF!="Moderado"),CONCATENATE("R47C",'Riesgos Corrup'!#REF!),"")</f>
        <v>#REF!</v>
      </c>
      <c r="L202" s="113" t="e">
        <f>IF(AND('Riesgos Corrup'!#REF!="Baja",'Riesgos Corrup'!#REF!="Moderado"),CONCATENATE("R47C",'Riesgos Corrup'!#REF!),"")</f>
        <v>#REF!</v>
      </c>
      <c r="M202" s="102" t="e">
        <f>IF(AND('Riesgos Corrup'!#REF!="Baja",'Riesgos Corrup'!#REF!="Moderado"),CONCATENATE("R48C",'Riesgos Corrup'!#REF!),"")</f>
        <v>#REF!</v>
      </c>
      <c r="N202" s="103" t="e">
        <f>IF(AND('Riesgos Corrup'!#REF!="Baja",'Riesgos Corrup'!#REF!="Moderado"),CONCATENATE("R47C",'Riesgos Corrup'!#REF!),"")</f>
        <v>#REF!</v>
      </c>
      <c r="O202" s="104" t="e">
        <f>IF(AND('Riesgos Corrup'!#REF!="Baja",'Riesgos Corrup'!#REF!="Moderado"),CONCATENATE("R47C",'Riesgos Corrup'!#REF!),"")</f>
        <v>#REF!</v>
      </c>
      <c r="P202" s="102" t="e">
        <f>IF(AND('Riesgos Corrup'!#REF!="Baja",'Riesgos Corrup'!#REF!="Moderado"),CONCATENATE("R48C",'Riesgos Corrup'!#REF!),"")</f>
        <v>#REF!</v>
      </c>
      <c r="Q202" s="103" t="e">
        <f>IF(AND('Riesgos Corrup'!#REF!="Baja",'Riesgos Corrup'!#REF!="Moderado"),CONCATENATE("R47C",'Riesgos Corrup'!#REF!),"")</f>
        <v>#REF!</v>
      </c>
      <c r="R202" s="104" t="e">
        <f>IF(AND('Riesgos Corrup'!#REF!="Baja",'Riesgos Corrup'!#REF!="Moderado"),CONCATENATE("R47C",'Riesgos Corrup'!#REF!),"")</f>
        <v>#REF!</v>
      </c>
      <c r="S202" s="83" t="e">
        <f>IF(AND('Riesgos Corrup'!#REF!="Baja",'Riesgos Corrup'!#REF!="Mayor"),CONCATENATE("R48C",'Riesgos Corrup'!#REF!),"")</f>
        <v>#REF!</v>
      </c>
      <c r="T202" s="39" t="e">
        <f>IF(AND('Riesgos Corrup'!#REF!="Baja",'Riesgos Corrup'!#REF!="Mayor"),CONCATENATE("R47C",'Riesgos Corrup'!#REF!),"")</f>
        <v>#REF!</v>
      </c>
      <c r="U202" s="84" t="e">
        <f>IF(AND('Riesgos Corrup'!#REF!="Baja",'Riesgos Corrup'!#REF!="Mayor"),CONCATENATE("R47C",'Riesgos Corrup'!#REF!),"")</f>
        <v>#REF!</v>
      </c>
      <c r="V202" s="96" t="e">
        <f>IF(AND('Riesgos Corrup'!#REF!="Baja",'Riesgos Corrup'!#REF!="Catastrófico"),CONCATENATE("R48C",'Riesgos Corrup'!#REF!),"")</f>
        <v>#REF!</v>
      </c>
      <c r="W202" s="97" t="e">
        <f>IF(AND('Riesgos Corrup'!#REF!="Baja",'Riesgos Corrup'!#REF!="Catastrófico"),CONCATENATE("R47C",'Riesgos Corrup'!#REF!),"")</f>
        <v>#REF!</v>
      </c>
      <c r="X202" s="98" t="e">
        <f>IF(AND('Riesgos Corrup'!#REF!="Baja",'Riesgos Corrup'!#REF!="Catastrófico"),CONCATENATE("R47C",'Riesgos Corrup'!#REF!),"")</f>
        <v>#REF!</v>
      </c>
      <c r="Y202" s="40"/>
      <c r="Z202" s="218"/>
      <c r="AA202" s="219"/>
      <c r="AB202" s="219"/>
      <c r="AC202" s="219"/>
      <c r="AD202" s="219"/>
      <c r="AE202" s="22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row>
    <row r="203" spans="1:65" ht="15" customHeight="1" x14ac:dyDescent="0.35">
      <c r="A203" s="40"/>
      <c r="B203" s="204"/>
      <c r="C203" s="205"/>
      <c r="D203" s="206"/>
      <c r="E203" s="179"/>
      <c r="F203" s="174"/>
      <c r="G203" s="174"/>
      <c r="H203" s="174"/>
      <c r="I203" s="174"/>
      <c r="J203" s="111" t="str">
        <f>IF(AND('Riesgos Corrup'!$AB$52="Baja",'Riesgos Corrup'!$AD$52="Moderado"),CONCATENATE("R49C",'Riesgos Corrup'!$R$52),"")</f>
        <v/>
      </c>
      <c r="K203" s="112" t="str">
        <f>IF(AND('Riesgos Corrup'!$AB$53="Baja",'Riesgos Corrup'!$AD$53="Moderado"),CONCATENATE("R48C",'Riesgos Corrup'!$R$53),"")</f>
        <v/>
      </c>
      <c r="L203" s="113" t="str">
        <f>IF(AND('Riesgos Corrup'!$AB$54="Baja",'Riesgos Corrup'!$AD$54="Moderado"),CONCATENATE("R48C",'Riesgos Corrup'!$R$54),"")</f>
        <v/>
      </c>
      <c r="M203" s="102" t="str">
        <f>IF(AND('Riesgos Corrup'!$AB$52="Baja",'Riesgos Corrup'!$AD$52="Moderado"),CONCATENATE("R49C",'Riesgos Corrup'!$R$52),"")</f>
        <v/>
      </c>
      <c r="N203" s="103" t="str">
        <f>IF(AND('Riesgos Corrup'!$AB$53="Baja",'Riesgos Corrup'!$AD$53="Moderado"),CONCATENATE("R48C",'Riesgos Corrup'!$R$53),"")</f>
        <v/>
      </c>
      <c r="O203" s="104" t="str">
        <f>IF(AND('Riesgos Corrup'!$AB$54="Baja",'Riesgos Corrup'!$AD$54="Moderado"),CONCATENATE("R48C",'Riesgos Corrup'!$R$54),"")</f>
        <v/>
      </c>
      <c r="P203" s="102" t="str">
        <f>IF(AND('Riesgos Corrup'!$AB$52="Baja",'Riesgos Corrup'!$AD$52="Moderado"),CONCATENATE("R49C",'Riesgos Corrup'!$R$52),"")</f>
        <v/>
      </c>
      <c r="Q203" s="103" t="str">
        <f>IF(AND('Riesgos Corrup'!$AB$53="Baja",'Riesgos Corrup'!$AD$53="Moderado"),CONCATENATE("R48C",'Riesgos Corrup'!$R$53),"")</f>
        <v/>
      </c>
      <c r="R203" s="104" t="str">
        <f>IF(AND('Riesgos Corrup'!$AB$54="Baja",'Riesgos Corrup'!$AD$54="Moderado"),CONCATENATE("R48C",'Riesgos Corrup'!$R$54),"")</f>
        <v/>
      </c>
      <c r="S203" s="83" t="str">
        <f>IF(AND('Riesgos Corrup'!$AB$52="Baja",'Riesgos Corrup'!$AD$52="Mayor"),CONCATENATE("R49C",'Riesgos Corrup'!$R$52),"")</f>
        <v/>
      </c>
      <c r="T203" s="39" t="str">
        <f>IF(AND('Riesgos Corrup'!$AB$53="Baja",'Riesgos Corrup'!$AD$53="Mayor"),CONCATENATE("R48C",'Riesgos Corrup'!$R$53),"")</f>
        <v/>
      </c>
      <c r="U203" s="84" t="str">
        <f>IF(AND('Riesgos Corrup'!$AB$54="Baja",'Riesgos Corrup'!$AD$54="Mayor"),CONCATENATE("R48C",'Riesgos Corrup'!$R$54),"")</f>
        <v/>
      </c>
      <c r="V203" s="96" t="str">
        <f>IF(AND('Riesgos Corrup'!$AB$52="Baja",'Riesgos Corrup'!$AD$52="Catastrófico"),CONCATENATE("R49C",'Riesgos Corrup'!$R$52),"")</f>
        <v/>
      </c>
      <c r="W203" s="97" t="str">
        <f>IF(AND('Riesgos Corrup'!$AB$53="Baja",'Riesgos Corrup'!$AD$53="Catastrófico"),CONCATENATE("R48C",'Riesgos Corrup'!$R$53),"")</f>
        <v/>
      </c>
      <c r="X203" s="98" t="str">
        <f>IF(AND('Riesgos Corrup'!$AB$54="Baja",'Riesgos Corrup'!$AD$54="Catastrófico"),CONCATENATE("R48C",'Riesgos Corrup'!$R$54),"")</f>
        <v/>
      </c>
      <c r="Y203" s="40"/>
      <c r="Z203" s="218"/>
      <c r="AA203" s="219"/>
      <c r="AB203" s="219"/>
      <c r="AC203" s="219"/>
      <c r="AD203" s="219"/>
      <c r="AE203" s="22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row>
    <row r="204" spans="1:65" ht="15" customHeight="1" x14ac:dyDescent="0.35">
      <c r="A204" s="40"/>
      <c r="B204" s="204"/>
      <c r="C204" s="205"/>
      <c r="D204" s="206"/>
      <c r="E204" s="179"/>
      <c r="F204" s="174"/>
      <c r="G204" s="174"/>
      <c r="H204" s="174"/>
      <c r="I204" s="174"/>
      <c r="J204" s="111" t="e">
        <f>IF(AND('Riesgos Corrup'!#REF!="Baja",'Riesgos Corrup'!#REF!="Moderado"),CONCATENATE("R49C",'Riesgos Corrup'!#REF!),"")</f>
        <v>#REF!</v>
      </c>
      <c r="K204" s="112" t="str">
        <f>IF(AND('Riesgos Corrup'!$AB$55="Baja",'Riesgos Corrup'!$AD$55="Moderado"),CONCATENATE("R49C",'Riesgos Corrup'!$R$55),"")</f>
        <v/>
      </c>
      <c r="L204" s="113" t="str">
        <f>IF(AND('Riesgos Corrup'!$AB$56="Baja",'Riesgos Corrup'!$AD$56="Moderado"),CONCATENATE("R49C",'Riesgos Corrup'!$R$56),"")</f>
        <v/>
      </c>
      <c r="M204" s="102" t="e">
        <f>IF(AND('Riesgos Corrup'!#REF!="Baja",'Riesgos Corrup'!#REF!="Moderado"),CONCATENATE("R49C",'Riesgos Corrup'!#REF!),"")</f>
        <v>#REF!</v>
      </c>
      <c r="N204" s="103" t="str">
        <f>IF(AND('Riesgos Corrup'!$AB$55="Baja",'Riesgos Corrup'!$AD$55="Moderado"),CONCATENATE("R49C",'Riesgos Corrup'!$R$55),"")</f>
        <v/>
      </c>
      <c r="O204" s="104" t="str">
        <f>IF(AND('Riesgos Corrup'!$AB$56="Baja",'Riesgos Corrup'!$AD$56="Moderado"),CONCATENATE("R49C",'Riesgos Corrup'!$R$56),"")</f>
        <v/>
      </c>
      <c r="P204" s="102" t="e">
        <f>IF(AND('Riesgos Corrup'!#REF!="Baja",'Riesgos Corrup'!#REF!="Moderado"),CONCATENATE("R49C",'Riesgos Corrup'!#REF!),"")</f>
        <v>#REF!</v>
      </c>
      <c r="Q204" s="103" t="str">
        <f>IF(AND('Riesgos Corrup'!$AB$55="Baja",'Riesgos Corrup'!$AD$55="Moderado"),CONCATENATE("R49C",'Riesgos Corrup'!$R$55),"")</f>
        <v/>
      </c>
      <c r="R204" s="104" t="str">
        <f>IF(AND('Riesgos Corrup'!$AB$56="Baja",'Riesgos Corrup'!$AD$56="Moderado"),CONCATENATE("R49C",'Riesgos Corrup'!$R$56),"")</f>
        <v/>
      </c>
      <c r="S204" s="83" t="e">
        <f>IF(AND('Riesgos Corrup'!#REF!="Baja",'Riesgos Corrup'!#REF!="Mayor"),CONCATENATE("R49C",'Riesgos Corrup'!#REF!),"")</f>
        <v>#REF!</v>
      </c>
      <c r="T204" s="39" t="str">
        <f>IF(AND('Riesgos Corrup'!$AB$55="Baja",'Riesgos Corrup'!$AD$55="Mayor"),CONCATENATE("R49C",'Riesgos Corrup'!$R$55),"")</f>
        <v/>
      </c>
      <c r="U204" s="84" t="str">
        <f>IF(AND('Riesgos Corrup'!$AB$56="Baja",'Riesgos Corrup'!$AD$56="Mayor"),CONCATENATE("R49C",'Riesgos Corrup'!$R$56),"")</f>
        <v/>
      </c>
      <c r="V204" s="96" t="e">
        <f>IF(AND('Riesgos Corrup'!#REF!="Baja",'Riesgos Corrup'!#REF!="Catastrófico"),CONCATENATE("R49C",'Riesgos Corrup'!#REF!),"")</f>
        <v>#REF!</v>
      </c>
      <c r="W204" s="97" t="str">
        <f>IF(AND('Riesgos Corrup'!$AB$55="Baja",'Riesgos Corrup'!$AD$55="Catastrófico"),CONCATENATE("R49C",'Riesgos Corrup'!$R$55),"")</f>
        <v/>
      </c>
      <c r="X204" s="98" t="str">
        <f>IF(AND('Riesgos Corrup'!$AB$56="Baja",'Riesgos Corrup'!$AD$56="Catastrófico"),CONCATENATE("R49C",'Riesgos Corrup'!$R$56),"")</f>
        <v/>
      </c>
      <c r="Y204" s="40"/>
      <c r="Z204" s="218"/>
      <c r="AA204" s="219"/>
      <c r="AB204" s="219"/>
      <c r="AC204" s="219"/>
      <c r="AD204" s="219"/>
      <c r="AE204" s="22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row>
    <row r="205" spans="1:65" ht="15" customHeight="1" thickBot="1" x14ac:dyDescent="0.4">
      <c r="A205" s="40"/>
      <c r="B205" s="204"/>
      <c r="C205" s="205"/>
      <c r="D205" s="206"/>
      <c r="E205" s="179"/>
      <c r="F205" s="174"/>
      <c r="G205" s="174"/>
      <c r="H205" s="174"/>
      <c r="I205" s="174"/>
      <c r="J205" s="114" t="str">
        <f>IF(AND('Riesgos Corrup'!$AB$57="Baja",'Riesgos Corrup'!$AD$57="Moderado"),CONCATENATE("R50C",'Riesgos Corrup'!$R$57),"")</f>
        <v/>
      </c>
      <c r="K205" s="115" t="str">
        <f>IF(AND('Riesgos Corrup'!$AB$58="Baja",'Riesgos Corrup'!$AD$58="Moderado"),CONCATENATE("R50C",'Riesgos Corrup'!$R$58),"")</f>
        <v/>
      </c>
      <c r="L205" s="116" t="str">
        <f>IF(AND('Riesgos Corrup'!$AB$59="Baja",'Riesgos Corrup'!$AD$59="Moderado"),CONCATENATE("R50C",'Riesgos Corrup'!$R$59),"")</f>
        <v/>
      </c>
      <c r="M205" s="102" t="str">
        <f>IF(AND('Riesgos Corrup'!$AB$57="Baja",'Riesgos Corrup'!$AD$57="Moderado"),CONCATENATE("R50C",'Riesgos Corrup'!$R$57),"")</f>
        <v/>
      </c>
      <c r="N205" s="103" t="str">
        <f>IF(AND('Riesgos Corrup'!$AB$58="Baja",'Riesgos Corrup'!$AD$58="Moderado"),CONCATENATE("R50C",'Riesgos Corrup'!$R$58),"")</f>
        <v/>
      </c>
      <c r="O205" s="104" t="str">
        <f>IF(AND('Riesgos Corrup'!$AB$59="Baja",'Riesgos Corrup'!$AD$59="Moderado"),CONCATENATE("R50C",'Riesgos Corrup'!$R$59),"")</f>
        <v/>
      </c>
      <c r="P205" s="102" t="str">
        <f>IF(AND('Riesgos Corrup'!$AB$57="Baja",'Riesgos Corrup'!$AD$57="Moderado"),CONCATENATE("R50C",'Riesgos Corrup'!$R$57),"")</f>
        <v/>
      </c>
      <c r="Q205" s="103" t="str">
        <f>IF(AND('Riesgos Corrup'!$AB$58="Baja",'Riesgos Corrup'!$AD$58="Moderado"),CONCATENATE("R50C",'Riesgos Corrup'!$R$58),"")</f>
        <v/>
      </c>
      <c r="R205" s="104" t="str">
        <f>IF(AND('Riesgos Corrup'!$AB$59="Baja",'Riesgos Corrup'!$AD$59="Moderado"),CONCATENATE("R50C",'Riesgos Corrup'!$R$59),"")</f>
        <v/>
      </c>
      <c r="S205" s="83" t="str">
        <f>IF(AND('Riesgos Corrup'!$AB$57="Baja",'Riesgos Corrup'!$AD$57="Mayor"),CONCATENATE("R50C",'Riesgos Corrup'!$R$57),"")</f>
        <v/>
      </c>
      <c r="T205" s="39" t="str">
        <f>IF(AND('Riesgos Corrup'!$AB$58="Baja",'Riesgos Corrup'!$AD$58="Mayor"),CONCATENATE("R50C",'Riesgos Corrup'!$R$58),"")</f>
        <v/>
      </c>
      <c r="U205" s="84" t="str">
        <f>IF(AND('Riesgos Corrup'!$AB$59="Baja",'Riesgos Corrup'!$AD$59="Mayor"),CONCATENATE("R50C",'Riesgos Corrup'!$R$59),"")</f>
        <v/>
      </c>
      <c r="V205" s="96" t="str">
        <f>IF(AND('Riesgos Corrup'!$AB$57="Baja",'Riesgos Corrup'!$AD$57="Catastrófico"),CONCATENATE("R50C",'Riesgos Corrup'!$R$57),"")</f>
        <v/>
      </c>
      <c r="W205" s="97" t="str">
        <f>IF(AND('Riesgos Corrup'!$AB$58="Baja",'Riesgos Corrup'!$AD$58="Catastrófico"),CONCATENATE("R50C",'Riesgos Corrup'!$R$58),"")</f>
        <v/>
      </c>
      <c r="X205" s="98" t="str">
        <f>IF(AND('Riesgos Corrup'!$AB$59="Baja",'Riesgos Corrup'!$AD$59="Catastrófico"),CONCATENATE("R50C",'Riesgos Corrup'!$R$59),"")</f>
        <v/>
      </c>
      <c r="Y205" s="40"/>
      <c r="Z205" s="218"/>
      <c r="AA205" s="219"/>
      <c r="AB205" s="219"/>
      <c r="AC205" s="219"/>
      <c r="AD205" s="219"/>
      <c r="AE205" s="22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row>
    <row r="206" spans="1:65" ht="16.5" customHeight="1" x14ac:dyDescent="0.35">
      <c r="A206" s="40"/>
      <c r="B206" s="204"/>
      <c r="C206" s="205"/>
      <c r="D206" s="206"/>
      <c r="E206" s="190" t="s">
        <v>104</v>
      </c>
      <c r="F206" s="191"/>
      <c r="G206" s="191"/>
      <c r="H206" s="191"/>
      <c r="I206" s="210"/>
      <c r="J206" s="108" t="str">
        <f ca="1">IF(AND('Riesgos Corrup'!$AB$7="Muy Baja",'Riesgos Corrup'!$AD$7="Moderado"),CONCATENATE("R1C",'Riesgos Corrup'!$R$7),"")</f>
        <v/>
      </c>
      <c r="K206" s="109" t="str">
        <f>IF(AND('Riesgos Corrup'!$AB$8="Muy Baja",'Riesgos Corrup'!$AD$8="Moderado"),CONCATENATE("R1C",'Riesgos Corrup'!$R$8),"")</f>
        <v/>
      </c>
      <c r="L206" s="110" t="str">
        <f>IF(AND('Riesgos Corrup'!$AB$9="Muy Baja",'Riesgos Corrup'!$AD$9="Moderado"),CONCATENATE("R1C",'Riesgos Corrup'!$R$9),"")</f>
        <v/>
      </c>
      <c r="M206" s="108" t="str">
        <f ca="1">IF(AND('Riesgos Corrup'!$AB$7="Muy Baja",'Riesgos Corrup'!$AD$7="Moderado"),CONCATENATE("R1C",'Riesgos Corrup'!$R$7),"")</f>
        <v/>
      </c>
      <c r="N206" s="109" t="str">
        <f>IF(AND('Riesgos Corrup'!$AB$8="Muy Baja",'Riesgos Corrup'!$AD$8="Moderado"),CONCATENATE("R1C",'Riesgos Corrup'!$R$8),"")</f>
        <v/>
      </c>
      <c r="O206" s="110" t="str">
        <f>IF(AND('Riesgos Corrup'!$AB$9="Muy Baja",'Riesgos Corrup'!$AD$9="Moderado"),CONCATENATE("R1C",'Riesgos Corrup'!$R$9),"")</f>
        <v/>
      </c>
      <c r="P206" s="99" t="str">
        <f ca="1">IF(AND('Riesgos Corrup'!$AB$7="Muy Baja",'Riesgos Corrup'!$AD$7="Moderado"),CONCATENATE("R1C",'Riesgos Corrup'!$R$7),"")</f>
        <v/>
      </c>
      <c r="Q206" s="100" t="str">
        <f>IF(AND('Riesgos Corrup'!$AB$8="Muy Baja",'Riesgos Corrup'!$AD$8="Moderado"),CONCATENATE("R1C",'Riesgos Corrup'!$R$8),"")</f>
        <v/>
      </c>
      <c r="R206" s="101" t="str">
        <f>IF(AND('Riesgos Corrup'!$AB$9="Muy Baja",'Riesgos Corrup'!$AD$9="Moderado"),CONCATENATE("R1C",'Riesgos Corrup'!$R$9),"")</f>
        <v/>
      </c>
      <c r="S206" s="80" t="str">
        <f ca="1">IF(AND('Riesgos Corrup'!$AB$7="Muy Baja",'Riesgos Corrup'!$AD$7="Mayor"),CONCATENATE("R1C",'Riesgos Corrup'!$R$7),"")</f>
        <v/>
      </c>
      <c r="T206" s="81" t="str">
        <f>IF(AND('Riesgos Corrup'!$AB$8="Muy Baja",'Riesgos Corrup'!$AD$8="Mayor"),CONCATENATE("R1C",'Riesgos Corrup'!$R$8),"")</f>
        <v/>
      </c>
      <c r="U206" s="82" t="str">
        <f>IF(AND('Riesgos Corrup'!$AB$9="Muy Baja",'Riesgos Corrup'!$AD$9="Mayor"),CONCATENATE("R1C",'Riesgos Corrup'!$R$9),"")</f>
        <v/>
      </c>
      <c r="V206" s="93" t="str">
        <f ca="1">IF(AND('Riesgos Corrup'!$AB$7="Muy Baja",'Riesgos Corrup'!$AD$7="Catastrófico"),CONCATENATE("R1C",'Riesgos Corrup'!$R$7),"")</f>
        <v/>
      </c>
      <c r="W206" s="94" t="str">
        <f>IF(AND('Riesgos Corrup'!$AB$8="Muy Baja",'Riesgos Corrup'!$AD$8="Catastrófico"),CONCATENATE("R1C",'Riesgos Corrup'!$R$8),"")</f>
        <v/>
      </c>
      <c r="X206" s="95" t="str">
        <f>IF(AND('Riesgos Corrup'!$AB$9="Muy Baja",'Riesgos Corrup'!$AD$9="Catastrófico"),CONCATENATE("R1C",'Riesgos Corrup'!$R$9),"")</f>
        <v/>
      </c>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row>
    <row r="207" spans="1:65" ht="15.5" x14ac:dyDescent="0.35">
      <c r="A207" s="40"/>
      <c r="B207" s="204"/>
      <c r="C207" s="205"/>
      <c r="D207" s="206"/>
      <c r="E207" s="178"/>
      <c r="F207" s="174"/>
      <c r="G207" s="174"/>
      <c r="H207" s="174"/>
      <c r="I207" s="211"/>
      <c r="J207" s="111" t="e">
        <f>IF(AND('Riesgos Corrup'!#REF!="Muy Baja",'Riesgos Corrup'!#REF!="Moderado"),CONCATENATE("R2C",'Riesgos Corrup'!#REF!),"")</f>
        <v>#REF!</v>
      </c>
      <c r="K207" s="112" t="e">
        <f>IF(AND('Riesgos Corrup'!#REF!="Muy Baja",'Riesgos Corrup'!#REF!="Moderado"),CONCATENATE("R2C",'Riesgos Corrup'!#REF!),"")</f>
        <v>#REF!</v>
      </c>
      <c r="L207" s="113" t="e">
        <f>IF(AND('Riesgos Corrup'!#REF!="Muy Baja",'Riesgos Corrup'!#REF!="Moderado"),CONCATENATE("R2C",'Riesgos Corrup'!#REF!),"")</f>
        <v>#REF!</v>
      </c>
      <c r="M207" s="111" t="e">
        <f>IF(AND('Riesgos Corrup'!#REF!="Muy Baja",'Riesgos Corrup'!#REF!="Moderado"),CONCATENATE("R2C",'Riesgos Corrup'!#REF!),"")</f>
        <v>#REF!</v>
      </c>
      <c r="N207" s="112" t="e">
        <f>IF(AND('Riesgos Corrup'!#REF!="Muy Baja",'Riesgos Corrup'!#REF!="Moderado"),CONCATENATE("R2C",'Riesgos Corrup'!#REF!),"")</f>
        <v>#REF!</v>
      </c>
      <c r="O207" s="113" t="e">
        <f>IF(AND('Riesgos Corrup'!#REF!="Muy Baja",'Riesgos Corrup'!#REF!="Moderado"),CONCATENATE("R2C",'Riesgos Corrup'!#REF!),"")</f>
        <v>#REF!</v>
      </c>
      <c r="P207" s="102" t="e">
        <f>IF(AND('Riesgos Corrup'!#REF!="Muy Baja",'Riesgos Corrup'!#REF!="Moderado"),CONCATENATE("R2C",'Riesgos Corrup'!#REF!),"")</f>
        <v>#REF!</v>
      </c>
      <c r="Q207" s="103" t="e">
        <f>IF(AND('Riesgos Corrup'!#REF!="Muy Baja",'Riesgos Corrup'!#REF!="Moderado"),CONCATENATE("R2C",'Riesgos Corrup'!#REF!),"")</f>
        <v>#REF!</v>
      </c>
      <c r="R207" s="104" t="e">
        <f>IF(AND('Riesgos Corrup'!#REF!="Muy Baja",'Riesgos Corrup'!#REF!="Moderado"),CONCATENATE("R2C",'Riesgos Corrup'!#REF!),"")</f>
        <v>#REF!</v>
      </c>
      <c r="S207" s="83" t="e">
        <f>IF(AND('Riesgos Corrup'!#REF!="Muy Baja",'Riesgos Corrup'!#REF!="Mayor"),CONCATENATE("R2C",'Riesgos Corrup'!#REF!),"")</f>
        <v>#REF!</v>
      </c>
      <c r="T207" s="39" t="e">
        <f>IF(AND('Riesgos Corrup'!#REF!="Muy Baja",'Riesgos Corrup'!#REF!="Mayor"),CONCATENATE("R2C",'Riesgos Corrup'!#REF!),"")</f>
        <v>#REF!</v>
      </c>
      <c r="U207" s="84" t="e">
        <f>IF(AND('Riesgos Corrup'!#REF!="Muy Baja",'Riesgos Corrup'!#REF!="Mayor"),CONCATENATE("R2C",'Riesgos Corrup'!#REF!),"")</f>
        <v>#REF!</v>
      </c>
      <c r="V207" s="96" t="e">
        <f>IF(AND('Riesgos Corrup'!#REF!="Muy Baja",'Riesgos Corrup'!#REF!="Catastrófico"),CONCATENATE("R2C",'Riesgos Corrup'!#REF!),"")</f>
        <v>#REF!</v>
      </c>
      <c r="W207" s="97" t="e">
        <f>IF(AND('Riesgos Corrup'!#REF!="Muy Baja",'Riesgos Corrup'!#REF!="Catastrófico"),CONCATENATE("R2C",'Riesgos Corrup'!#REF!),"")</f>
        <v>#REF!</v>
      </c>
      <c r="X207" s="98" t="e">
        <f>IF(AND('Riesgos Corrup'!#REF!="Muy Baja",'Riesgos Corrup'!#REF!="Catastrófico"),CONCATENATE("R2C",'Riesgos Corrup'!#REF!),"")</f>
        <v>#REF!</v>
      </c>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row>
    <row r="208" spans="1:65" ht="15.5" x14ac:dyDescent="0.35">
      <c r="A208" s="40"/>
      <c r="B208" s="204"/>
      <c r="C208" s="205"/>
      <c r="D208" s="206"/>
      <c r="E208" s="178"/>
      <c r="F208" s="174"/>
      <c r="G208" s="174"/>
      <c r="H208" s="174"/>
      <c r="I208" s="211"/>
      <c r="J208" s="111" t="e">
        <f>IF(AND('Riesgos Corrup'!#REF!="Muy Baja",'Riesgos Corrup'!#REF!="Moderado"),CONCATENATE("R3C",'Riesgos Corrup'!#REF!),"")</f>
        <v>#REF!</v>
      </c>
      <c r="K208" s="112" t="e">
        <f>IF(AND('Riesgos Corrup'!#REF!="Muy Baja",'Riesgos Corrup'!#REF!="Moderado"),CONCATENATE("R3C",'Riesgos Corrup'!#REF!),"")</f>
        <v>#REF!</v>
      </c>
      <c r="L208" s="113" t="e">
        <f>IF(AND('Riesgos Corrup'!#REF!="Muy Baja",'Riesgos Corrup'!#REF!="Moderado"),CONCATENATE("R3C",'Riesgos Corrup'!#REF!),"")</f>
        <v>#REF!</v>
      </c>
      <c r="M208" s="111" t="e">
        <f>IF(AND('Riesgos Corrup'!#REF!="Muy Baja",'Riesgos Corrup'!#REF!="Moderado"),CONCATENATE("R3C",'Riesgos Corrup'!#REF!),"")</f>
        <v>#REF!</v>
      </c>
      <c r="N208" s="112" t="e">
        <f>IF(AND('Riesgos Corrup'!#REF!="Muy Baja",'Riesgos Corrup'!#REF!="Moderado"),CONCATENATE("R3C",'Riesgos Corrup'!#REF!),"")</f>
        <v>#REF!</v>
      </c>
      <c r="O208" s="113" t="e">
        <f>IF(AND('Riesgos Corrup'!#REF!="Muy Baja",'Riesgos Corrup'!#REF!="Moderado"),CONCATENATE("R3C",'Riesgos Corrup'!#REF!),"")</f>
        <v>#REF!</v>
      </c>
      <c r="P208" s="102" t="e">
        <f>IF(AND('Riesgos Corrup'!#REF!="Muy Baja",'Riesgos Corrup'!#REF!="Moderado"),CONCATENATE("R3C",'Riesgos Corrup'!#REF!),"")</f>
        <v>#REF!</v>
      </c>
      <c r="Q208" s="103" t="e">
        <f>IF(AND('Riesgos Corrup'!#REF!="Muy Baja",'Riesgos Corrup'!#REF!="Moderado"),CONCATENATE("R3C",'Riesgos Corrup'!#REF!),"")</f>
        <v>#REF!</v>
      </c>
      <c r="R208" s="104" t="e">
        <f>IF(AND('Riesgos Corrup'!#REF!="Muy Baja",'Riesgos Corrup'!#REF!="Moderado"),CONCATENATE("R3C",'Riesgos Corrup'!#REF!),"")</f>
        <v>#REF!</v>
      </c>
      <c r="S208" s="83" t="e">
        <f>IF(AND('Riesgos Corrup'!#REF!="Muy Baja",'Riesgos Corrup'!#REF!="Mayor"),CONCATENATE("R3C",'Riesgos Corrup'!#REF!),"")</f>
        <v>#REF!</v>
      </c>
      <c r="T208" s="39" t="e">
        <f>IF(AND('Riesgos Corrup'!#REF!="Muy Baja",'Riesgos Corrup'!#REF!="Mayor"),CONCATENATE("R3C",'Riesgos Corrup'!#REF!),"")</f>
        <v>#REF!</v>
      </c>
      <c r="U208" s="84" t="e">
        <f>IF(AND('Riesgos Corrup'!#REF!="Muy Baja",'Riesgos Corrup'!#REF!="Mayor"),CONCATENATE("R3C",'Riesgos Corrup'!#REF!),"")</f>
        <v>#REF!</v>
      </c>
      <c r="V208" s="96" t="e">
        <f>IF(AND('Riesgos Corrup'!#REF!="Muy Baja",'Riesgos Corrup'!#REF!="Catastrófico"),CONCATENATE("R3C",'Riesgos Corrup'!#REF!),"")</f>
        <v>#REF!</v>
      </c>
      <c r="W208" s="97" t="e">
        <f>IF(AND('Riesgos Corrup'!#REF!="Muy Baja",'Riesgos Corrup'!#REF!="Catastrófico"),CONCATENATE("R3C",'Riesgos Corrup'!#REF!),"")</f>
        <v>#REF!</v>
      </c>
      <c r="X208" s="98" t="e">
        <f>IF(AND('Riesgos Corrup'!#REF!="Muy Baja",'Riesgos Corrup'!#REF!="Catastrófico"),CONCATENATE("R3C",'Riesgos Corrup'!#REF!),"")</f>
        <v>#REF!</v>
      </c>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row>
    <row r="209" spans="1:65" ht="15.5" x14ac:dyDescent="0.35">
      <c r="A209" s="40"/>
      <c r="B209" s="204"/>
      <c r="C209" s="205"/>
      <c r="D209" s="206"/>
      <c r="E209" s="178"/>
      <c r="F209" s="174"/>
      <c r="G209" s="174"/>
      <c r="H209" s="174"/>
      <c r="I209" s="211"/>
      <c r="J209" s="111" t="str">
        <f ca="1">IF(AND('Riesgos Corrup'!$AB$10="Muy Baja",'Riesgos Corrup'!$AD$10="Moderado"),CONCATENATE("R4C",'Riesgos Corrup'!$R$10),"")</f>
        <v>R4C1</v>
      </c>
      <c r="K209" s="112" t="str">
        <f>IF(AND('Riesgos Corrup'!$AB$11="Muy Baja",'Riesgos Corrup'!$AD$11="Moderado"),CONCATENATE("R4C",'Riesgos Corrup'!$R$11),"")</f>
        <v/>
      </c>
      <c r="L209" s="113" t="str">
        <f>IF(AND('Riesgos Corrup'!$AB$12="Muy Baja",'Riesgos Corrup'!$AD$12="Moderado"),CONCATENATE("R4C",'Riesgos Corrup'!$R$12),"")</f>
        <v/>
      </c>
      <c r="M209" s="111" t="str">
        <f ca="1">IF(AND('Riesgos Corrup'!$AB$10="Muy Baja",'Riesgos Corrup'!$AD$10="Moderado"),CONCATENATE("R4C",'Riesgos Corrup'!$R$10),"")</f>
        <v>R4C1</v>
      </c>
      <c r="N209" s="112" t="str">
        <f>IF(AND('Riesgos Corrup'!$AB$11="Muy Baja",'Riesgos Corrup'!$AD$11="Moderado"),CONCATENATE("R4C",'Riesgos Corrup'!$R$11),"")</f>
        <v/>
      </c>
      <c r="O209" s="113" t="str">
        <f>IF(AND('Riesgos Corrup'!$AB$12="Muy Baja",'Riesgos Corrup'!$AD$12="Moderado"),CONCATENATE("R4C",'Riesgos Corrup'!$R$12),"")</f>
        <v/>
      </c>
      <c r="P209" s="102" t="str">
        <f ca="1">IF(AND('Riesgos Corrup'!$AB$10="Muy Baja",'Riesgos Corrup'!$AD$10="Moderado"),CONCATENATE("R4C",'Riesgos Corrup'!$R$10),"")</f>
        <v>R4C1</v>
      </c>
      <c r="Q209" s="103" t="str">
        <f>IF(AND('Riesgos Corrup'!$AB$11="Muy Baja",'Riesgos Corrup'!$AD$11="Moderado"),CONCATENATE("R4C",'Riesgos Corrup'!$R$11),"")</f>
        <v/>
      </c>
      <c r="R209" s="104" t="str">
        <f>IF(AND('Riesgos Corrup'!$AB$12="Muy Baja",'Riesgos Corrup'!$AD$12="Moderado"),CONCATENATE("R4C",'Riesgos Corrup'!$R$12),"")</f>
        <v/>
      </c>
      <c r="S209" s="83" t="str">
        <f ca="1">IF(AND('Riesgos Corrup'!$AB$10="Muy Baja",'Riesgos Corrup'!$AD$10="Mayor"),CONCATENATE("R4C",'Riesgos Corrup'!$R$10),"")</f>
        <v/>
      </c>
      <c r="T209" s="39" t="str">
        <f>IF(AND('Riesgos Corrup'!$AB$11="Muy Baja",'Riesgos Corrup'!$AD$11="Mayor"),CONCATENATE("R4C",'Riesgos Corrup'!$R$11),"")</f>
        <v/>
      </c>
      <c r="U209" s="84" t="str">
        <f>IF(AND('Riesgos Corrup'!$AB$12="Muy Baja",'Riesgos Corrup'!$AD$12="Mayor"),CONCATENATE("R4C",'Riesgos Corrup'!$R$12),"")</f>
        <v/>
      </c>
      <c r="V209" s="96" t="str">
        <f ca="1">IF(AND('Riesgos Corrup'!$AB$10="Muy Baja",'Riesgos Corrup'!$AD$10="Catastrófico"),CONCATENATE("R4C",'Riesgos Corrup'!$R$10),"")</f>
        <v/>
      </c>
      <c r="W209" s="97" t="str">
        <f>IF(AND('Riesgos Corrup'!$AB$11="Muy Baja",'Riesgos Corrup'!$AD$11="Catastrófico"),CONCATENATE("R4C",'Riesgos Corrup'!$R$11),"")</f>
        <v/>
      </c>
      <c r="X209" s="98" t="str">
        <f>IF(AND('Riesgos Corrup'!$AB$12="Muy Baja",'Riesgos Corrup'!$AD$12="Catastrófico"),CONCATENATE("R4C",'Riesgos Corrup'!$R$12),"")</f>
        <v/>
      </c>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row>
    <row r="210" spans="1:65" ht="15.5" x14ac:dyDescent="0.35">
      <c r="A210" s="40"/>
      <c r="B210" s="204"/>
      <c r="C210" s="205"/>
      <c r="D210" s="206"/>
      <c r="E210" s="178"/>
      <c r="F210" s="174"/>
      <c r="G210" s="174"/>
      <c r="H210" s="174"/>
      <c r="I210" s="211"/>
      <c r="J210" s="111" t="e">
        <f>IF(AND('Riesgos Corrup'!#REF!="Muy Baja",'Riesgos Corrup'!#REF!="Moderado"),CONCATENATE("R5C",'Riesgos Corrup'!#REF!),"")</f>
        <v>#REF!</v>
      </c>
      <c r="K210" s="112" t="e">
        <f>IF(AND('Riesgos Corrup'!#REF!="Muy Baja",'Riesgos Corrup'!#REF!="Moderado"),CONCATENATE("R5C",'Riesgos Corrup'!#REF!),"")</f>
        <v>#REF!</v>
      </c>
      <c r="L210" s="113" t="e">
        <f>IF(AND('Riesgos Corrup'!#REF!="Muy Baja",'Riesgos Corrup'!#REF!="Moderado"),CONCATENATE("R5C",'Riesgos Corrup'!#REF!),"")</f>
        <v>#REF!</v>
      </c>
      <c r="M210" s="111" t="e">
        <f>IF(AND('Riesgos Corrup'!#REF!="Muy Baja",'Riesgos Corrup'!#REF!="Moderado"),CONCATENATE("R5C",'Riesgos Corrup'!#REF!),"")</f>
        <v>#REF!</v>
      </c>
      <c r="N210" s="112" t="e">
        <f>IF(AND('Riesgos Corrup'!#REF!="Muy Baja",'Riesgos Corrup'!#REF!="Moderado"),CONCATENATE("R5C",'Riesgos Corrup'!#REF!),"")</f>
        <v>#REF!</v>
      </c>
      <c r="O210" s="113" t="e">
        <f>IF(AND('Riesgos Corrup'!#REF!="Muy Baja",'Riesgos Corrup'!#REF!="Moderado"),CONCATENATE("R5C",'Riesgos Corrup'!#REF!),"")</f>
        <v>#REF!</v>
      </c>
      <c r="P210" s="102" t="e">
        <f>IF(AND('Riesgos Corrup'!#REF!="Muy Baja",'Riesgos Corrup'!#REF!="Moderado"),CONCATENATE("R5C",'Riesgos Corrup'!#REF!),"")</f>
        <v>#REF!</v>
      </c>
      <c r="Q210" s="103" t="e">
        <f>IF(AND('Riesgos Corrup'!#REF!="Muy Baja",'Riesgos Corrup'!#REF!="Moderado"),CONCATENATE("R5C",'Riesgos Corrup'!#REF!),"")</f>
        <v>#REF!</v>
      </c>
      <c r="R210" s="104" t="e">
        <f>IF(AND('Riesgos Corrup'!#REF!="Muy Baja",'Riesgos Corrup'!#REF!="Moderado"),CONCATENATE("R5C",'Riesgos Corrup'!#REF!),"")</f>
        <v>#REF!</v>
      </c>
      <c r="S210" s="83" t="e">
        <f>IF(AND('Riesgos Corrup'!#REF!="Muy Baja",'Riesgos Corrup'!#REF!="Mayor"),CONCATENATE("R5C",'Riesgos Corrup'!#REF!),"")</f>
        <v>#REF!</v>
      </c>
      <c r="T210" s="39" t="e">
        <f>IF(AND('Riesgos Corrup'!#REF!="Muy Baja",'Riesgos Corrup'!#REF!="Mayor"),CONCATENATE("R5C",'Riesgos Corrup'!#REF!),"")</f>
        <v>#REF!</v>
      </c>
      <c r="U210" s="84" t="e">
        <f>IF(AND('Riesgos Corrup'!#REF!="Muy Baja",'Riesgos Corrup'!#REF!="Mayor"),CONCATENATE("R5C",'Riesgos Corrup'!#REF!),"")</f>
        <v>#REF!</v>
      </c>
      <c r="V210" s="96" t="e">
        <f>IF(AND('Riesgos Corrup'!#REF!="Muy Baja",'Riesgos Corrup'!#REF!="Catastrófico"),CONCATENATE("R5C",'Riesgos Corrup'!#REF!),"")</f>
        <v>#REF!</v>
      </c>
      <c r="W210" s="97" t="e">
        <f>IF(AND('Riesgos Corrup'!#REF!="Muy Baja",'Riesgos Corrup'!#REF!="Catastrófico"),CONCATENATE("R5C",'Riesgos Corrup'!#REF!),"")</f>
        <v>#REF!</v>
      </c>
      <c r="X210" s="98" t="e">
        <f>IF(AND('Riesgos Corrup'!#REF!="Muy Baja",'Riesgos Corrup'!#REF!="Catastrófico"),CONCATENATE("R5C",'Riesgos Corrup'!#REF!),"")</f>
        <v>#REF!</v>
      </c>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row>
    <row r="211" spans="1:65" ht="15.5" x14ac:dyDescent="0.35">
      <c r="A211" s="40"/>
      <c r="B211" s="204"/>
      <c r="C211" s="205"/>
      <c r="D211" s="206"/>
      <c r="E211" s="178"/>
      <c r="F211" s="174"/>
      <c r="G211" s="174"/>
      <c r="H211" s="174"/>
      <c r="I211" s="211"/>
      <c r="J211" s="111" t="str">
        <f ca="1">IF(AND('Riesgos Corrup'!$AB$13="Muy Baja",'Riesgos Corrup'!$AD$13="Moderado"),CONCATENATE("R6C",'Riesgos Corrup'!$R$13),"")</f>
        <v/>
      </c>
      <c r="K211" s="112" t="str">
        <f ca="1">IF(AND('Riesgos Corrup'!$AB$14="Muy Baja",'Riesgos Corrup'!$AD$14="Moderado"),CONCATENATE("R6C",'Riesgos Corrup'!$R$14),"")</f>
        <v/>
      </c>
      <c r="L211" s="113" t="str">
        <f ca="1">IF(AND('Riesgos Corrup'!$AB$15="Muy Baja",'Riesgos Corrup'!$AD$15="Moderado"),CONCATENATE("R6C",'Riesgos Corrup'!$R$15),"")</f>
        <v/>
      </c>
      <c r="M211" s="111" t="str">
        <f ca="1">IF(AND('Riesgos Corrup'!$AB$13="Muy Baja",'Riesgos Corrup'!$AD$13="Moderado"),CONCATENATE("R6C",'Riesgos Corrup'!$R$13),"")</f>
        <v/>
      </c>
      <c r="N211" s="112" t="str">
        <f ca="1">IF(AND('Riesgos Corrup'!$AB$14="Muy Baja",'Riesgos Corrup'!$AD$14="Moderado"),CONCATENATE("R6C",'Riesgos Corrup'!$R$14),"")</f>
        <v/>
      </c>
      <c r="O211" s="113" t="str">
        <f ca="1">IF(AND('Riesgos Corrup'!$AB$15="Muy Baja",'Riesgos Corrup'!$AD$15="Moderado"),CONCATENATE("R6C",'Riesgos Corrup'!$R$15),"")</f>
        <v/>
      </c>
      <c r="P211" s="102" t="str">
        <f ca="1">IF(AND('Riesgos Corrup'!$AB$13="Muy Baja",'Riesgos Corrup'!$AD$13="Moderado"),CONCATENATE("R6C",'Riesgos Corrup'!$R$13),"")</f>
        <v/>
      </c>
      <c r="Q211" s="103" t="str">
        <f ca="1">IF(AND('Riesgos Corrup'!$AB$14="Muy Baja",'Riesgos Corrup'!$AD$14="Moderado"),CONCATENATE("R6C",'Riesgos Corrup'!$R$14),"")</f>
        <v/>
      </c>
      <c r="R211" s="104" t="str">
        <f ca="1">IF(AND('Riesgos Corrup'!$AB$15="Muy Baja",'Riesgos Corrup'!$AD$15="Moderado"),CONCATENATE("R6C",'Riesgos Corrup'!$R$15),"")</f>
        <v/>
      </c>
      <c r="S211" s="83" t="str">
        <f ca="1">IF(AND('Riesgos Corrup'!$AB$13="Muy Baja",'Riesgos Corrup'!$AD$13="Mayor"),CONCATENATE("R6C",'Riesgos Corrup'!$R$13),"")</f>
        <v/>
      </c>
      <c r="T211" s="39" t="str">
        <f ca="1">IF(AND('Riesgos Corrup'!$AB$14="Muy Baja",'Riesgos Corrup'!$AD$14="Mayor"),CONCATENATE("R6C",'Riesgos Corrup'!$R$14),"")</f>
        <v/>
      </c>
      <c r="U211" s="84" t="str">
        <f ca="1">IF(AND('Riesgos Corrup'!$AB$15="Muy Baja",'Riesgos Corrup'!$AD$15="Mayor"),CONCATENATE("R6C",'Riesgos Corrup'!$R$15),"")</f>
        <v/>
      </c>
      <c r="V211" s="96" t="str">
        <f ca="1">IF(AND('Riesgos Corrup'!$AB$13="Muy Baja",'Riesgos Corrup'!$AD$13="Catastrófico"),CONCATENATE("R6C",'Riesgos Corrup'!$R$13),"")</f>
        <v/>
      </c>
      <c r="W211" s="97" t="str">
        <f ca="1">IF(AND('Riesgos Corrup'!$AB$14="Muy Baja",'Riesgos Corrup'!$AD$14="Catastrófico"),CONCATENATE("R6C",'Riesgos Corrup'!$R$14),"")</f>
        <v/>
      </c>
      <c r="X211" s="98" t="str">
        <f ca="1">IF(AND('Riesgos Corrup'!$AB$15="Muy Baja",'Riesgos Corrup'!$AD$15="Catastrófico"),CONCATENATE("R6C",'Riesgos Corrup'!$R$15),"")</f>
        <v/>
      </c>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row>
    <row r="212" spans="1:65" ht="15.5" x14ac:dyDescent="0.35">
      <c r="A212" s="40"/>
      <c r="B212" s="204"/>
      <c r="C212" s="205"/>
      <c r="D212" s="206"/>
      <c r="E212" s="178"/>
      <c r="F212" s="174"/>
      <c r="G212" s="174"/>
      <c r="H212" s="174"/>
      <c r="I212" s="211"/>
      <c r="J212" s="111" t="e">
        <f>IF(AND('Riesgos Corrup'!#REF!="Muy Baja",'Riesgos Corrup'!#REF!="Moderado"),CONCATENATE("R7C",'Riesgos Corrup'!#REF!),"")</f>
        <v>#REF!</v>
      </c>
      <c r="K212" s="112" t="e">
        <f>IF(AND('Riesgos Corrup'!#REF!="Muy Baja",'Riesgos Corrup'!#REF!="Moderado"),CONCATENATE("R7C",'Riesgos Corrup'!#REF!),"")</f>
        <v>#REF!</v>
      </c>
      <c r="L212" s="113" t="e">
        <f>IF(AND('Riesgos Corrup'!#REF!="Muy Baja",'Riesgos Corrup'!#REF!="Moderado"),CONCATENATE("R7C",'Riesgos Corrup'!#REF!),"")</f>
        <v>#REF!</v>
      </c>
      <c r="M212" s="111" t="e">
        <f>IF(AND('Riesgos Corrup'!#REF!="Muy Baja",'Riesgos Corrup'!#REF!="Moderado"),CONCATENATE("R7C",'Riesgos Corrup'!#REF!),"")</f>
        <v>#REF!</v>
      </c>
      <c r="N212" s="112" t="e">
        <f>IF(AND('Riesgos Corrup'!#REF!="Muy Baja",'Riesgos Corrup'!#REF!="Moderado"),CONCATENATE("R7C",'Riesgos Corrup'!#REF!),"")</f>
        <v>#REF!</v>
      </c>
      <c r="O212" s="113" t="e">
        <f>IF(AND('Riesgos Corrup'!#REF!="Muy Baja",'Riesgos Corrup'!#REF!="Moderado"),CONCATENATE("R7C",'Riesgos Corrup'!#REF!),"")</f>
        <v>#REF!</v>
      </c>
      <c r="P212" s="102" t="e">
        <f>IF(AND('Riesgos Corrup'!#REF!="Muy Baja",'Riesgos Corrup'!#REF!="Moderado"),CONCATENATE("R7C",'Riesgos Corrup'!#REF!),"")</f>
        <v>#REF!</v>
      </c>
      <c r="Q212" s="103" t="e">
        <f>IF(AND('Riesgos Corrup'!#REF!="Muy Baja",'Riesgos Corrup'!#REF!="Moderado"),CONCATENATE("R7C",'Riesgos Corrup'!#REF!),"")</f>
        <v>#REF!</v>
      </c>
      <c r="R212" s="104" t="e">
        <f>IF(AND('Riesgos Corrup'!#REF!="Muy Baja",'Riesgos Corrup'!#REF!="Moderado"),CONCATENATE("R7C",'Riesgos Corrup'!#REF!),"")</f>
        <v>#REF!</v>
      </c>
      <c r="S212" s="83" t="e">
        <f>IF(AND('Riesgos Corrup'!#REF!="Muy Baja",'Riesgos Corrup'!#REF!="Mayor"),CONCATENATE("R7C",'Riesgos Corrup'!#REF!),"")</f>
        <v>#REF!</v>
      </c>
      <c r="T212" s="39" t="e">
        <f>IF(AND('Riesgos Corrup'!#REF!="Muy Baja",'Riesgos Corrup'!#REF!="Mayor"),CONCATENATE("R7C",'Riesgos Corrup'!#REF!),"")</f>
        <v>#REF!</v>
      </c>
      <c r="U212" s="84" t="e">
        <f>IF(AND('Riesgos Corrup'!#REF!="Muy Baja",'Riesgos Corrup'!#REF!="Mayor"),CONCATENATE("R7C",'Riesgos Corrup'!#REF!),"")</f>
        <v>#REF!</v>
      </c>
      <c r="V212" s="96" t="e">
        <f>IF(AND('Riesgos Corrup'!#REF!="Muy Baja",'Riesgos Corrup'!#REF!="Catastrófico"),CONCATENATE("R7C",'Riesgos Corrup'!#REF!),"")</f>
        <v>#REF!</v>
      </c>
      <c r="W212" s="97" t="e">
        <f>IF(AND('Riesgos Corrup'!#REF!="Muy Baja",'Riesgos Corrup'!#REF!="Catastrófico"),CONCATENATE("R7C",'Riesgos Corrup'!#REF!),"")</f>
        <v>#REF!</v>
      </c>
      <c r="X212" s="98" t="e">
        <f>IF(AND('Riesgos Corrup'!#REF!="Muy Baja",'Riesgos Corrup'!#REF!="Catastrófico"),CONCATENATE("R7C",'Riesgos Corrup'!#REF!),"")</f>
        <v>#REF!</v>
      </c>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row>
    <row r="213" spans="1:65" ht="15.5" x14ac:dyDescent="0.35">
      <c r="A213" s="40"/>
      <c r="B213" s="204"/>
      <c r="C213" s="205"/>
      <c r="D213" s="206"/>
      <c r="E213" s="178"/>
      <c r="F213" s="174"/>
      <c r="G213" s="174"/>
      <c r="H213" s="174"/>
      <c r="I213" s="211"/>
      <c r="J213" s="111" t="e">
        <f>IF(AND('Riesgos Corrup'!#REF!="Muy Baja",'Riesgos Corrup'!#REF!="Moderado"),CONCATENATE("R8C",'Riesgos Corrup'!#REF!),"")</f>
        <v>#REF!</v>
      </c>
      <c r="K213" s="112" t="e">
        <f>IF(AND('Riesgos Corrup'!#REF!="Muy Baja",'Riesgos Corrup'!#REF!="Moderado"),CONCATENATE("R8C",'Riesgos Corrup'!#REF!),"")</f>
        <v>#REF!</v>
      </c>
      <c r="L213" s="113" t="e">
        <f>IF(AND('Riesgos Corrup'!#REF!="Muy Baja",'Riesgos Corrup'!#REF!="Moderado"),CONCATENATE("R8C",'Riesgos Corrup'!#REF!),"")</f>
        <v>#REF!</v>
      </c>
      <c r="M213" s="111" t="e">
        <f>IF(AND('Riesgos Corrup'!#REF!="Muy Baja",'Riesgos Corrup'!#REF!="Moderado"),CONCATENATE("R8C",'Riesgos Corrup'!#REF!),"")</f>
        <v>#REF!</v>
      </c>
      <c r="N213" s="112" t="e">
        <f>IF(AND('Riesgos Corrup'!#REF!="Muy Baja",'Riesgos Corrup'!#REF!="Moderado"),CONCATENATE("R8C",'Riesgos Corrup'!#REF!),"")</f>
        <v>#REF!</v>
      </c>
      <c r="O213" s="113" t="e">
        <f>IF(AND('Riesgos Corrup'!#REF!="Muy Baja",'Riesgos Corrup'!#REF!="Moderado"),CONCATENATE("R8C",'Riesgos Corrup'!#REF!),"")</f>
        <v>#REF!</v>
      </c>
      <c r="P213" s="102" t="e">
        <f>IF(AND('Riesgos Corrup'!#REF!="Muy Baja",'Riesgos Corrup'!#REF!="Moderado"),CONCATENATE("R8C",'Riesgos Corrup'!#REF!),"")</f>
        <v>#REF!</v>
      </c>
      <c r="Q213" s="103" t="e">
        <f>IF(AND('Riesgos Corrup'!#REF!="Muy Baja",'Riesgos Corrup'!#REF!="Moderado"),CONCATENATE("R8C",'Riesgos Corrup'!#REF!),"")</f>
        <v>#REF!</v>
      </c>
      <c r="R213" s="104" t="e">
        <f>IF(AND('Riesgos Corrup'!#REF!="Muy Baja",'Riesgos Corrup'!#REF!="Moderado"),CONCATENATE("R8C",'Riesgos Corrup'!#REF!),"")</f>
        <v>#REF!</v>
      </c>
      <c r="S213" s="83" t="e">
        <f>IF(AND('Riesgos Corrup'!#REF!="Muy Baja",'Riesgos Corrup'!#REF!="Mayor"),CONCATENATE("R8C",'Riesgos Corrup'!#REF!),"")</f>
        <v>#REF!</v>
      </c>
      <c r="T213" s="39" t="e">
        <f>IF(AND('Riesgos Corrup'!#REF!="Muy Baja",'Riesgos Corrup'!#REF!="Mayor"),CONCATENATE("R8C",'Riesgos Corrup'!#REF!),"")</f>
        <v>#REF!</v>
      </c>
      <c r="U213" s="84" t="e">
        <f>IF(AND('Riesgos Corrup'!#REF!="Muy Baja",'Riesgos Corrup'!#REF!="Mayor"),CONCATENATE("R8C",'Riesgos Corrup'!#REF!),"")</f>
        <v>#REF!</v>
      </c>
      <c r="V213" s="96" t="e">
        <f>IF(AND('Riesgos Corrup'!#REF!="Muy Baja",'Riesgos Corrup'!#REF!="Catastrófico"),CONCATENATE("R8C",'Riesgos Corrup'!#REF!),"")</f>
        <v>#REF!</v>
      </c>
      <c r="W213" s="97" t="e">
        <f>IF(AND('Riesgos Corrup'!#REF!="Muy Baja",'Riesgos Corrup'!#REF!="Catastrófico"),CONCATENATE("R8C",'Riesgos Corrup'!#REF!),"")</f>
        <v>#REF!</v>
      </c>
      <c r="X213" s="98" t="e">
        <f>IF(AND('Riesgos Corrup'!#REF!="Muy Baja",'Riesgos Corrup'!#REF!="Catastrófico"),CONCATENATE("R8C",'Riesgos Corrup'!#REF!),"")</f>
        <v>#REF!</v>
      </c>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row>
    <row r="214" spans="1:65" ht="15.5" x14ac:dyDescent="0.35">
      <c r="A214" s="40"/>
      <c r="B214" s="204"/>
      <c r="C214" s="205"/>
      <c r="D214" s="206"/>
      <c r="E214" s="178"/>
      <c r="F214" s="174"/>
      <c r="G214" s="174"/>
      <c r="H214" s="174"/>
      <c r="I214" s="211"/>
      <c r="J214" s="111" t="str">
        <f ca="1">IF(AND('Riesgos Corrup'!$AB$16="Muy Baja",'Riesgos Corrup'!$AD$16="Moderado"),CONCATENATE("R9C",'Riesgos Corrup'!$R$16),"")</f>
        <v/>
      </c>
      <c r="K214" s="112" t="str">
        <f>IF(AND('Riesgos Corrup'!$AB$17="Muy Baja",'Riesgos Corrup'!$AD$17="Moderado"),CONCATENATE("R9C",'Riesgos Corrup'!$R$17),"")</f>
        <v/>
      </c>
      <c r="L214" s="113" t="str">
        <f>IF(AND('Riesgos Corrup'!$AB$18="Muy Baja",'Riesgos Corrup'!$AD$18="Moderado"),CONCATENATE("R9C",'Riesgos Corrup'!$R$18),"")</f>
        <v/>
      </c>
      <c r="M214" s="111" t="str">
        <f ca="1">IF(AND('Riesgos Corrup'!$AB$16="Muy Baja",'Riesgos Corrup'!$AD$16="Moderado"),CONCATENATE("R9C",'Riesgos Corrup'!$R$16),"")</f>
        <v/>
      </c>
      <c r="N214" s="112" t="str">
        <f>IF(AND('Riesgos Corrup'!$AB$17="Muy Baja",'Riesgos Corrup'!$AD$17="Moderado"),CONCATENATE("R9C",'Riesgos Corrup'!$R$17),"")</f>
        <v/>
      </c>
      <c r="O214" s="113" t="str">
        <f>IF(AND('Riesgos Corrup'!$AB$18="Muy Baja",'Riesgos Corrup'!$AD$18="Moderado"),CONCATENATE("R9C",'Riesgos Corrup'!$R$18),"")</f>
        <v/>
      </c>
      <c r="P214" s="102" t="str">
        <f ca="1">IF(AND('Riesgos Corrup'!$AB$16="Muy Baja",'Riesgos Corrup'!$AD$16="Moderado"),CONCATENATE("R9C",'Riesgos Corrup'!$R$16),"")</f>
        <v/>
      </c>
      <c r="Q214" s="103" t="str">
        <f>IF(AND('Riesgos Corrup'!$AB$17="Muy Baja",'Riesgos Corrup'!$AD$17="Moderado"),CONCATENATE("R9C",'Riesgos Corrup'!$R$17),"")</f>
        <v/>
      </c>
      <c r="R214" s="104" t="str">
        <f>IF(AND('Riesgos Corrup'!$AB$18="Muy Baja",'Riesgos Corrup'!$AD$18="Moderado"),CONCATENATE("R9C",'Riesgos Corrup'!$R$18),"")</f>
        <v/>
      </c>
      <c r="S214" s="83" t="str">
        <f ca="1">IF(AND('Riesgos Corrup'!$AB$16="Muy Baja",'Riesgos Corrup'!$AD$16="Mayor"),CONCATENATE("R9C",'Riesgos Corrup'!$R$16),"")</f>
        <v/>
      </c>
      <c r="T214" s="39" t="str">
        <f>IF(AND('Riesgos Corrup'!$AB$17="Muy Baja",'Riesgos Corrup'!$AD$17="Mayor"),CONCATENATE("R9C",'Riesgos Corrup'!$R$17),"")</f>
        <v/>
      </c>
      <c r="U214" s="84" t="str">
        <f>IF(AND('Riesgos Corrup'!$AB$18="Muy Baja",'Riesgos Corrup'!$AD$18="Mayor"),CONCATENATE("R9C",'Riesgos Corrup'!$R$18),"")</f>
        <v/>
      </c>
      <c r="V214" s="96" t="str">
        <f ca="1">IF(AND('Riesgos Corrup'!$AB$16="Muy Baja",'Riesgos Corrup'!$AD$16="Catastrófico"),CONCATENATE("R9C",'Riesgos Corrup'!$R$16),"")</f>
        <v/>
      </c>
      <c r="W214" s="97" t="str">
        <f>IF(AND('Riesgos Corrup'!$AB$17="Muy Baja",'Riesgos Corrup'!$AD$17="Catastrófico"),CONCATENATE("R9C",'Riesgos Corrup'!$R$17),"")</f>
        <v/>
      </c>
      <c r="X214" s="98" t="str">
        <f>IF(AND('Riesgos Corrup'!$AB$18="Muy Baja",'Riesgos Corrup'!$AD$18="Catastrófico"),CONCATENATE("R9C",'Riesgos Corrup'!$R$18),"")</f>
        <v/>
      </c>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row>
    <row r="215" spans="1:65" ht="15.5" x14ac:dyDescent="0.35">
      <c r="A215" s="40"/>
      <c r="B215" s="204"/>
      <c r="C215" s="205"/>
      <c r="D215" s="206"/>
      <c r="E215" s="178"/>
      <c r="F215" s="174"/>
      <c r="G215" s="174"/>
      <c r="H215" s="174"/>
      <c r="I215" s="211"/>
      <c r="J215" s="111" t="str">
        <f ca="1">IF(AND('Riesgos Corrup'!$AB$19="Muy Baja",'Riesgos Corrup'!$AD$19="Moderado"),CONCATENATE("R10C",'Riesgos Corrup'!$R$19),"")</f>
        <v/>
      </c>
      <c r="K215" s="112" t="str">
        <f>IF(AND('Riesgos Corrup'!$AB$20="Muy Baja",'Riesgos Corrup'!$AD$20="Moderado"),CONCATENATE("R10C",'Riesgos Corrup'!$R$20),"")</f>
        <v/>
      </c>
      <c r="L215" s="113" t="str">
        <f>IF(AND('Riesgos Corrup'!$AB$21="Muy Baja",'Riesgos Corrup'!$AD$21="Moderado"),CONCATENATE("R10C",'Riesgos Corrup'!$R$21),"")</f>
        <v/>
      </c>
      <c r="M215" s="111" t="str">
        <f ca="1">IF(AND('Riesgos Corrup'!$AB$19="Muy Baja",'Riesgos Corrup'!$AD$19="Moderado"),CONCATENATE("R10C",'Riesgos Corrup'!$R$19),"")</f>
        <v/>
      </c>
      <c r="N215" s="112" t="str">
        <f>IF(AND('Riesgos Corrup'!$AB$20="Muy Baja",'Riesgos Corrup'!$AD$20="Moderado"),CONCATENATE("R10C",'Riesgos Corrup'!$R$20),"")</f>
        <v/>
      </c>
      <c r="O215" s="113" t="str">
        <f>IF(AND('Riesgos Corrup'!$AB$21="Muy Baja",'Riesgos Corrup'!$AD$21="Moderado"),CONCATENATE("R10C",'Riesgos Corrup'!$R$21),"")</f>
        <v/>
      </c>
      <c r="P215" s="102" t="str">
        <f ca="1">IF(AND('Riesgos Corrup'!$AB$19="Muy Baja",'Riesgos Corrup'!$AD$19="Moderado"),CONCATENATE("R10C",'Riesgos Corrup'!$R$19),"")</f>
        <v/>
      </c>
      <c r="Q215" s="103" t="str">
        <f>IF(AND('Riesgos Corrup'!$AB$20="Muy Baja",'Riesgos Corrup'!$AD$20="Moderado"),CONCATENATE("R10C",'Riesgos Corrup'!$R$20),"")</f>
        <v/>
      </c>
      <c r="R215" s="104" t="str">
        <f>IF(AND('Riesgos Corrup'!$AB$21="Muy Baja",'Riesgos Corrup'!$AD$21="Moderado"),CONCATENATE("R10C",'Riesgos Corrup'!$R$21),"")</f>
        <v/>
      </c>
      <c r="S215" s="83" t="str">
        <f ca="1">IF(AND('Riesgos Corrup'!$AB$19="Muy Baja",'Riesgos Corrup'!$AD$19="Mayor"),CONCATENATE("R10C",'Riesgos Corrup'!$R$19),"")</f>
        <v/>
      </c>
      <c r="T215" s="39" t="str">
        <f>IF(AND('Riesgos Corrup'!$AB$20="Muy Baja",'Riesgos Corrup'!$AD$20="Mayor"),CONCATENATE("R10C",'Riesgos Corrup'!$R$20),"")</f>
        <v/>
      </c>
      <c r="U215" s="84" t="str">
        <f>IF(AND('Riesgos Corrup'!$AB$21="Muy Baja",'Riesgos Corrup'!$AD$21="Mayor"),CONCATENATE("R10C",'Riesgos Corrup'!$R$21),"")</f>
        <v/>
      </c>
      <c r="V215" s="96" t="str">
        <f ca="1">IF(AND('Riesgos Corrup'!$AB$19="Muy Baja",'Riesgos Corrup'!$AD$19="Catastrófico"),CONCATENATE("R10C",'Riesgos Corrup'!$R$19),"")</f>
        <v/>
      </c>
      <c r="W215" s="97" t="str">
        <f>IF(AND('Riesgos Corrup'!$AB$20="Muy Baja",'Riesgos Corrup'!$AD$20="Catastrófico"),CONCATENATE("R10C",'Riesgos Corrup'!$R$20),"")</f>
        <v/>
      </c>
      <c r="X215" s="98" t="str">
        <f>IF(AND('Riesgos Corrup'!$AB$21="Muy Baja",'Riesgos Corrup'!$AD$21="Catastrófico"),CONCATENATE("R10C",'Riesgos Corrup'!$R$21),"")</f>
        <v/>
      </c>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row>
    <row r="216" spans="1:65" ht="15.5" x14ac:dyDescent="0.35">
      <c r="A216" s="40"/>
      <c r="B216" s="204"/>
      <c r="C216" s="205"/>
      <c r="D216" s="206"/>
      <c r="E216" s="178"/>
      <c r="F216" s="174"/>
      <c r="G216" s="174"/>
      <c r="H216" s="174"/>
      <c r="I216" s="211"/>
      <c r="J216" s="111" t="e">
        <f>IF(AND('Riesgos Corrup'!#REF!="Muy Baja",'Riesgos Corrup'!#REF!="Moderado"),CONCATENATE("R11C",'Riesgos Corrup'!#REF!),"")</f>
        <v>#REF!</v>
      </c>
      <c r="K216" s="112" t="e">
        <f>IF(AND('Riesgos Corrup'!#REF!="Muy Baja",'Riesgos Corrup'!#REF!="Moderado"),CONCATENATE("R11C",'Riesgos Corrup'!#REF!),"")</f>
        <v>#REF!</v>
      </c>
      <c r="L216" s="113" t="e">
        <f>IF(AND('Riesgos Corrup'!#REF!="Muy Baja",'Riesgos Corrup'!#REF!="Moderado"),CONCATENATE("R11C",'Riesgos Corrup'!#REF!),"")</f>
        <v>#REF!</v>
      </c>
      <c r="M216" s="111" t="e">
        <f>IF(AND('Riesgos Corrup'!#REF!="Muy Baja",'Riesgos Corrup'!#REF!="Moderado"),CONCATENATE("R11C",'Riesgos Corrup'!#REF!),"")</f>
        <v>#REF!</v>
      </c>
      <c r="N216" s="112" t="e">
        <f>IF(AND('Riesgos Corrup'!#REF!="Muy Baja",'Riesgos Corrup'!#REF!="Moderado"),CONCATENATE("R11C",'Riesgos Corrup'!#REF!),"")</f>
        <v>#REF!</v>
      </c>
      <c r="O216" s="113" t="e">
        <f>IF(AND('Riesgos Corrup'!#REF!="Muy Baja",'Riesgos Corrup'!#REF!="Moderado"),CONCATENATE("R11C",'Riesgos Corrup'!#REF!),"")</f>
        <v>#REF!</v>
      </c>
      <c r="P216" s="102" t="e">
        <f>IF(AND('Riesgos Corrup'!#REF!="Muy Baja",'Riesgos Corrup'!#REF!="Moderado"),CONCATENATE("R11C",'Riesgos Corrup'!#REF!),"")</f>
        <v>#REF!</v>
      </c>
      <c r="Q216" s="103" t="e">
        <f>IF(AND('Riesgos Corrup'!#REF!="Muy Baja",'Riesgos Corrup'!#REF!="Moderado"),CONCATENATE("R11C",'Riesgos Corrup'!#REF!),"")</f>
        <v>#REF!</v>
      </c>
      <c r="R216" s="104" t="e">
        <f>IF(AND('Riesgos Corrup'!#REF!="Muy Baja",'Riesgos Corrup'!#REF!="Moderado"),CONCATENATE("R11C",'Riesgos Corrup'!#REF!),"")</f>
        <v>#REF!</v>
      </c>
      <c r="S216" s="83" t="e">
        <f>IF(AND('Riesgos Corrup'!#REF!="Muy Baja",'Riesgos Corrup'!#REF!="Mayor"),CONCATENATE("R11C",'Riesgos Corrup'!#REF!),"")</f>
        <v>#REF!</v>
      </c>
      <c r="T216" s="39" t="e">
        <f>IF(AND('Riesgos Corrup'!#REF!="Muy Baja",'Riesgos Corrup'!#REF!="Mayor"),CONCATENATE("R11C",'Riesgos Corrup'!#REF!),"")</f>
        <v>#REF!</v>
      </c>
      <c r="U216" s="84" t="e">
        <f>IF(AND('Riesgos Corrup'!#REF!="Muy Baja",'Riesgos Corrup'!#REF!="Mayor"),CONCATENATE("R11C",'Riesgos Corrup'!#REF!),"")</f>
        <v>#REF!</v>
      </c>
      <c r="V216" s="96" t="e">
        <f>IF(AND('Riesgos Corrup'!#REF!="Muy Baja",'Riesgos Corrup'!#REF!="Catastrófico"),CONCATENATE("R11C",'Riesgos Corrup'!#REF!),"")</f>
        <v>#REF!</v>
      </c>
      <c r="W216" s="97" t="e">
        <f>IF(AND('Riesgos Corrup'!#REF!="Muy Baja",'Riesgos Corrup'!#REF!="Catastrófico"),CONCATENATE("R11C",'Riesgos Corrup'!#REF!),"")</f>
        <v>#REF!</v>
      </c>
      <c r="X216" s="98" t="e">
        <f>IF(AND('Riesgos Corrup'!#REF!="Muy Baja",'Riesgos Corrup'!#REF!="Catastrófico"),CONCATENATE("R11C",'Riesgos Corrup'!#REF!),"")</f>
        <v>#REF!</v>
      </c>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row>
    <row r="217" spans="1:65" ht="15.5" x14ac:dyDescent="0.35">
      <c r="A217" s="40"/>
      <c r="B217" s="204"/>
      <c r="C217" s="205"/>
      <c r="D217" s="206"/>
      <c r="E217" s="178"/>
      <c r="F217" s="174"/>
      <c r="G217" s="174"/>
      <c r="H217" s="174"/>
      <c r="I217" s="211"/>
      <c r="J217" s="111" t="e">
        <f>IF(AND('Riesgos Corrup'!#REF!="Muy Baja",'Riesgos Corrup'!#REF!="Moderado"),CONCATENATE("R12C",'Riesgos Corrup'!#REF!),"")</f>
        <v>#REF!</v>
      </c>
      <c r="K217" s="112" t="e">
        <f>IF(AND('Riesgos Corrup'!#REF!="Muy Baja",'Riesgos Corrup'!#REF!="Moderado"),CONCATENATE("R12C",'Riesgos Corrup'!#REF!),"")</f>
        <v>#REF!</v>
      </c>
      <c r="L217" s="113" t="e">
        <f>IF(AND('Riesgos Corrup'!#REF!="Muy Baja",'Riesgos Corrup'!#REF!="Moderado"),CONCATENATE("R12C",'Riesgos Corrup'!#REF!),"")</f>
        <v>#REF!</v>
      </c>
      <c r="M217" s="111" t="e">
        <f>IF(AND('Riesgos Corrup'!#REF!="Muy Baja",'Riesgos Corrup'!#REF!="Moderado"),CONCATENATE("R12C",'Riesgos Corrup'!#REF!),"")</f>
        <v>#REF!</v>
      </c>
      <c r="N217" s="112" t="e">
        <f>IF(AND('Riesgos Corrup'!#REF!="Muy Baja",'Riesgos Corrup'!#REF!="Moderado"),CONCATENATE("R12C",'Riesgos Corrup'!#REF!),"")</f>
        <v>#REF!</v>
      </c>
      <c r="O217" s="113" t="e">
        <f>IF(AND('Riesgos Corrup'!#REF!="Muy Baja",'Riesgos Corrup'!#REF!="Moderado"),CONCATENATE("R12C",'Riesgos Corrup'!#REF!),"")</f>
        <v>#REF!</v>
      </c>
      <c r="P217" s="102" t="e">
        <f>IF(AND('Riesgos Corrup'!#REF!="Muy Baja",'Riesgos Corrup'!#REF!="Moderado"),CONCATENATE("R12C",'Riesgos Corrup'!#REF!),"")</f>
        <v>#REF!</v>
      </c>
      <c r="Q217" s="103" t="e">
        <f>IF(AND('Riesgos Corrup'!#REF!="Muy Baja",'Riesgos Corrup'!#REF!="Moderado"),CONCATENATE("R12C",'Riesgos Corrup'!#REF!),"")</f>
        <v>#REF!</v>
      </c>
      <c r="R217" s="104" t="e">
        <f>IF(AND('Riesgos Corrup'!#REF!="Muy Baja",'Riesgos Corrup'!#REF!="Moderado"),CONCATENATE("R12C",'Riesgos Corrup'!#REF!),"")</f>
        <v>#REF!</v>
      </c>
      <c r="S217" s="83" t="e">
        <f>IF(AND('Riesgos Corrup'!#REF!="Muy Baja",'Riesgos Corrup'!#REF!="Mayor"),CONCATENATE("R12C",'Riesgos Corrup'!#REF!),"")</f>
        <v>#REF!</v>
      </c>
      <c r="T217" s="39" t="e">
        <f>IF(AND('Riesgos Corrup'!#REF!="Muy Baja",'Riesgos Corrup'!#REF!="Mayor"),CONCATENATE("R12C",'Riesgos Corrup'!#REF!),"")</f>
        <v>#REF!</v>
      </c>
      <c r="U217" s="84" t="e">
        <f>IF(AND('Riesgos Corrup'!#REF!="Muy Baja",'Riesgos Corrup'!#REF!="Mayor"),CONCATENATE("R12C",'Riesgos Corrup'!#REF!),"")</f>
        <v>#REF!</v>
      </c>
      <c r="V217" s="96" t="e">
        <f>IF(AND('Riesgos Corrup'!#REF!="Muy Baja",'Riesgos Corrup'!#REF!="Catastrófico"),CONCATENATE("R12C",'Riesgos Corrup'!#REF!),"")</f>
        <v>#REF!</v>
      </c>
      <c r="W217" s="97" t="e">
        <f>IF(AND('Riesgos Corrup'!#REF!="Muy Baja",'Riesgos Corrup'!#REF!="Catastrófico"),CONCATENATE("R12C",'Riesgos Corrup'!#REF!),"")</f>
        <v>#REF!</v>
      </c>
      <c r="X217" s="98" t="e">
        <f>IF(AND('Riesgos Corrup'!#REF!="Muy Baja",'Riesgos Corrup'!#REF!="Catastrófico"),CONCATENATE("R12C",'Riesgos Corrup'!#REF!),"")</f>
        <v>#REF!</v>
      </c>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row>
    <row r="218" spans="1:65" ht="15.5" x14ac:dyDescent="0.35">
      <c r="A218" s="40"/>
      <c r="B218" s="204"/>
      <c r="C218" s="205"/>
      <c r="D218" s="206"/>
      <c r="E218" s="178"/>
      <c r="F218" s="174"/>
      <c r="G218" s="174"/>
      <c r="H218" s="174"/>
      <c r="I218" s="211"/>
      <c r="J218" s="111" t="e">
        <f>IF(AND('Riesgos Corrup'!#REF!="Muy Baja",'Riesgos Corrup'!#REF!="Moderado"),CONCATENATE("R13C",'Riesgos Corrup'!#REF!),"")</f>
        <v>#REF!</v>
      </c>
      <c r="K218" s="112" t="e">
        <f>IF(AND('Riesgos Corrup'!#REF!="Muy Baja",'Riesgos Corrup'!#REF!="Moderado"),CONCATENATE("R13C",'Riesgos Corrup'!#REF!),"")</f>
        <v>#REF!</v>
      </c>
      <c r="L218" s="113" t="e">
        <f>IF(AND('Riesgos Corrup'!#REF!="Muy Baja",'Riesgos Corrup'!#REF!="Moderado"),CONCATENATE("R13C",'Riesgos Corrup'!#REF!),"")</f>
        <v>#REF!</v>
      </c>
      <c r="M218" s="111" t="e">
        <f>IF(AND('Riesgos Corrup'!#REF!="Muy Baja",'Riesgos Corrup'!#REF!="Moderado"),CONCATENATE("R13C",'Riesgos Corrup'!#REF!),"")</f>
        <v>#REF!</v>
      </c>
      <c r="N218" s="112" t="e">
        <f>IF(AND('Riesgos Corrup'!#REF!="Muy Baja",'Riesgos Corrup'!#REF!="Moderado"),CONCATENATE("R13C",'Riesgos Corrup'!#REF!),"")</f>
        <v>#REF!</v>
      </c>
      <c r="O218" s="113" t="e">
        <f>IF(AND('Riesgos Corrup'!#REF!="Muy Baja",'Riesgos Corrup'!#REF!="Moderado"),CONCATENATE("R13C",'Riesgos Corrup'!#REF!),"")</f>
        <v>#REF!</v>
      </c>
      <c r="P218" s="102" t="e">
        <f>IF(AND('Riesgos Corrup'!#REF!="Muy Baja",'Riesgos Corrup'!#REF!="Moderado"),CONCATENATE("R13C",'Riesgos Corrup'!#REF!),"")</f>
        <v>#REF!</v>
      </c>
      <c r="Q218" s="103" t="e">
        <f>IF(AND('Riesgos Corrup'!#REF!="Muy Baja",'Riesgos Corrup'!#REF!="Moderado"),CONCATENATE("R13C",'Riesgos Corrup'!#REF!),"")</f>
        <v>#REF!</v>
      </c>
      <c r="R218" s="104" t="e">
        <f>IF(AND('Riesgos Corrup'!#REF!="Muy Baja",'Riesgos Corrup'!#REF!="Moderado"),CONCATENATE("R13C",'Riesgos Corrup'!#REF!),"")</f>
        <v>#REF!</v>
      </c>
      <c r="S218" s="83" t="e">
        <f>IF(AND('Riesgos Corrup'!#REF!="Muy Baja",'Riesgos Corrup'!#REF!="Mayor"),CONCATENATE("R13C",'Riesgos Corrup'!#REF!),"")</f>
        <v>#REF!</v>
      </c>
      <c r="T218" s="39" t="e">
        <f>IF(AND('Riesgos Corrup'!#REF!="Muy Baja",'Riesgos Corrup'!#REF!="Mayor"),CONCATENATE("R13C",'Riesgos Corrup'!#REF!),"")</f>
        <v>#REF!</v>
      </c>
      <c r="U218" s="84" t="e">
        <f>IF(AND('Riesgos Corrup'!#REF!="Muy Baja",'Riesgos Corrup'!#REF!="Mayor"),CONCATENATE("R13C",'Riesgos Corrup'!#REF!),"")</f>
        <v>#REF!</v>
      </c>
      <c r="V218" s="96" t="e">
        <f>IF(AND('Riesgos Corrup'!#REF!="Muy Baja",'Riesgos Corrup'!#REF!="Catastrófico"),CONCATENATE("R13C",'Riesgos Corrup'!#REF!),"")</f>
        <v>#REF!</v>
      </c>
      <c r="W218" s="97" t="e">
        <f>IF(AND('Riesgos Corrup'!#REF!="Muy Baja",'Riesgos Corrup'!#REF!="Catastrófico"),CONCATENATE("R13C",'Riesgos Corrup'!#REF!),"")</f>
        <v>#REF!</v>
      </c>
      <c r="X218" s="98" t="e">
        <f>IF(AND('Riesgos Corrup'!#REF!="Muy Baja",'Riesgos Corrup'!#REF!="Catastrófico"),CONCATENATE("R13C",'Riesgos Corrup'!#REF!),"")</f>
        <v>#REF!</v>
      </c>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row>
    <row r="219" spans="1:65" ht="15.5" x14ac:dyDescent="0.35">
      <c r="A219" s="40"/>
      <c r="B219" s="204"/>
      <c r="C219" s="205"/>
      <c r="D219" s="206"/>
      <c r="E219" s="178"/>
      <c r="F219" s="174"/>
      <c r="G219" s="174"/>
      <c r="H219" s="174"/>
      <c r="I219" s="211"/>
      <c r="J219" s="111" t="str">
        <f ca="1">IF(AND('Riesgos Corrup'!$AB$22="Muy Baja",'Riesgos Corrup'!$AD$22="Moderado"),CONCATENATE("R14C",'Riesgos Corrup'!$R$22),"")</f>
        <v/>
      </c>
      <c r="K219" s="112" t="str">
        <f>IF(AND('Riesgos Corrup'!$AB$23="Muy Baja",'Riesgos Corrup'!$AD$23="Moderado"),CONCATENATE("R14C",'Riesgos Corrup'!$R$23),"")</f>
        <v/>
      </c>
      <c r="L219" s="113" t="str">
        <f>IF(AND('Riesgos Corrup'!$AB$24="Muy Baja",'Riesgos Corrup'!$AD$24="Moderado"),CONCATENATE("R14C",'Riesgos Corrup'!$R$24),"")</f>
        <v/>
      </c>
      <c r="M219" s="111" t="str">
        <f ca="1">IF(AND('Riesgos Corrup'!$AB$22="Muy Baja",'Riesgos Corrup'!$AD$22="Moderado"),CONCATENATE("R14C",'Riesgos Corrup'!$R$22),"")</f>
        <v/>
      </c>
      <c r="N219" s="112" t="str">
        <f>IF(AND('Riesgos Corrup'!$AB$23="Muy Baja",'Riesgos Corrup'!$AD$23="Moderado"),CONCATENATE("R14C",'Riesgos Corrup'!$R$23),"")</f>
        <v/>
      </c>
      <c r="O219" s="113" t="str">
        <f>IF(AND('Riesgos Corrup'!$AB$24="Muy Baja",'Riesgos Corrup'!$AD$24="Moderado"),CONCATENATE("R14C",'Riesgos Corrup'!$R$24),"")</f>
        <v/>
      </c>
      <c r="P219" s="102" t="str">
        <f ca="1">IF(AND('Riesgos Corrup'!$AB$22="Muy Baja",'Riesgos Corrup'!$AD$22="Moderado"),CONCATENATE("R14C",'Riesgos Corrup'!$R$22),"")</f>
        <v/>
      </c>
      <c r="Q219" s="103" t="str">
        <f>IF(AND('Riesgos Corrup'!$AB$23="Muy Baja",'Riesgos Corrup'!$AD$23="Moderado"),CONCATENATE("R14C",'Riesgos Corrup'!$R$23),"")</f>
        <v/>
      </c>
      <c r="R219" s="104" t="str">
        <f>IF(AND('Riesgos Corrup'!$AB$24="Muy Baja",'Riesgos Corrup'!$AD$24="Moderado"),CONCATENATE("R14C",'Riesgos Corrup'!$R$24),"")</f>
        <v/>
      </c>
      <c r="S219" s="83" t="str">
        <f ca="1">IF(AND('Riesgos Corrup'!$AB$22="Muy Baja",'Riesgos Corrup'!$AD$22="Mayor"),CONCATENATE("R14C",'Riesgos Corrup'!$R$22),"")</f>
        <v/>
      </c>
      <c r="T219" s="39" t="str">
        <f>IF(AND('Riesgos Corrup'!$AB$23="Muy Baja",'Riesgos Corrup'!$AD$23="Mayor"),CONCATENATE("R14C",'Riesgos Corrup'!$R$23),"")</f>
        <v/>
      </c>
      <c r="U219" s="84" t="str">
        <f>IF(AND('Riesgos Corrup'!$AB$24="Muy Baja",'Riesgos Corrup'!$AD$24="Mayor"),CONCATENATE("R14C",'Riesgos Corrup'!$R$24),"")</f>
        <v/>
      </c>
      <c r="V219" s="96" t="str">
        <f ca="1">IF(AND('Riesgos Corrup'!$AB$22="Muy Baja",'Riesgos Corrup'!$AD$22="Catastrófico"),CONCATENATE("R14C",'Riesgos Corrup'!$R$22),"")</f>
        <v/>
      </c>
      <c r="W219" s="97" t="str">
        <f>IF(AND('Riesgos Corrup'!$AB$23="Muy Baja",'Riesgos Corrup'!$AD$23="Catastrófico"),CONCATENATE("R14C",'Riesgos Corrup'!$R$23),"")</f>
        <v/>
      </c>
      <c r="X219" s="98" t="str">
        <f>IF(AND('Riesgos Corrup'!$AB$24="Muy Baja",'Riesgos Corrup'!$AD$24="Catastrófico"),CONCATENATE("R14C",'Riesgos Corrup'!$R$24),"")</f>
        <v/>
      </c>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row>
    <row r="220" spans="1:65" ht="15.5" x14ac:dyDescent="0.35">
      <c r="A220" s="40"/>
      <c r="B220" s="204"/>
      <c r="C220" s="205"/>
      <c r="D220" s="206"/>
      <c r="E220" s="178"/>
      <c r="F220" s="174"/>
      <c r="G220" s="174"/>
      <c r="H220" s="174"/>
      <c r="I220" s="211"/>
      <c r="J220" s="111" t="e">
        <f>IF(AND('Riesgos Corrup'!#REF!="Muy Baja",'Riesgos Corrup'!#REF!="Moderado"),CONCATENATE("R15C",'Riesgos Corrup'!#REF!),"")</f>
        <v>#REF!</v>
      </c>
      <c r="K220" s="112" t="e">
        <f>IF(AND('Riesgos Corrup'!#REF!="Muy Baja",'Riesgos Corrup'!#REF!="Moderado"),CONCATENATE("R15C",'Riesgos Corrup'!#REF!),"")</f>
        <v>#REF!</v>
      </c>
      <c r="L220" s="113" t="e">
        <f>IF(AND('Riesgos Corrup'!#REF!="Muy Baja",'Riesgos Corrup'!#REF!="Moderado"),CONCATENATE("R15C",'Riesgos Corrup'!#REF!),"")</f>
        <v>#REF!</v>
      </c>
      <c r="M220" s="111" t="e">
        <f>IF(AND('Riesgos Corrup'!#REF!="Muy Baja",'Riesgos Corrup'!#REF!="Moderado"),CONCATENATE("R15C",'Riesgos Corrup'!#REF!),"")</f>
        <v>#REF!</v>
      </c>
      <c r="N220" s="112" t="e">
        <f>IF(AND('Riesgos Corrup'!#REF!="Muy Baja",'Riesgos Corrup'!#REF!="Moderado"),CONCATENATE("R15C",'Riesgos Corrup'!#REF!),"")</f>
        <v>#REF!</v>
      </c>
      <c r="O220" s="113" t="e">
        <f>IF(AND('Riesgos Corrup'!#REF!="Muy Baja",'Riesgos Corrup'!#REF!="Moderado"),CONCATENATE("R15C",'Riesgos Corrup'!#REF!),"")</f>
        <v>#REF!</v>
      </c>
      <c r="P220" s="102" t="e">
        <f>IF(AND('Riesgos Corrup'!#REF!="Muy Baja",'Riesgos Corrup'!#REF!="Moderado"),CONCATENATE("R15C",'Riesgos Corrup'!#REF!),"")</f>
        <v>#REF!</v>
      </c>
      <c r="Q220" s="103" t="e">
        <f>IF(AND('Riesgos Corrup'!#REF!="Muy Baja",'Riesgos Corrup'!#REF!="Moderado"),CONCATENATE("R15C",'Riesgos Corrup'!#REF!),"")</f>
        <v>#REF!</v>
      </c>
      <c r="R220" s="104" t="e">
        <f>IF(AND('Riesgos Corrup'!#REF!="Muy Baja",'Riesgos Corrup'!#REF!="Moderado"),CONCATENATE("R15C",'Riesgos Corrup'!#REF!),"")</f>
        <v>#REF!</v>
      </c>
      <c r="S220" s="83" t="e">
        <f>IF(AND('Riesgos Corrup'!#REF!="Muy Baja",'Riesgos Corrup'!#REF!="Mayor"),CONCATENATE("R15C",'Riesgos Corrup'!#REF!),"")</f>
        <v>#REF!</v>
      </c>
      <c r="T220" s="39" t="e">
        <f>IF(AND('Riesgos Corrup'!#REF!="Muy Baja",'Riesgos Corrup'!#REF!="Mayor"),CONCATENATE("R15C",'Riesgos Corrup'!#REF!),"")</f>
        <v>#REF!</v>
      </c>
      <c r="U220" s="84" t="e">
        <f>IF(AND('Riesgos Corrup'!#REF!="Muy Baja",'Riesgos Corrup'!#REF!="Mayor"),CONCATENATE("R15C",'Riesgos Corrup'!#REF!),"")</f>
        <v>#REF!</v>
      </c>
      <c r="V220" s="96" t="e">
        <f>IF(AND('Riesgos Corrup'!#REF!="Muy Baja",'Riesgos Corrup'!#REF!="Catastrófico"),CONCATENATE("R15C",'Riesgos Corrup'!#REF!),"")</f>
        <v>#REF!</v>
      </c>
      <c r="W220" s="97" t="e">
        <f>IF(AND('Riesgos Corrup'!#REF!="Muy Baja",'Riesgos Corrup'!#REF!="Catastrófico"),CONCATENATE("R15C",'Riesgos Corrup'!#REF!),"")</f>
        <v>#REF!</v>
      </c>
      <c r="X220" s="98" t="e">
        <f>IF(AND('Riesgos Corrup'!#REF!="Muy Baja",'Riesgos Corrup'!#REF!="Catastrófico"),CONCATENATE("R15C",'Riesgos Corrup'!#REF!),"")</f>
        <v>#REF!</v>
      </c>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row>
    <row r="221" spans="1:65" ht="15.5" x14ac:dyDescent="0.35">
      <c r="A221" s="40"/>
      <c r="B221" s="204"/>
      <c r="C221" s="205"/>
      <c r="D221" s="206"/>
      <c r="E221" s="178"/>
      <c r="F221" s="174"/>
      <c r="G221" s="174"/>
      <c r="H221" s="174"/>
      <c r="I221" s="211"/>
      <c r="J221" s="111" t="e">
        <f>IF(AND('Riesgos Corrup'!#REF!="Muy Baja",'Riesgos Corrup'!#REF!="Moderado"),CONCATENATE("R16C",'Riesgos Corrup'!#REF!),"")</f>
        <v>#REF!</v>
      </c>
      <c r="K221" s="112" t="e">
        <f>IF(AND('Riesgos Corrup'!#REF!="Muy Baja",'Riesgos Corrup'!#REF!="Moderado"),CONCATENATE("R16C",'Riesgos Corrup'!#REF!),"")</f>
        <v>#REF!</v>
      </c>
      <c r="L221" s="113" t="e">
        <f>IF(AND('Riesgos Corrup'!#REF!="Muy Baja",'Riesgos Corrup'!#REF!="Moderado"),CONCATENATE("R16C",'Riesgos Corrup'!#REF!),"")</f>
        <v>#REF!</v>
      </c>
      <c r="M221" s="111" t="e">
        <f>IF(AND('Riesgos Corrup'!#REF!="Muy Baja",'Riesgos Corrup'!#REF!="Moderado"),CONCATENATE("R16C",'Riesgos Corrup'!#REF!),"")</f>
        <v>#REF!</v>
      </c>
      <c r="N221" s="112" t="e">
        <f>IF(AND('Riesgos Corrup'!#REF!="Muy Baja",'Riesgos Corrup'!#REF!="Moderado"),CONCATENATE("R16C",'Riesgos Corrup'!#REF!),"")</f>
        <v>#REF!</v>
      </c>
      <c r="O221" s="113" t="e">
        <f>IF(AND('Riesgos Corrup'!#REF!="Muy Baja",'Riesgos Corrup'!#REF!="Moderado"),CONCATENATE("R16C",'Riesgos Corrup'!#REF!),"")</f>
        <v>#REF!</v>
      </c>
      <c r="P221" s="102" t="e">
        <f>IF(AND('Riesgos Corrup'!#REF!="Muy Baja",'Riesgos Corrup'!#REF!="Moderado"),CONCATENATE("R16C",'Riesgos Corrup'!#REF!),"")</f>
        <v>#REF!</v>
      </c>
      <c r="Q221" s="103" t="e">
        <f>IF(AND('Riesgos Corrup'!#REF!="Muy Baja",'Riesgos Corrup'!#REF!="Moderado"),CONCATENATE("R16C",'Riesgos Corrup'!#REF!),"")</f>
        <v>#REF!</v>
      </c>
      <c r="R221" s="104" t="e">
        <f>IF(AND('Riesgos Corrup'!#REF!="Muy Baja",'Riesgos Corrup'!#REF!="Moderado"),CONCATENATE("R16C",'Riesgos Corrup'!#REF!),"")</f>
        <v>#REF!</v>
      </c>
      <c r="S221" s="83" t="e">
        <f>IF(AND('Riesgos Corrup'!#REF!="Muy Baja",'Riesgos Corrup'!#REF!="Mayor"),CONCATENATE("R16C",'Riesgos Corrup'!#REF!),"")</f>
        <v>#REF!</v>
      </c>
      <c r="T221" s="39" t="e">
        <f>IF(AND('Riesgos Corrup'!#REF!="Muy Baja",'Riesgos Corrup'!#REF!="Mayor"),CONCATENATE("R16C",'Riesgos Corrup'!#REF!),"")</f>
        <v>#REF!</v>
      </c>
      <c r="U221" s="84" t="e">
        <f>IF(AND('Riesgos Corrup'!#REF!="Muy Baja",'Riesgos Corrup'!#REF!="Mayor"),CONCATENATE("R16C",'Riesgos Corrup'!#REF!),"")</f>
        <v>#REF!</v>
      </c>
      <c r="V221" s="96" t="e">
        <f>IF(AND('Riesgos Corrup'!#REF!="Muy Baja",'Riesgos Corrup'!#REF!="Catastrófico"),CONCATENATE("R16C",'Riesgos Corrup'!#REF!),"")</f>
        <v>#REF!</v>
      </c>
      <c r="W221" s="97" t="e">
        <f>IF(AND('Riesgos Corrup'!#REF!="Muy Baja",'Riesgos Corrup'!#REF!="Catastrófico"),CONCATENATE("R16C",'Riesgos Corrup'!#REF!),"")</f>
        <v>#REF!</v>
      </c>
      <c r="X221" s="98" t="e">
        <f>IF(AND('Riesgos Corrup'!#REF!="Muy Baja",'Riesgos Corrup'!#REF!="Catastrófico"),CONCATENATE("R16C",'Riesgos Corrup'!#REF!),"")</f>
        <v>#REF!</v>
      </c>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row>
    <row r="222" spans="1:65" ht="15.5" x14ac:dyDescent="0.35">
      <c r="A222" s="40"/>
      <c r="B222" s="204"/>
      <c r="C222" s="205"/>
      <c r="D222" s="206"/>
      <c r="E222" s="178"/>
      <c r="F222" s="174"/>
      <c r="G222" s="174"/>
      <c r="H222" s="174"/>
      <c r="I222" s="211"/>
      <c r="J222" s="111" t="e">
        <f>IF(AND('Riesgos Corrup'!#REF!="Muy Baja",'Riesgos Corrup'!#REF!="Moderado"),CONCATENATE("R17",'Riesgos Corrup'!#REF!),"")</f>
        <v>#REF!</v>
      </c>
      <c r="K222" s="112" t="e">
        <f>IF(AND('Riesgos Corrup'!#REF!="Muy Baja",'Riesgos Corrup'!#REF!="Moderado"),CONCATENATE("R17C",'Riesgos Corrup'!#REF!),"")</f>
        <v>#REF!</v>
      </c>
      <c r="L222" s="113" t="e">
        <f>IF(AND('Riesgos Corrup'!#REF!="Muy Baja",'Riesgos Corrup'!#REF!="Moderado"),CONCATENATE("R17C",'Riesgos Corrup'!#REF!),"")</f>
        <v>#REF!</v>
      </c>
      <c r="M222" s="111" t="e">
        <f>IF(AND('Riesgos Corrup'!#REF!="Muy Baja",'Riesgos Corrup'!#REF!="Moderado"),CONCATENATE("R17",'Riesgos Corrup'!#REF!),"")</f>
        <v>#REF!</v>
      </c>
      <c r="N222" s="112" t="e">
        <f>IF(AND('Riesgos Corrup'!#REF!="Muy Baja",'Riesgos Corrup'!#REF!="Moderado"),CONCATENATE("R17C",'Riesgos Corrup'!#REF!),"")</f>
        <v>#REF!</v>
      </c>
      <c r="O222" s="113" t="e">
        <f>IF(AND('Riesgos Corrup'!#REF!="Muy Baja",'Riesgos Corrup'!#REF!="Moderado"),CONCATENATE("R17C",'Riesgos Corrup'!#REF!),"")</f>
        <v>#REF!</v>
      </c>
      <c r="P222" s="102" t="e">
        <f>IF(AND('Riesgos Corrup'!#REF!="Muy Baja",'Riesgos Corrup'!#REF!="Moderado"),CONCATENATE("R17",'Riesgos Corrup'!#REF!),"")</f>
        <v>#REF!</v>
      </c>
      <c r="Q222" s="103" t="e">
        <f>IF(AND('Riesgos Corrup'!#REF!="Muy Baja",'Riesgos Corrup'!#REF!="Moderado"),CONCATENATE("R17C",'Riesgos Corrup'!#REF!),"")</f>
        <v>#REF!</v>
      </c>
      <c r="R222" s="104" t="e">
        <f>IF(AND('Riesgos Corrup'!#REF!="Muy Baja",'Riesgos Corrup'!#REF!="Moderado"),CONCATENATE("R17C",'Riesgos Corrup'!#REF!),"")</f>
        <v>#REF!</v>
      </c>
      <c r="S222" s="83" t="e">
        <f>IF(AND('Riesgos Corrup'!#REF!="Muy Baja",'Riesgos Corrup'!#REF!="Mayor"),CONCATENATE("R17",'Riesgos Corrup'!#REF!),"")</f>
        <v>#REF!</v>
      </c>
      <c r="T222" s="39" t="e">
        <f>IF(AND('Riesgos Corrup'!#REF!="Muy Baja",'Riesgos Corrup'!#REF!="Mayor"),CONCATENATE("R17C",'Riesgos Corrup'!#REF!),"")</f>
        <v>#REF!</v>
      </c>
      <c r="U222" s="84" t="e">
        <f>IF(AND('Riesgos Corrup'!#REF!="Muy Baja",'Riesgos Corrup'!#REF!="Mayor"),CONCATENATE("R17C",'Riesgos Corrup'!#REF!),"")</f>
        <v>#REF!</v>
      </c>
      <c r="V222" s="96" t="e">
        <f>IF(AND('Riesgos Corrup'!#REF!="Muy Baja",'Riesgos Corrup'!#REF!="Catastrófico"),CONCATENATE("R17",'Riesgos Corrup'!#REF!),"")</f>
        <v>#REF!</v>
      </c>
      <c r="W222" s="97" t="e">
        <f>IF(AND('Riesgos Corrup'!#REF!="Muy Baja",'Riesgos Corrup'!#REF!="Catastrófico"),CONCATENATE("R17C",'Riesgos Corrup'!#REF!),"")</f>
        <v>#REF!</v>
      </c>
      <c r="X222" s="98" t="e">
        <f>IF(AND('Riesgos Corrup'!#REF!="Muy Baja",'Riesgos Corrup'!#REF!="Catastrófico"),CONCATENATE("R17C",'Riesgos Corrup'!#REF!),"")</f>
        <v>#REF!</v>
      </c>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row>
    <row r="223" spans="1:65" ht="15.5" x14ac:dyDescent="0.35">
      <c r="A223" s="40"/>
      <c r="B223" s="204"/>
      <c r="C223" s="205"/>
      <c r="D223" s="206"/>
      <c r="E223" s="178"/>
      <c r="F223" s="174"/>
      <c r="G223" s="174"/>
      <c r="H223" s="174"/>
      <c r="I223" s="211"/>
      <c r="J223" s="111" t="str">
        <f ca="1">IF(AND('Riesgos Corrup'!$AB$25="Muy Baja",'Riesgos Corrup'!$AD$25="Moderado"),CONCATENATE("R18C",'Riesgos Corrup'!$R$25),"")</f>
        <v/>
      </c>
      <c r="K223" s="112" t="str">
        <f>IF(AND('Riesgos Corrup'!$AB$26="Muy Baja",'Riesgos Corrup'!$AD$26="Moderado"),CONCATENATE("R18C",'Riesgos Corrup'!$R$26),"")</f>
        <v/>
      </c>
      <c r="L223" s="113" t="str">
        <f>IF(AND('Riesgos Corrup'!$AB$27="Muy Baja",'Riesgos Corrup'!$AD$27="Moderado"),CONCATENATE("R18C",'Riesgos Corrup'!$R$27),"")</f>
        <v/>
      </c>
      <c r="M223" s="111" t="str">
        <f ca="1">IF(AND('Riesgos Corrup'!$AB$25="Muy Baja",'Riesgos Corrup'!$AD$25="Moderado"),CONCATENATE("R18C",'Riesgos Corrup'!$R$25),"")</f>
        <v/>
      </c>
      <c r="N223" s="112" t="str">
        <f>IF(AND('Riesgos Corrup'!$AB$26="Muy Baja",'Riesgos Corrup'!$AD$26="Moderado"),CONCATENATE("R18C",'Riesgos Corrup'!$R$26),"")</f>
        <v/>
      </c>
      <c r="O223" s="113" t="str">
        <f>IF(AND('Riesgos Corrup'!$AB$27="Muy Baja",'Riesgos Corrup'!$AD$27="Moderado"),CONCATENATE("R18C",'Riesgos Corrup'!$R$27),"")</f>
        <v/>
      </c>
      <c r="P223" s="102" t="str">
        <f ca="1">IF(AND('Riesgos Corrup'!$AB$25="Muy Baja",'Riesgos Corrup'!$AD$25="Moderado"),CONCATENATE("R18C",'Riesgos Corrup'!$R$25),"")</f>
        <v/>
      </c>
      <c r="Q223" s="103" t="str">
        <f>IF(AND('Riesgos Corrup'!$AB$26="Muy Baja",'Riesgos Corrup'!$AD$26="Moderado"),CONCATENATE("R18C",'Riesgos Corrup'!$R$26),"")</f>
        <v/>
      </c>
      <c r="R223" s="104" t="str">
        <f>IF(AND('Riesgos Corrup'!$AB$27="Muy Baja",'Riesgos Corrup'!$AD$27="Moderado"),CONCATENATE("R18C",'Riesgos Corrup'!$R$27),"")</f>
        <v/>
      </c>
      <c r="S223" s="83" t="str">
        <f ca="1">IF(AND('Riesgos Corrup'!$AB$25="Muy Baja",'Riesgos Corrup'!$AD$25="Mayor"),CONCATENATE("R18C",'Riesgos Corrup'!$R$25),"")</f>
        <v/>
      </c>
      <c r="T223" s="39" t="str">
        <f>IF(AND('Riesgos Corrup'!$AB$26="Muy Baja",'Riesgos Corrup'!$AD$26="Mayor"),CONCATENATE("R18C",'Riesgos Corrup'!$R$26),"")</f>
        <v/>
      </c>
      <c r="U223" s="84" t="str">
        <f>IF(AND('Riesgos Corrup'!$AB$27="Muy Baja",'Riesgos Corrup'!$AD$27="Mayor"),CONCATENATE("R18C",'Riesgos Corrup'!$R$27),"")</f>
        <v/>
      </c>
      <c r="V223" s="96" t="str">
        <f ca="1">IF(AND('Riesgos Corrup'!$AB$25="Muy Baja",'Riesgos Corrup'!$AD$25="Catastrófico"),CONCATENATE("R18C",'Riesgos Corrup'!$R$25),"")</f>
        <v/>
      </c>
      <c r="W223" s="97" t="str">
        <f>IF(AND('Riesgos Corrup'!$AB$26="Muy Baja",'Riesgos Corrup'!$AD$26="Catastrófico"),CONCATENATE("R18C",'Riesgos Corrup'!$R$26),"")</f>
        <v/>
      </c>
      <c r="X223" s="98" t="str">
        <f>IF(AND('Riesgos Corrup'!$AB$27="Muy Baja",'Riesgos Corrup'!$AD$27="Catastrófico"),CONCATENATE("R18C",'Riesgos Corrup'!$R$27),"")</f>
        <v/>
      </c>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row>
    <row r="224" spans="1:65" ht="15.5" x14ac:dyDescent="0.35">
      <c r="A224" s="40"/>
      <c r="B224" s="204"/>
      <c r="C224" s="205"/>
      <c r="D224" s="206"/>
      <c r="E224" s="178"/>
      <c r="F224" s="174"/>
      <c r="G224" s="174"/>
      <c r="H224" s="174"/>
      <c r="I224" s="211"/>
      <c r="J224" s="111" t="e">
        <f>IF(AND('Riesgos Corrup'!#REF!="Muy Baja",'Riesgos Corrup'!#REF!="Moderado"),CONCATENATE("R19C",'Riesgos Corrup'!#REF!),"")</f>
        <v>#REF!</v>
      </c>
      <c r="K224" s="112" t="e">
        <f>IF(AND('Riesgos Corrup'!#REF!="Muy Baja",'Riesgos Corrup'!#REF!="Moderado"),CONCATENATE("R19C",'Riesgos Corrup'!#REF!),"")</f>
        <v>#REF!</v>
      </c>
      <c r="L224" s="113" t="e">
        <f>IF(AND('Riesgos Corrup'!#REF!="Muy Baja",'Riesgos Corrup'!#REF!="Moderado"),CONCATENATE("R19C",'Riesgos Corrup'!#REF!),"")</f>
        <v>#REF!</v>
      </c>
      <c r="M224" s="111" t="e">
        <f>IF(AND('Riesgos Corrup'!#REF!="Muy Baja",'Riesgos Corrup'!#REF!="Moderado"),CONCATENATE("R19C",'Riesgos Corrup'!#REF!),"")</f>
        <v>#REF!</v>
      </c>
      <c r="N224" s="112" t="e">
        <f>IF(AND('Riesgos Corrup'!#REF!="Muy Baja",'Riesgos Corrup'!#REF!="Moderado"),CONCATENATE("R19C",'Riesgos Corrup'!#REF!),"")</f>
        <v>#REF!</v>
      </c>
      <c r="O224" s="113" t="e">
        <f>IF(AND('Riesgos Corrup'!#REF!="Muy Baja",'Riesgos Corrup'!#REF!="Moderado"),CONCATENATE("R19C",'Riesgos Corrup'!#REF!),"")</f>
        <v>#REF!</v>
      </c>
      <c r="P224" s="102" t="e">
        <f>IF(AND('Riesgos Corrup'!#REF!="Muy Baja",'Riesgos Corrup'!#REF!="Moderado"),CONCATENATE("R19C",'Riesgos Corrup'!#REF!),"")</f>
        <v>#REF!</v>
      </c>
      <c r="Q224" s="103" t="e">
        <f>IF(AND('Riesgos Corrup'!#REF!="Muy Baja",'Riesgos Corrup'!#REF!="Moderado"),CONCATENATE("R19C",'Riesgos Corrup'!#REF!),"")</f>
        <v>#REF!</v>
      </c>
      <c r="R224" s="104" t="e">
        <f>IF(AND('Riesgos Corrup'!#REF!="Muy Baja",'Riesgos Corrup'!#REF!="Moderado"),CONCATENATE("R19C",'Riesgos Corrup'!#REF!),"")</f>
        <v>#REF!</v>
      </c>
      <c r="S224" s="83" t="e">
        <f>IF(AND('Riesgos Corrup'!#REF!="Muy Baja",'Riesgos Corrup'!#REF!="Mayor"),CONCATENATE("R19C",'Riesgos Corrup'!#REF!),"")</f>
        <v>#REF!</v>
      </c>
      <c r="T224" s="39" t="e">
        <f>IF(AND('Riesgos Corrup'!#REF!="Muy Baja",'Riesgos Corrup'!#REF!="Mayor"),CONCATENATE("R19C",'Riesgos Corrup'!#REF!),"")</f>
        <v>#REF!</v>
      </c>
      <c r="U224" s="84" t="e">
        <f>IF(AND('Riesgos Corrup'!#REF!="Muy Baja",'Riesgos Corrup'!#REF!="Mayor"),CONCATENATE("R19C",'Riesgos Corrup'!#REF!),"")</f>
        <v>#REF!</v>
      </c>
      <c r="V224" s="96" t="e">
        <f>IF(AND('Riesgos Corrup'!#REF!="Muy Baja",'Riesgos Corrup'!#REF!="Catastrófico"),CONCATENATE("R19C",'Riesgos Corrup'!#REF!),"")</f>
        <v>#REF!</v>
      </c>
      <c r="W224" s="97" t="e">
        <f>IF(AND('Riesgos Corrup'!#REF!="Muy Baja",'Riesgos Corrup'!#REF!="Catastrófico"),CONCATENATE("R19C",'Riesgos Corrup'!#REF!),"")</f>
        <v>#REF!</v>
      </c>
      <c r="X224" s="98" t="e">
        <f>IF(AND('Riesgos Corrup'!#REF!="Muy Baja",'Riesgos Corrup'!#REF!="Catastrófico"),CONCATENATE("R19C",'Riesgos Corrup'!#REF!),"")</f>
        <v>#REF!</v>
      </c>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row>
    <row r="225" spans="1:65" ht="15.5" x14ac:dyDescent="0.35">
      <c r="A225" s="40"/>
      <c r="B225" s="204"/>
      <c r="C225" s="205"/>
      <c r="D225" s="206"/>
      <c r="E225" s="178"/>
      <c r="F225" s="174"/>
      <c r="G225" s="174"/>
      <c r="H225" s="174"/>
      <c r="I225" s="211"/>
      <c r="J225" s="111" t="e">
        <f>IF(AND('Riesgos Corrup'!#REF!="Muy Baja",'Riesgos Corrup'!#REF!="Moderado"),CONCATENATE("R20C",'Riesgos Corrup'!#REF!),"")</f>
        <v>#REF!</v>
      </c>
      <c r="K225" s="112" t="e">
        <f>IF(AND('Riesgos Corrup'!#REF!="Muy Baja",'Riesgos Corrup'!#REF!="Moderado"),CONCATENATE("R20C",'Riesgos Corrup'!#REF!),"")</f>
        <v>#REF!</v>
      </c>
      <c r="L225" s="113" t="e">
        <f>IF(AND('Riesgos Corrup'!#REF!="Muy Baja",'Riesgos Corrup'!#REF!="Moderado"),CONCATENATE("R20C",'Riesgos Corrup'!#REF!),"")</f>
        <v>#REF!</v>
      </c>
      <c r="M225" s="111" t="e">
        <f>IF(AND('Riesgos Corrup'!#REF!="Muy Baja",'Riesgos Corrup'!#REF!="Moderado"),CONCATENATE("R20C",'Riesgos Corrup'!#REF!),"")</f>
        <v>#REF!</v>
      </c>
      <c r="N225" s="112" t="e">
        <f>IF(AND('Riesgos Corrup'!#REF!="Muy Baja",'Riesgos Corrup'!#REF!="Moderado"),CONCATENATE("R20C",'Riesgos Corrup'!#REF!),"")</f>
        <v>#REF!</v>
      </c>
      <c r="O225" s="113" t="e">
        <f>IF(AND('Riesgos Corrup'!#REF!="Muy Baja",'Riesgos Corrup'!#REF!="Moderado"),CONCATENATE("R20C",'Riesgos Corrup'!#REF!),"")</f>
        <v>#REF!</v>
      </c>
      <c r="P225" s="102" t="e">
        <f>IF(AND('Riesgos Corrup'!#REF!="Muy Baja",'Riesgos Corrup'!#REF!="Moderado"),CONCATENATE("R20C",'Riesgos Corrup'!#REF!),"")</f>
        <v>#REF!</v>
      </c>
      <c r="Q225" s="103" t="e">
        <f>IF(AND('Riesgos Corrup'!#REF!="Muy Baja",'Riesgos Corrup'!#REF!="Moderado"),CONCATENATE("R20C",'Riesgos Corrup'!#REF!),"")</f>
        <v>#REF!</v>
      </c>
      <c r="R225" s="104" t="e">
        <f>IF(AND('Riesgos Corrup'!#REF!="Muy Baja",'Riesgos Corrup'!#REF!="Moderado"),CONCATENATE("R20C",'Riesgos Corrup'!#REF!),"")</f>
        <v>#REF!</v>
      </c>
      <c r="S225" s="83" t="e">
        <f>IF(AND('Riesgos Corrup'!#REF!="Muy Baja",'Riesgos Corrup'!#REF!="Mayor"),CONCATENATE("R20C",'Riesgos Corrup'!#REF!),"")</f>
        <v>#REF!</v>
      </c>
      <c r="T225" s="39" t="e">
        <f>IF(AND('Riesgos Corrup'!#REF!="Muy Baja",'Riesgos Corrup'!#REF!="Mayor"),CONCATENATE("R20C",'Riesgos Corrup'!#REF!),"")</f>
        <v>#REF!</v>
      </c>
      <c r="U225" s="84" t="e">
        <f>IF(AND('Riesgos Corrup'!#REF!="Muy Baja",'Riesgos Corrup'!#REF!="Mayor"),CONCATENATE("R20C",'Riesgos Corrup'!#REF!),"")</f>
        <v>#REF!</v>
      </c>
      <c r="V225" s="96" t="e">
        <f>IF(AND('Riesgos Corrup'!#REF!="Muy Baja",'Riesgos Corrup'!#REF!="Catastrófico"),CONCATENATE("R20C",'Riesgos Corrup'!#REF!),"")</f>
        <v>#REF!</v>
      </c>
      <c r="W225" s="97" t="e">
        <f>IF(AND('Riesgos Corrup'!#REF!="Muy Baja",'Riesgos Corrup'!#REF!="Catastrófico"),CONCATENATE("R20C",'Riesgos Corrup'!#REF!),"")</f>
        <v>#REF!</v>
      </c>
      <c r="X225" s="98" t="e">
        <f>IF(AND('Riesgos Corrup'!#REF!="Muy Baja",'Riesgos Corrup'!#REF!="Catastrófico"),CONCATENATE("R20C",'Riesgos Corrup'!#REF!),"")</f>
        <v>#REF!</v>
      </c>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row>
    <row r="226" spans="1:65" ht="15.5" x14ac:dyDescent="0.35">
      <c r="A226" s="40"/>
      <c r="B226" s="204"/>
      <c r="C226" s="205"/>
      <c r="D226" s="206"/>
      <c r="E226" s="178"/>
      <c r="F226" s="174"/>
      <c r="G226" s="174"/>
      <c r="H226" s="174"/>
      <c r="I226" s="211"/>
      <c r="J226" s="111" t="str">
        <f ca="1">IF(AND('Riesgos Corrup'!$AB$28="Muy Baja",'Riesgos Corrup'!$AD$28="Moderado"),CONCATENATE("R21C",'Riesgos Corrup'!$R$28),"")</f>
        <v/>
      </c>
      <c r="K226" s="112" t="str">
        <f>IF(AND('Riesgos Corrup'!$AB$29="Muy Baja",'Riesgos Corrup'!$AD$29="Moderado"),CONCATENATE("R21C",'Riesgos Corrup'!$R$29),"")</f>
        <v/>
      </c>
      <c r="L226" s="113" t="str">
        <f>IF(AND('Riesgos Corrup'!$AB$30="Muy Baja",'Riesgos Corrup'!$AD$30="Moderado"),CONCATENATE("R21C",'Riesgos Corrup'!$R$30),"")</f>
        <v/>
      </c>
      <c r="M226" s="111" t="str">
        <f ca="1">IF(AND('Riesgos Corrup'!$AB$28="Muy Baja",'Riesgos Corrup'!$AD$28="Moderado"),CONCATENATE("R21C",'Riesgos Corrup'!$R$28),"")</f>
        <v/>
      </c>
      <c r="N226" s="112" t="str">
        <f>IF(AND('Riesgos Corrup'!$AB$29="Muy Baja",'Riesgos Corrup'!$AD$29="Moderado"),CONCATENATE("R21C",'Riesgos Corrup'!$R$29),"")</f>
        <v/>
      </c>
      <c r="O226" s="113" t="str">
        <f>IF(AND('Riesgos Corrup'!$AB$30="Muy Baja",'Riesgos Corrup'!$AD$30="Moderado"),CONCATENATE("R21C",'Riesgos Corrup'!$R$30),"")</f>
        <v/>
      </c>
      <c r="P226" s="102" t="str">
        <f ca="1">IF(AND('Riesgos Corrup'!$AB$28="Muy Baja",'Riesgos Corrup'!$AD$28="Moderado"),CONCATENATE("R21C",'Riesgos Corrup'!$R$28),"")</f>
        <v/>
      </c>
      <c r="Q226" s="103" t="str">
        <f>IF(AND('Riesgos Corrup'!$AB$29="Muy Baja",'Riesgos Corrup'!$AD$29="Moderado"),CONCATENATE("R21C",'Riesgos Corrup'!$R$29),"")</f>
        <v/>
      </c>
      <c r="R226" s="104" t="str">
        <f>IF(AND('Riesgos Corrup'!$AB$30="Muy Baja",'Riesgos Corrup'!$AD$30="Moderado"),CONCATENATE("R21C",'Riesgos Corrup'!$R$30),"")</f>
        <v/>
      </c>
      <c r="S226" s="83" t="str">
        <f ca="1">IF(AND('Riesgos Corrup'!$AB$28="Muy Baja",'Riesgos Corrup'!$AD$28="Mayor"),CONCATENATE("R21C",'Riesgos Corrup'!$R$28),"")</f>
        <v/>
      </c>
      <c r="T226" s="39" t="str">
        <f>IF(AND('Riesgos Corrup'!$AB$29="Muy Baja",'Riesgos Corrup'!$AD$29="Mayor"),CONCATENATE("R21C",'Riesgos Corrup'!$R$29),"")</f>
        <v/>
      </c>
      <c r="U226" s="84" t="str">
        <f>IF(AND('Riesgos Corrup'!$AB$30="Muy Baja",'Riesgos Corrup'!$AD$30="Mayor"),CONCATENATE("R21C",'Riesgos Corrup'!$R$30),"")</f>
        <v/>
      </c>
      <c r="V226" s="96" t="str">
        <f ca="1">IF(AND('Riesgos Corrup'!$AB$28="Muy Baja",'Riesgos Corrup'!$AD$28="Catastrófico"),CONCATENATE("R21C",'Riesgos Corrup'!$R$28),"")</f>
        <v/>
      </c>
      <c r="W226" s="97" t="str">
        <f>IF(AND('Riesgos Corrup'!$AB$29="Muy Baja",'Riesgos Corrup'!$AD$29="Catastrófico"),CONCATENATE("R21C",'Riesgos Corrup'!$R$29),"")</f>
        <v/>
      </c>
      <c r="X226" s="98" t="str">
        <f>IF(AND('Riesgos Corrup'!$AB$30="Muy Baja",'Riesgos Corrup'!$AD$30="Catastrófico"),CONCATENATE("R21C",'Riesgos Corrup'!$R$30),"")</f>
        <v/>
      </c>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row>
    <row r="227" spans="1:65" ht="15.5" x14ac:dyDescent="0.35">
      <c r="A227" s="40"/>
      <c r="B227" s="204"/>
      <c r="C227" s="205"/>
      <c r="D227" s="206"/>
      <c r="E227" s="178"/>
      <c r="F227" s="174"/>
      <c r="G227" s="174"/>
      <c r="H227" s="174"/>
      <c r="I227" s="211"/>
      <c r="J227" s="111" t="str">
        <f ca="1">IF(AND('Riesgos Corrup'!$AB$31="Muy Baja",'Riesgos Corrup'!$AD$31="Moderado"),CONCATENATE("R22C",'Riesgos Corrup'!$R$31),"")</f>
        <v/>
      </c>
      <c r="K227" s="112" t="str">
        <f>IF(AND('Riesgos Corrup'!$AB$32="Muy Baja",'Riesgos Corrup'!$AD$32="Moderado"),CONCATENATE("R22C",'Riesgos Corrup'!$R$32),"")</f>
        <v/>
      </c>
      <c r="L227" s="113" t="str">
        <f>IF(AND('Riesgos Corrup'!$AB$33="Muy Baja",'Riesgos Corrup'!$AD$33="Moderado"),CONCATENATE("R22C",'Riesgos Corrup'!$R$33),"")</f>
        <v/>
      </c>
      <c r="M227" s="111" t="str">
        <f ca="1">IF(AND('Riesgos Corrup'!$AB$31="Muy Baja",'Riesgos Corrup'!$AD$31="Moderado"),CONCATENATE("R22C",'Riesgos Corrup'!$R$31),"")</f>
        <v/>
      </c>
      <c r="N227" s="112" t="str">
        <f>IF(AND('Riesgos Corrup'!$AB$32="Muy Baja",'Riesgos Corrup'!$AD$32="Moderado"),CONCATENATE("R22C",'Riesgos Corrup'!$R$32),"")</f>
        <v/>
      </c>
      <c r="O227" s="113" t="str">
        <f>IF(AND('Riesgos Corrup'!$AB$33="Muy Baja",'Riesgos Corrup'!$AD$33="Moderado"),CONCATENATE("R22C",'Riesgos Corrup'!$R$33),"")</f>
        <v/>
      </c>
      <c r="P227" s="102" t="str">
        <f ca="1">IF(AND('Riesgos Corrup'!$AB$31="Muy Baja",'Riesgos Corrup'!$AD$31="Moderado"),CONCATENATE("R22C",'Riesgos Corrup'!$R$31),"")</f>
        <v/>
      </c>
      <c r="Q227" s="103" t="str">
        <f>IF(AND('Riesgos Corrup'!$AB$32="Muy Baja",'Riesgos Corrup'!$AD$32="Moderado"),CONCATENATE("R22C",'Riesgos Corrup'!$R$32),"")</f>
        <v/>
      </c>
      <c r="R227" s="104" t="str">
        <f>IF(AND('Riesgos Corrup'!$AB$33="Muy Baja",'Riesgos Corrup'!$AD$33="Moderado"),CONCATENATE("R22C",'Riesgos Corrup'!$R$33),"")</f>
        <v/>
      </c>
      <c r="S227" s="83" t="str">
        <f ca="1">IF(AND('Riesgos Corrup'!$AB$31="Muy Baja",'Riesgos Corrup'!$AD$31="Mayor"),CONCATENATE("R22C",'Riesgos Corrup'!$R$31),"")</f>
        <v/>
      </c>
      <c r="T227" s="39" t="str">
        <f>IF(AND('Riesgos Corrup'!$AB$32="Muy Baja",'Riesgos Corrup'!$AD$32="Mayor"),CONCATENATE("R22C",'Riesgos Corrup'!$R$32),"")</f>
        <v/>
      </c>
      <c r="U227" s="84" t="str">
        <f>IF(AND('Riesgos Corrup'!$AB$33="Muy Baja",'Riesgos Corrup'!$AD$33="Mayor"),CONCATENATE("R22C",'Riesgos Corrup'!$R$33),"")</f>
        <v/>
      </c>
      <c r="V227" s="96" t="str">
        <f ca="1">IF(AND('Riesgos Corrup'!$AB$31="Muy Baja",'Riesgos Corrup'!$AD$31="Catastrófico"),CONCATENATE("R22C",'Riesgos Corrup'!$R$31),"")</f>
        <v/>
      </c>
      <c r="W227" s="97" t="str">
        <f>IF(AND('Riesgos Corrup'!$AB$32="Muy Baja",'Riesgos Corrup'!$AD$32="Catastrófico"),CONCATENATE("R22C",'Riesgos Corrup'!$R$32),"")</f>
        <v/>
      </c>
      <c r="X227" s="98" t="str">
        <f>IF(AND('Riesgos Corrup'!$AB$33="Muy Baja",'Riesgos Corrup'!$AD$33="Catastrófico"),CONCATENATE("R22C",'Riesgos Corrup'!$R$33),"")</f>
        <v/>
      </c>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row>
    <row r="228" spans="1:65" ht="15.5" x14ac:dyDescent="0.35">
      <c r="A228" s="40"/>
      <c r="B228" s="204"/>
      <c r="C228" s="205"/>
      <c r="D228" s="206"/>
      <c r="E228" s="178"/>
      <c r="F228" s="174"/>
      <c r="G228" s="174"/>
      <c r="H228" s="174"/>
      <c r="I228" s="211"/>
      <c r="J228" s="111" t="e">
        <f>IF(AND('Riesgos Corrup'!#REF!="Muy Baja",'Riesgos Corrup'!#REF!="Moderado"),CONCATENATE("R23C",'Riesgos Corrup'!#REF!),"")</f>
        <v>#REF!</v>
      </c>
      <c r="K228" s="112" t="e">
        <f>IF(AND('Riesgos Corrup'!#REF!="Muy Baja",'Riesgos Corrup'!#REF!="Moderado"),CONCATENATE("R23C",'Riesgos Corrup'!#REF!),"")</f>
        <v>#REF!</v>
      </c>
      <c r="L228" s="113" t="e">
        <f>IF(AND('Riesgos Corrup'!#REF!="Muy Baja",'Riesgos Corrup'!#REF!="Moderado"),CONCATENATE("R23C",'Riesgos Corrup'!#REF!),"")</f>
        <v>#REF!</v>
      </c>
      <c r="M228" s="111" t="e">
        <f>IF(AND('Riesgos Corrup'!#REF!="Muy Baja",'Riesgos Corrup'!#REF!="Moderado"),CONCATENATE("R23C",'Riesgos Corrup'!#REF!),"")</f>
        <v>#REF!</v>
      </c>
      <c r="N228" s="112" t="e">
        <f>IF(AND('Riesgos Corrup'!#REF!="Muy Baja",'Riesgos Corrup'!#REF!="Moderado"),CONCATENATE("R23C",'Riesgos Corrup'!#REF!),"")</f>
        <v>#REF!</v>
      </c>
      <c r="O228" s="113" t="e">
        <f>IF(AND('Riesgos Corrup'!#REF!="Muy Baja",'Riesgos Corrup'!#REF!="Moderado"),CONCATENATE("R23C",'Riesgos Corrup'!#REF!),"")</f>
        <v>#REF!</v>
      </c>
      <c r="P228" s="102" t="e">
        <f>IF(AND('Riesgos Corrup'!#REF!="Muy Baja",'Riesgos Corrup'!#REF!="Moderado"),CONCATENATE("R23C",'Riesgos Corrup'!#REF!),"")</f>
        <v>#REF!</v>
      </c>
      <c r="Q228" s="103" t="e">
        <f>IF(AND('Riesgos Corrup'!#REF!="Muy Baja",'Riesgos Corrup'!#REF!="Moderado"),CONCATENATE("R23C",'Riesgos Corrup'!#REF!),"")</f>
        <v>#REF!</v>
      </c>
      <c r="R228" s="104" t="e">
        <f>IF(AND('Riesgos Corrup'!#REF!="Muy Baja",'Riesgos Corrup'!#REF!="Moderado"),CONCATENATE("R23C",'Riesgos Corrup'!#REF!),"")</f>
        <v>#REF!</v>
      </c>
      <c r="S228" s="83" t="e">
        <f>IF(AND('Riesgos Corrup'!#REF!="Muy Baja",'Riesgos Corrup'!#REF!="Mayor"),CONCATENATE("R23C",'Riesgos Corrup'!#REF!),"")</f>
        <v>#REF!</v>
      </c>
      <c r="T228" s="39" t="e">
        <f>IF(AND('Riesgos Corrup'!#REF!="Muy Baja",'Riesgos Corrup'!#REF!="Mayor"),CONCATENATE("R23C",'Riesgos Corrup'!#REF!),"")</f>
        <v>#REF!</v>
      </c>
      <c r="U228" s="84" t="e">
        <f>IF(AND('Riesgos Corrup'!#REF!="Muy Baja",'Riesgos Corrup'!#REF!="Mayor"),CONCATENATE("R23C",'Riesgos Corrup'!#REF!),"")</f>
        <v>#REF!</v>
      </c>
      <c r="V228" s="96" t="e">
        <f>IF(AND('Riesgos Corrup'!#REF!="Muy Baja",'Riesgos Corrup'!#REF!="Catastrófico"),CONCATENATE("R23C",'Riesgos Corrup'!#REF!),"")</f>
        <v>#REF!</v>
      </c>
      <c r="W228" s="97" t="e">
        <f>IF(AND('Riesgos Corrup'!#REF!="Muy Baja",'Riesgos Corrup'!#REF!="Catastrófico"),CONCATENATE("R23C",'Riesgos Corrup'!#REF!),"")</f>
        <v>#REF!</v>
      </c>
      <c r="X228" s="98" t="e">
        <f>IF(AND('Riesgos Corrup'!#REF!="Muy Baja",'Riesgos Corrup'!#REF!="Catastrófico"),CONCATENATE("R23C",'Riesgos Corrup'!#REF!),"")</f>
        <v>#REF!</v>
      </c>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row>
    <row r="229" spans="1:65" ht="15.5" x14ac:dyDescent="0.35">
      <c r="A229" s="40"/>
      <c r="B229" s="204"/>
      <c r="C229" s="205"/>
      <c r="D229" s="206"/>
      <c r="E229" s="178"/>
      <c r="F229" s="174"/>
      <c r="G229" s="174"/>
      <c r="H229" s="174"/>
      <c r="I229" s="211"/>
      <c r="J229" s="111" t="e">
        <f>IF(AND('Riesgos Corrup'!#REF!="Muy Baja",'Riesgos Corrup'!#REF!="Moderado"),CONCATENATE("R24C",'Riesgos Corrup'!#REF!),"")</f>
        <v>#REF!</v>
      </c>
      <c r="K229" s="112" t="e">
        <f>IF(AND('Riesgos Corrup'!#REF!="Muy Baja",'Riesgos Corrup'!#REF!="Moderado"),CONCATENATE("R24C",'Riesgos Corrup'!#REF!),"")</f>
        <v>#REF!</v>
      </c>
      <c r="L229" s="113" t="e">
        <f>IF(AND('Riesgos Corrup'!#REF!="Muy Baja",'Riesgos Corrup'!#REF!="Moderado"),CONCATENATE("R24C",'Riesgos Corrup'!#REF!),"")</f>
        <v>#REF!</v>
      </c>
      <c r="M229" s="111" t="e">
        <f>IF(AND('Riesgos Corrup'!#REF!="Muy Baja",'Riesgos Corrup'!#REF!="Moderado"),CONCATENATE("R24C",'Riesgos Corrup'!#REF!),"")</f>
        <v>#REF!</v>
      </c>
      <c r="N229" s="112" t="e">
        <f>IF(AND('Riesgos Corrup'!#REF!="Muy Baja",'Riesgos Corrup'!#REF!="Moderado"),CONCATENATE("R24C",'Riesgos Corrup'!#REF!),"")</f>
        <v>#REF!</v>
      </c>
      <c r="O229" s="113" t="e">
        <f>IF(AND('Riesgos Corrup'!#REF!="Muy Baja",'Riesgos Corrup'!#REF!="Moderado"),CONCATENATE("R24C",'Riesgos Corrup'!#REF!),"")</f>
        <v>#REF!</v>
      </c>
      <c r="P229" s="102" t="e">
        <f>IF(AND('Riesgos Corrup'!#REF!="Muy Baja",'Riesgos Corrup'!#REF!="Moderado"),CONCATENATE("R24C",'Riesgos Corrup'!#REF!),"")</f>
        <v>#REF!</v>
      </c>
      <c r="Q229" s="103" t="e">
        <f>IF(AND('Riesgos Corrup'!#REF!="Muy Baja",'Riesgos Corrup'!#REF!="Moderado"),CONCATENATE("R24C",'Riesgos Corrup'!#REF!),"")</f>
        <v>#REF!</v>
      </c>
      <c r="R229" s="104" t="e">
        <f>IF(AND('Riesgos Corrup'!#REF!="Muy Baja",'Riesgos Corrup'!#REF!="Moderado"),CONCATENATE("R24C",'Riesgos Corrup'!#REF!),"")</f>
        <v>#REF!</v>
      </c>
      <c r="S229" s="83" t="e">
        <f>IF(AND('Riesgos Corrup'!#REF!="Muy Baja",'Riesgos Corrup'!#REF!="Mayor"),CONCATENATE("R24C",'Riesgos Corrup'!#REF!),"")</f>
        <v>#REF!</v>
      </c>
      <c r="T229" s="39" t="e">
        <f>IF(AND('Riesgos Corrup'!#REF!="Muy Baja",'Riesgos Corrup'!#REF!="Mayor"),CONCATENATE("R24C",'Riesgos Corrup'!#REF!),"")</f>
        <v>#REF!</v>
      </c>
      <c r="U229" s="84" t="e">
        <f>IF(AND('Riesgos Corrup'!#REF!="Muy Baja",'Riesgos Corrup'!#REF!="Mayor"),CONCATENATE("R24C",'Riesgos Corrup'!#REF!),"")</f>
        <v>#REF!</v>
      </c>
      <c r="V229" s="96" t="e">
        <f>IF(AND('Riesgos Corrup'!#REF!="Muy Baja",'Riesgos Corrup'!#REF!="Catastrófico"),CONCATENATE("R24C",'Riesgos Corrup'!#REF!),"")</f>
        <v>#REF!</v>
      </c>
      <c r="W229" s="97" t="e">
        <f>IF(AND('Riesgos Corrup'!#REF!="Muy Baja",'Riesgos Corrup'!#REF!="Catastrófico"),CONCATENATE("R24C",'Riesgos Corrup'!#REF!),"")</f>
        <v>#REF!</v>
      </c>
      <c r="X229" s="98" t="e">
        <f>IF(AND('Riesgos Corrup'!#REF!="Muy Baja",'Riesgos Corrup'!#REF!="Catastrófico"),CONCATENATE("R24C",'Riesgos Corrup'!#REF!),"")</f>
        <v>#REF!</v>
      </c>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row>
    <row r="230" spans="1:65" ht="15.5" x14ac:dyDescent="0.35">
      <c r="A230" s="40"/>
      <c r="B230" s="204"/>
      <c r="C230" s="205"/>
      <c r="D230" s="206"/>
      <c r="E230" s="178"/>
      <c r="F230" s="174"/>
      <c r="G230" s="174"/>
      <c r="H230" s="174"/>
      <c r="I230" s="211"/>
      <c r="J230" s="111" t="str">
        <f ca="1">IF(AND('Riesgos Corrup'!$AB$34="Muy Baja",'Riesgos Corrup'!$AD$34="Moderado"),CONCATENATE("R25C",'Riesgos Corrup'!$R$34),"")</f>
        <v>R25C1</v>
      </c>
      <c r="K230" s="112" t="str">
        <f ca="1">IF(AND('Riesgos Corrup'!$AB$35="Muy Baja",'Riesgos Corrup'!$AD$35="Moderado"),CONCATENATE("R25C",'Riesgos Corrup'!$R$35),"")</f>
        <v/>
      </c>
      <c r="L230" s="113" t="str">
        <f ca="1">IF(AND('Riesgos Corrup'!$AB$36="Muy Baja",'Riesgos Corrup'!$AD$36="Moderado"),CONCATENATE("R25C",'Riesgos Corrup'!$R$36),"")</f>
        <v/>
      </c>
      <c r="M230" s="111" t="str">
        <f ca="1">IF(AND('Riesgos Corrup'!$AB$34="Muy Baja",'Riesgos Corrup'!$AD$34="Moderado"),CONCATENATE("R25C",'Riesgos Corrup'!$R$34),"")</f>
        <v>R25C1</v>
      </c>
      <c r="N230" s="112" t="str">
        <f ca="1">IF(AND('Riesgos Corrup'!$AB$35="Muy Baja",'Riesgos Corrup'!$AD$35="Moderado"),CONCATENATE("R25C",'Riesgos Corrup'!$R$35),"")</f>
        <v/>
      </c>
      <c r="O230" s="113" t="str">
        <f ca="1">IF(AND('Riesgos Corrup'!$AB$36="Muy Baja",'Riesgos Corrup'!$AD$36="Moderado"),CONCATENATE("R25C",'Riesgos Corrup'!$R$36),"")</f>
        <v/>
      </c>
      <c r="P230" s="102" t="str">
        <f ca="1">IF(AND('Riesgos Corrup'!$AB$34="Muy Baja",'Riesgos Corrup'!$AD$34="Moderado"),CONCATENATE("R25C",'Riesgos Corrup'!$R$34),"")</f>
        <v>R25C1</v>
      </c>
      <c r="Q230" s="103" t="str">
        <f ca="1">IF(AND('Riesgos Corrup'!$AB$35="Muy Baja",'Riesgos Corrup'!$AD$35="Moderado"),CONCATENATE("R25C",'Riesgos Corrup'!$R$35),"")</f>
        <v/>
      </c>
      <c r="R230" s="104" t="str">
        <f ca="1">IF(AND('Riesgos Corrup'!$AB$36="Muy Baja",'Riesgos Corrup'!$AD$36="Moderado"),CONCATENATE("R25C",'Riesgos Corrup'!$R$36),"")</f>
        <v/>
      </c>
      <c r="S230" s="83" t="str">
        <f ca="1">IF(AND('Riesgos Corrup'!$AB$34="Muy Baja",'Riesgos Corrup'!$AD$34="Mayor"),CONCATENATE("R25C",'Riesgos Corrup'!$R$34),"")</f>
        <v/>
      </c>
      <c r="T230" s="39" t="str">
        <f ca="1">IF(AND('Riesgos Corrup'!$AB$35="Muy Baja",'Riesgos Corrup'!$AD$35="Mayor"),CONCATENATE("R25C",'Riesgos Corrup'!$R$35),"")</f>
        <v/>
      </c>
      <c r="U230" s="84" t="str">
        <f ca="1">IF(AND('Riesgos Corrup'!$AB$36="Muy Baja",'Riesgos Corrup'!$AD$36="Mayor"),CONCATENATE("R25C",'Riesgos Corrup'!$R$36),"")</f>
        <v/>
      </c>
      <c r="V230" s="96" t="str">
        <f ca="1">IF(AND('Riesgos Corrup'!$AB$34="Muy Baja",'Riesgos Corrup'!$AD$34="Catastrófico"),CONCATENATE("R25C",'Riesgos Corrup'!$R$34),"")</f>
        <v/>
      </c>
      <c r="W230" s="97" t="str">
        <f ca="1">IF(AND('Riesgos Corrup'!$AB$35="Muy Baja",'Riesgos Corrup'!$AD$35="Catastrófico"),CONCATENATE("R25C",'Riesgos Corrup'!$R$35),"")</f>
        <v/>
      </c>
      <c r="X230" s="98" t="str">
        <f ca="1">IF(AND('Riesgos Corrup'!$AB$36="Muy Baja",'Riesgos Corrup'!$AD$36="Catastrófico"),CONCATENATE("R25C",'Riesgos Corrup'!$R$36),"")</f>
        <v/>
      </c>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row>
    <row r="231" spans="1:65" ht="15.5" x14ac:dyDescent="0.35">
      <c r="A231" s="40"/>
      <c r="B231" s="204"/>
      <c r="C231" s="205"/>
      <c r="D231" s="206"/>
      <c r="E231" s="178"/>
      <c r="F231" s="174"/>
      <c r="G231" s="174"/>
      <c r="H231" s="174"/>
      <c r="I231" s="211"/>
      <c r="J231" s="111" t="e">
        <f>IF(AND('Riesgos Corrup'!#REF!="Muy Baja",'Riesgos Corrup'!#REF!="Moderado"),CONCATENATE("R26C",'Riesgos Corrup'!#REF!),"")</f>
        <v>#REF!</v>
      </c>
      <c r="K231" s="112" t="e">
        <f>IF(AND('Riesgos Corrup'!#REF!="Muy Baja",'Riesgos Corrup'!#REF!="Moderado"),CONCATENATE("R26C",'Riesgos Corrup'!#REF!),"")</f>
        <v>#REF!</v>
      </c>
      <c r="L231" s="113" t="e">
        <f>IF(AND('Riesgos Corrup'!#REF!="Muy Baja",'Riesgos Corrup'!#REF!="Moderado"),CONCATENATE("R26C",'Riesgos Corrup'!#REF!),"")</f>
        <v>#REF!</v>
      </c>
      <c r="M231" s="111" t="e">
        <f>IF(AND('Riesgos Corrup'!#REF!="Muy Baja",'Riesgos Corrup'!#REF!="Moderado"),CONCATENATE("R26C",'Riesgos Corrup'!#REF!),"")</f>
        <v>#REF!</v>
      </c>
      <c r="N231" s="112" t="e">
        <f>IF(AND('Riesgos Corrup'!#REF!="Muy Baja",'Riesgos Corrup'!#REF!="Moderado"),CONCATENATE("R26C",'Riesgos Corrup'!#REF!),"")</f>
        <v>#REF!</v>
      </c>
      <c r="O231" s="113" t="e">
        <f>IF(AND('Riesgos Corrup'!#REF!="Muy Baja",'Riesgos Corrup'!#REF!="Moderado"),CONCATENATE("R26C",'Riesgos Corrup'!#REF!),"")</f>
        <v>#REF!</v>
      </c>
      <c r="P231" s="102" t="e">
        <f>IF(AND('Riesgos Corrup'!#REF!="Muy Baja",'Riesgos Corrup'!#REF!="Moderado"),CONCATENATE("R26C",'Riesgos Corrup'!#REF!),"")</f>
        <v>#REF!</v>
      </c>
      <c r="Q231" s="103" t="e">
        <f>IF(AND('Riesgos Corrup'!#REF!="Muy Baja",'Riesgos Corrup'!#REF!="Moderado"),CONCATENATE("R26C",'Riesgos Corrup'!#REF!),"")</f>
        <v>#REF!</v>
      </c>
      <c r="R231" s="104" t="e">
        <f>IF(AND('Riesgos Corrup'!#REF!="Muy Baja",'Riesgos Corrup'!#REF!="Moderado"),CONCATENATE("R26C",'Riesgos Corrup'!#REF!),"")</f>
        <v>#REF!</v>
      </c>
      <c r="S231" s="83" t="e">
        <f>IF(AND('Riesgos Corrup'!#REF!="Muy Baja",'Riesgos Corrup'!#REF!="Mayor"),CONCATENATE("R26C",'Riesgos Corrup'!#REF!),"")</f>
        <v>#REF!</v>
      </c>
      <c r="T231" s="39" t="e">
        <f>IF(AND('Riesgos Corrup'!#REF!="Muy Baja",'Riesgos Corrup'!#REF!="Mayor"),CONCATENATE("R26C",'Riesgos Corrup'!#REF!),"")</f>
        <v>#REF!</v>
      </c>
      <c r="U231" s="84" t="e">
        <f>IF(AND('Riesgos Corrup'!#REF!="Muy Baja",'Riesgos Corrup'!#REF!="Mayor"),CONCATENATE("R26C",'Riesgos Corrup'!#REF!),"")</f>
        <v>#REF!</v>
      </c>
      <c r="V231" s="96" t="e">
        <f>IF(AND('Riesgos Corrup'!#REF!="Muy Baja",'Riesgos Corrup'!#REF!="Catastrófico"),CONCATENATE("R26C",'Riesgos Corrup'!#REF!),"")</f>
        <v>#REF!</v>
      </c>
      <c r="W231" s="97" t="e">
        <f>IF(AND('Riesgos Corrup'!#REF!="Muy Baja",'Riesgos Corrup'!#REF!="Catastrófico"),CONCATENATE("R26C",'Riesgos Corrup'!#REF!),"")</f>
        <v>#REF!</v>
      </c>
      <c r="X231" s="98" t="e">
        <f>IF(AND('Riesgos Corrup'!#REF!="Muy Baja",'Riesgos Corrup'!#REF!="Catastrófico"),CONCATENATE("R26C",'Riesgos Corrup'!#REF!),"")</f>
        <v>#REF!</v>
      </c>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row>
    <row r="232" spans="1:65" ht="15.5" x14ac:dyDescent="0.35">
      <c r="A232" s="40"/>
      <c r="B232" s="204"/>
      <c r="C232" s="205"/>
      <c r="D232" s="206"/>
      <c r="E232" s="178"/>
      <c r="F232" s="174"/>
      <c r="G232" s="174"/>
      <c r="H232" s="174"/>
      <c r="I232" s="211"/>
      <c r="J232" s="111" t="str">
        <f ca="1">IF(AND('Riesgos Corrup'!$AB$37="Muy Baja",'Riesgos Corrup'!$AD$37="Moderado"),CONCATENATE("R27C",'Riesgos Corrup'!$R$37),"")</f>
        <v/>
      </c>
      <c r="K232" s="112" t="str">
        <f>IF(AND('Riesgos Corrup'!$AB$38="Muy Baja",'Riesgos Corrup'!$AD$38="Moderado"),CONCATENATE("R27C",'Riesgos Corrup'!$R$38),"")</f>
        <v/>
      </c>
      <c r="L232" s="113" t="str">
        <f>IF(AND('Riesgos Corrup'!$AB$39="Muy Baja",'Riesgos Corrup'!$AD$39="Moderado"),CONCATENATE("R27C",'Riesgos Corrup'!$R$39),"")</f>
        <v/>
      </c>
      <c r="M232" s="111" t="str">
        <f ca="1">IF(AND('Riesgos Corrup'!$AB$37="Muy Baja",'Riesgos Corrup'!$AD$37="Moderado"),CONCATENATE("R27C",'Riesgos Corrup'!$R$37),"")</f>
        <v/>
      </c>
      <c r="N232" s="112" t="str">
        <f>IF(AND('Riesgos Corrup'!$AB$38="Muy Baja",'Riesgos Corrup'!$AD$38="Moderado"),CONCATENATE("R27C",'Riesgos Corrup'!$R$38),"")</f>
        <v/>
      </c>
      <c r="O232" s="113" t="str">
        <f>IF(AND('Riesgos Corrup'!$AB$39="Muy Baja",'Riesgos Corrup'!$AD$39="Moderado"),CONCATENATE("R27C",'Riesgos Corrup'!$R$39),"")</f>
        <v/>
      </c>
      <c r="P232" s="102" t="str">
        <f ca="1">IF(AND('Riesgos Corrup'!$AB$37="Muy Baja",'Riesgos Corrup'!$AD$37="Moderado"),CONCATENATE("R27C",'Riesgos Corrup'!$R$37),"")</f>
        <v/>
      </c>
      <c r="Q232" s="103" t="str">
        <f>IF(AND('Riesgos Corrup'!$AB$38="Muy Baja",'Riesgos Corrup'!$AD$38="Moderado"),CONCATENATE("R27C",'Riesgos Corrup'!$R$38),"")</f>
        <v/>
      </c>
      <c r="R232" s="104" t="str">
        <f>IF(AND('Riesgos Corrup'!$AB$39="Muy Baja",'Riesgos Corrup'!$AD$39="Moderado"),CONCATENATE("R27C",'Riesgos Corrup'!$R$39),"")</f>
        <v/>
      </c>
      <c r="S232" s="83" t="str">
        <f ca="1">IF(AND('Riesgos Corrup'!$AB$37="Muy Baja",'Riesgos Corrup'!$AD$37="Mayor"),CONCATENATE("R27C",'Riesgos Corrup'!$R$37),"")</f>
        <v/>
      </c>
      <c r="T232" s="39" t="str">
        <f>IF(AND('Riesgos Corrup'!$AB$38="Muy Baja",'Riesgos Corrup'!$AD$38="Mayor"),CONCATENATE("R27C",'Riesgos Corrup'!$R$38),"")</f>
        <v/>
      </c>
      <c r="U232" s="84" t="str">
        <f>IF(AND('Riesgos Corrup'!$AB$39="Muy Baja",'Riesgos Corrup'!$AD$39="Mayor"),CONCATENATE("R27C",'Riesgos Corrup'!$R$39),"")</f>
        <v/>
      </c>
      <c r="V232" s="96" t="str">
        <f ca="1">IF(AND('Riesgos Corrup'!$AB$37="Muy Baja",'Riesgos Corrup'!$AD$37="Catastrófico"),CONCATENATE("R27C",'Riesgos Corrup'!$R$37),"")</f>
        <v/>
      </c>
      <c r="W232" s="97" t="str">
        <f>IF(AND('Riesgos Corrup'!$AB$38="Muy Baja",'Riesgos Corrup'!$AD$38="Catastrófico"),CONCATENATE("R27C",'Riesgos Corrup'!$R$38),"")</f>
        <v/>
      </c>
      <c r="X232" s="98" t="str">
        <f>IF(AND('Riesgos Corrup'!$AB$39="Muy Baja",'Riesgos Corrup'!$AD$39="Catastrófico"),CONCATENATE("R27C",'Riesgos Corrup'!$R$39),"")</f>
        <v/>
      </c>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row>
    <row r="233" spans="1:65" ht="15.5" x14ac:dyDescent="0.35">
      <c r="A233" s="40"/>
      <c r="B233" s="204"/>
      <c r="C233" s="205"/>
      <c r="D233" s="206"/>
      <c r="E233" s="178"/>
      <c r="F233" s="174"/>
      <c r="G233" s="174"/>
      <c r="H233" s="174"/>
      <c r="I233" s="211"/>
      <c r="J233" s="111" t="e">
        <f>IF(AND('Riesgos Corrup'!#REF!="Muy Baja",'Riesgos Corrup'!#REF!="Moderado"),CONCATENATE("R28C",'Riesgos Corrup'!#REF!),"")</f>
        <v>#REF!</v>
      </c>
      <c r="K233" s="112" t="e">
        <f>IF(AND('Riesgos Corrup'!#REF!="Muy Baja",'Riesgos Corrup'!#REF!="Moderado"),CONCATENATE("R28C",'Riesgos Corrup'!#REF!),"")</f>
        <v>#REF!</v>
      </c>
      <c r="L233" s="113" t="e">
        <f>IF(AND('Riesgos Corrup'!#REF!="Muy Baja",'Riesgos Corrup'!#REF!="Moderado"),CONCATENATE("R28C",'Riesgos Corrup'!#REF!),"")</f>
        <v>#REF!</v>
      </c>
      <c r="M233" s="111" t="e">
        <f>IF(AND('Riesgos Corrup'!#REF!="Muy Baja",'Riesgos Corrup'!#REF!="Moderado"),CONCATENATE("R28C",'Riesgos Corrup'!#REF!),"")</f>
        <v>#REF!</v>
      </c>
      <c r="N233" s="112" t="e">
        <f>IF(AND('Riesgos Corrup'!#REF!="Muy Baja",'Riesgos Corrup'!#REF!="Moderado"),CONCATENATE("R28C",'Riesgos Corrup'!#REF!),"")</f>
        <v>#REF!</v>
      </c>
      <c r="O233" s="113" t="e">
        <f>IF(AND('Riesgos Corrup'!#REF!="Muy Baja",'Riesgos Corrup'!#REF!="Moderado"),CONCATENATE("R28C",'Riesgos Corrup'!#REF!),"")</f>
        <v>#REF!</v>
      </c>
      <c r="P233" s="102" t="e">
        <f>IF(AND('Riesgos Corrup'!#REF!="Muy Baja",'Riesgos Corrup'!#REF!="Moderado"),CONCATENATE("R28C",'Riesgos Corrup'!#REF!),"")</f>
        <v>#REF!</v>
      </c>
      <c r="Q233" s="103" t="e">
        <f>IF(AND('Riesgos Corrup'!#REF!="Muy Baja",'Riesgos Corrup'!#REF!="Moderado"),CONCATENATE("R28C",'Riesgos Corrup'!#REF!),"")</f>
        <v>#REF!</v>
      </c>
      <c r="R233" s="104" t="e">
        <f>IF(AND('Riesgos Corrup'!#REF!="Muy Baja",'Riesgos Corrup'!#REF!="Moderado"),CONCATENATE("R28C",'Riesgos Corrup'!#REF!),"")</f>
        <v>#REF!</v>
      </c>
      <c r="S233" s="83" t="e">
        <f>IF(AND('Riesgos Corrup'!#REF!="Muy Baja",'Riesgos Corrup'!#REF!="Mayor"),CONCATENATE("R28C",'Riesgos Corrup'!#REF!),"")</f>
        <v>#REF!</v>
      </c>
      <c r="T233" s="39" t="e">
        <f>IF(AND('Riesgos Corrup'!#REF!="Muy Baja",'Riesgos Corrup'!#REF!="Mayor"),CONCATENATE("R28C",'Riesgos Corrup'!#REF!),"")</f>
        <v>#REF!</v>
      </c>
      <c r="U233" s="84" t="e">
        <f>IF(AND('Riesgos Corrup'!#REF!="Muy Baja",'Riesgos Corrup'!#REF!="Mayor"),CONCATENATE("R28C",'Riesgos Corrup'!#REF!),"")</f>
        <v>#REF!</v>
      </c>
      <c r="V233" s="96" t="e">
        <f>IF(AND('Riesgos Corrup'!#REF!="Muy Baja",'Riesgos Corrup'!#REF!="Catastrófico"),CONCATENATE("R28C",'Riesgos Corrup'!#REF!),"")</f>
        <v>#REF!</v>
      </c>
      <c r="W233" s="97" t="e">
        <f>IF(AND('Riesgos Corrup'!#REF!="Muy Baja",'Riesgos Corrup'!#REF!="Catastrófico"),CONCATENATE("R28C",'Riesgos Corrup'!#REF!),"")</f>
        <v>#REF!</v>
      </c>
      <c r="X233" s="98" t="e">
        <f>IF(AND('Riesgos Corrup'!#REF!="Muy Baja",'Riesgos Corrup'!#REF!="Catastrófico"),CONCATENATE("R28C",'Riesgos Corrup'!#REF!),"")</f>
        <v>#REF!</v>
      </c>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row>
    <row r="234" spans="1:65" ht="15" customHeight="1" x14ac:dyDescent="0.35">
      <c r="A234" s="40"/>
      <c r="B234" s="204"/>
      <c r="C234" s="205"/>
      <c r="D234" s="206"/>
      <c r="E234" s="178"/>
      <c r="F234" s="174"/>
      <c r="G234" s="174"/>
      <c r="H234" s="174"/>
      <c r="I234" s="211"/>
      <c r="J234" s="111" t="e">
        <f>IF(AND('Riesgos Corrup'!#REF!="Muy Baja",'Riesgos Corrup'!#REF!="Moderado"),CONCATENATE("R29C",'Riesgos Corrup'!#REF!),"")</f>
        <v>#REF!</v>
      </c>
      <c r="K234" s="112" t="e">
        <f>IF(AND('Riesgos Corrup'!#REF!="Muy Baja",'Riesgos Corrup'!#REF!="Moderado"),CONCATENATE("R29C",'Riesgos Corrup'!#REF!),"")</f>
        <v>#REF!</v>
      </c>
      <c r="L234" s="113" t="e">
        <f>IF(AND('Riesgos Corrup'!#REF!="Muy Baja",'Riesgos Corrup'!#REF!="Moderado"),CONCATENATE("R29C",'Riesgos Corrup'!#REF!),"")</f>
        <v>#REF!</v>
      </c>
      <c r="M234" s="111" t="e">
        <f>IF(AND('Riesgos Corrup'!#REF!="Muy Baja",'Riesgos Corrup'!#REF!="Moderado"),CONCATENATE("R29C",'Riesgos Corrup'!#REF!),"")</f>
        <v>#REF!</v>
      </c>
      <c r="N234" s="112" t="e">
        <f>IF(AND('Riesgos Corrup'!#REF!="Muy Baja",'Riesgos Corrup'!#REF!="Moderado"),CONCATENATE("R29C",'Riesgos Corrup'!#REF!),"")</f>
        <v>#REF!</v>
      </c>
      <c r="O234" s="113" t="e">
        <f>IF(AND('Riesgos Corrup'!#REF!="Muy Baja",'Riesgos Corrup'!#REF!="Moderado"),CONCATENATE("R29C",'Riesgos Corrup'!#REF!),"")</f>
        <v>#REF!</v>
      </c>
      <c r="P234" s="102" t="e">
        <f>IF(AND('Riesgos Corrup'!#REF!="Muy Baja",'Riesgos Corrup'!#REF!="Moderado"),CONCATENATE("R29C",'Riesgos Corrup'!#REF!),"")</f>
        <v>#REF!</v>
      </c>
      <c r="Q234" s="103" t="e">
        <f>IF(AND('Riesgos Corrup'!#REF!="Muy Baja",'Riesgos Corrup'!#REF!="Moderado"),CONCATENATE("R29C",'Riesgos Corrup'!#REF!),"")</f>
        <v>#REF!</v>
      </c>
      <c r="R234" s="104" t="e">
        <f>IF(AND('Riesgos Corrup'!#REF!="Muy Baja",'Riesgos Corrup'!#REF!="Moderado"),CONCATENATE("R29C",'Riesgos Corrup'!#REF!),"")</f>
        <v>#REF!</v>
      </c>
      <c r="S234" s="83" t="e">
        <f>IF(AND('Riesgos Corrup'!#REF!="Muy Baja",'Riesgos Corrup'!#REF!="Mayor"),CONCATENATE("R29C",'Riesgos Corrup'!#REF!),"")</f>
        <v>#REF!</v>
      </c>
      <c r="T234" s="39" t="e">
        <f>IF(AND('Riesgos Corrup'!#REF!="Muy Baja",'Riesgos Corrup'!#REF!="Mayor"),CONCATENATE("R29C",'Riesgos Corrup'!#REF!),"")</f>
        <v>#REF!</v>
      </c>
      <c r="U234" s="84" t="e">
        <f>IF(AND('Riesgos Corrup'!#REF!="Muy Baja",'Riesgos Corrup'!#REF!="Mayor"),CONCATENATE("R29C",'Riesgos Corrup'!#REF!),"")</f>
        <v>#REF!</v>
      </c>
      <c r="V234" s="96" t="e">
        <f>IF(AND('Riesgos Corrup'!#REF!="Muy Baja",'Riesgos Corrup'!#REF!="Catastrófico"),CONCATENATE("R29C",'Riesgos Corrup'!#REF!),"")</f>
        <v>#REF!</v>
      </c>
      <c r="W234" s="97" t="e">
        <f>IF(AND('Riesgos Corrup'!#REF!="Muy Baja",'Riesgos Corrup'!#REF!="Catastrófico"),CONCATENATE("R29C",'Riesgos Corrup'!#REF!),"")</f>
        <v>#REF!</v>
      </c>
      <c r="X234" s="98" t="e">
        <f>IF(AND('Riesgos Corrup'!#REF!="Muy Baja",'Riesgos Corrup'!#REF!="Catastrófico"),CONCATENATE("R29C",'Riesgos Corrup'!#REF!),"")</f>
        <v>#REF!</v>
      </c>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row>
    <row r="235" spans="1:65" ht="15" customHeight="1" x14ac:dyDescent="0.35">
      <c r="A235" s="40"/>
      <c r="B235" s="204"/>
      <c r="C235" s="205"/>
      <c r="D235" s="206"/>
      <c r="E235" s="179"/>
      <c r="F235" s="174"/>
      <c r="G235" s="174"/>
      <c r="H235" s="174"/>
      <c r="I235" s="211"/>
      <c r="J235" s="111" t="e">
        <f>IF(AND('Riesgos Corrup'!#REF!="Muy Baja",'Riesgos Corrup'!#REF!="Moderado"),CONCATENATE("R30C",'Riesgos Corrup'!#REF!),"")</f>
        <v>#REF!</v>
      </c>
      <c r="K235" s="112" t="e">
        <f>IF(AND('Riesgos Corrup'!#REF!="Muy Baja",'Riesgos Corrup'!#REF!="Moderado"),CONCATENATE("R30C",'Riesgos Corrup'!#REF!),"")</f>
        <v>#REF!</v>
      </c>
      <c r="L235" s="113" t="e">
        <f>IF(AND('Riesgos Corrup'!#REF!="Muy Baja",'Riesgos Corrup'!#REF!="Moderado"),CONCATENATE("R30C",'Riesgos Corrup'!#REF!),"")</f>
        <v>#REF!</v>
      </c>
      <c r="M235" s="111" t="e">
        <f>IF(AND('Riesgos Corrup'!#REF!="Muy Baja",'Riesgos Corrup'!#REF!="Moderado"),CONCATENATE("R30C",'Riesgos Corrup'!#REF!),"")</f>
        <v>#REF!</v>
      </c>
      <c r="N235" s="112" t="e">
        <f>IF(AND('Riesgos Corrup'!#REF!="Muy Baja",'Riesgos Corrup'!#REF!="Moderado"),CONCATENATE("R30C",'Riesgos Corrup'!#REF!),"")</f>
        <v>#REF!</v>
      </c>
      <c r="O235" s="113" t="e">
        <f>IF(AND('Riesgos Corrup'!#REF!="Muy Baja",'Riesgos Corrup'!#REF!="Moderado"),CONCATENATE("R30C",'Riesgos Corrup'!#REF!),"")</f>
        <v>#REF!</v>
      </c>
      <c r="P235" s="102" t="e">
        <f>IF(AND('Riesgos Corrup'!#REF!="Muy Baja",'Riesgos Corrup'!#REF!="Moderado"),CONCATENATE("R30C",'Riesgos Corrup'!#REF!),"")</f>
        <v>#REF!</v>
      </c>
      <c r="Q235" s="103" t="e">
        <f>IF(AND('Riesgos Corrup'!#REF!="Muy Baja",'Riesgos Corrup'!#REF!="Moderado"),CONCATENATE("R30C",'Riesgos Corrup'!#REF!),"")</f>
        <v>#REF!</v>
      </c>
      <c r="R235" s="104" t="e">
        <f>IF(AND('Riesgos Corrup'!#REF!="Muy Baja",'Riesgos Corrup'!#REF!="Moderado"),CONCATENATE("R30C",'Riesgos Corrup'!#REF!),"")</f>
        <v>#REF!</v>
      </c>
      <c r="S235" s="83" t="e">
        <f>IF(AND('Riesgos Corrup'!#REF!="Muy Baja",'Riesgos Corrup'!#REF!="Mayor"),CONCATENATE("R30C",'Riesgos Corrup'!#REF!),"")</f>
        <v>#REF!</v>
      </c>
      <c r="T235" s="39" t="e">
        <f>IF(AND('Riesgos Corrup'!#REF!="Muy Baja",'Riesgos Corrup'!#REF!="Mayor"),CONCATENATE("R30C",'Riesgos Corrup'!#REF!),"")</f>
        <v>#REF!</v>
      </c>
      <c r="U235" s="84" t="e">
        <f>IF(AND('Riesgos Corrup'!#REF!="Muy Baja",'Riesgos Corrup'!#REF!="Mayor"),CONCATENATE("R30C",'Riesgos Corrup'!#REF!),"")</f>
        <v>#REF!</v>
      </c>
      <c r="V235" s="96" t="e">
        <f>IF(AND('Riesgos Corrup'!#REF!="Muy Baja",'Riesgos Corrup'!#REF!="Catastrófico"),CONCATENATE("R30C",'Riesgos Corrup'!#REF!),"")</f>
        <v>#REF!</v>
      </c>
      <c r="W235" s="97" t="e">
        <f>IF(AND('Riesgos Corrup'!#REF!="Muy Baja",'Riesgos Corrup'!#REF!="Catastrófico"),CONCATENATE("R30C",'Riesgos Corrup'!#REF!),"")</f>
        <v>#REF!</v>
      </c>
      <c r="X235" s="98" t="e">
        <f>IF(AND('Riesgos Corrup'!#REF!="Muy Baja",'Riesgos Corrup'!#REF!="Catastrófico"),CONCATENATE("R30C",'Riesgos Corrup'!#REF!),"")</f>
        <v>#REF!</v>
      </c>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row>
    <row r="236" spans="1:65" ht="15" customHeight="1" x14ac:dyDescent="0.35">
      <c r="A236" s="40"/>
      <c r="B236" s="204"/>
      <c r="C236" s="205"/>
      <c r="D236" s="206"/>
      <c r="E236" s="179"/>
      <c r="F236" s="174"/>
      <c r="G236" s="174"/>
      <c r="H236" s="174"/>
      <c r="I236" s="211"/>
      <c r="J236" s="111" t="e">
        <f>IF(AND('Riesgos Corrup'!#REF!="Muy Baja",'Riesgos Corrup'!#REF!="Moderado"),CONCATENATE("R31C",'Riesgos Corrup'!#REF!),"")</f>
        <v>#REF!</v>
      </c>
      <c r="K236" s="112" t="e">
        <f>IF(AND('Riesgos Corrup'!#REF!="Muy Baja",'Riesgos Corrup'!#REF!="Moderado"),CONCATENATE("R31C",'Riesgos Corrup'!#REF!),"")</f>
        <v>#REF!</v>
      </c>
      <c r="L236" s="113" t="e">
        <f>IF(AND('Riesgos Corrup'!#REF!="Muy Baja",'Riesgos Corrup'!#REF!="Moderado"),CONCATENATE("R31C",'Riesgos Corrup'!#REF!),"")</f>
        <v>#REF!</v>
      </c>
      <c r="M236" s="111" t="e">
        <f>IF(AND('Riesgos Corrup'!#REF!="Muy Baja",'Riesgos Corrup'!#REF!="Moderado"),CONCATENATE("R31C",'Riesgos Corrup'!#REF!),"")</f>
        <v>#REF!</v>
      </c>
      <c r="N236" s="112" t="e">
        <f>IF(AND('Riesgos Corrup'!#REF!="Muy Baja",'Riesgos Corrup'!#REF!="Moderado"),CONCATENATE("R31C",'Riesgos Corrup'!#REF!),"")</f>
        <v>#REF!</v>
      </c>
      <c r="O236" s="113" t="e">
        <f>IF(AND('Riesgos Corrup'!#REF!="Muy Baja",'Riesgos Corrup'!#REF!="Moderado"),CONCATENATE("R31C",'Riesgos Corrup'!#REF!),"")</f>
        <v>#REF!</v>
      </c>
      <c r="P236" s="102" t="e">
        <f>IF(AND('Riesgos Corrup'!#REF!="Muy Baja",'Riesgos Corrup'!#REF!="Moderado"),CONCATENATE("R31C",'Riesgos Corrup'!#REF!),"")</f>
        <v>#REF!</v>
      </c>
      <c r="Q236" s="103" t="e">
        <f>IF(AND('Riesgos Corrup'!#REF!="Muy Baja",'Riesgos Corrup'!#REF!="Moderado"),CONCATENATE("R31C",'Riesgos Corrup'!#REF!),"")</f>
        <v>#REF!</v>
      </c>
      <c r="R236" s="103" t="e">
        <f>IF(AND('Riesgos Corrup'!#REF!="Muy Baja",'Riesgos Corrup'!#REF!="Moderado"),CONCATENATE("R31C",'Riesgos Corrup'!#REF!),"")</f>
        <v>#REF!</v>
      </c>
      <c r="S236" s="83" t="e">
        <f>IF(AND('Riesgos Corrup'!#REF!="Muy Baja",'Riesgos Corrup'!#REF!="Mayor"),CONCATENATE("R31C",'Riesgos Corrup'!#REF!),"")</f>
        <v>#REF!</v>
      </c>
      <c r="T236" s="39" t="e">
        <f>IF(AND('Riesgos Corrup'!#REF!="Muy Baja",'Riesgos Corrup'!#REF!="Mayor"),CONCATENATE("R31C",'Riesgos Corrup'!#REF!),"")</f>
        <v>#REF!</v>
      </c>
      <c r="U236" s="39" t="e">
        <f>IF(AND('Riesgos Corrup'!#REF!="Muy Baja",'Riesgos Corrup'!#REF!="Mayor"),CONCATENATE("R31C",'Riesgos Corrup'!#REF!),"")</f>
        <v>#REF!</v>
      </c>
      <c r="V236" s="96" t="e">
        <f>IF(AND('Riesgos Corrup'!#REF!="Muy Baja",'Riesgos Corrup'!#REF!="Catastrófico"),CONCATENATE("R31C",'Riesgos Corrup'!#REF!),"")</f>
        <v>#REF!</v>
      </c>
      <c r="W236" s="97" t="e">
        <f>IF(AND('Riesgos Corrup'!#REF!="Muy Baja",'Riesgos Corrup'!#REF!="Catastrófico"),CONCATENATE("R31C",'Riesgos Corrup'!#REF!),"")</f>
        <v>#REF!</v>
      </c>
      <c r="X236" s="98" t="e">
        <f>IF(AND('Riesgos Corrup'!#REF!="Muy Baja",'Riesgos Corrup'!#REF!="Catastrófico"),CONCATENATE("R31C",'Riesgos Corrup'!#REF!),"")</f>
        <v>#REF!</v>
      </c>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row>
    <row r="237" spans="1:65" ht="15" customHeight="1" x14ac:dyDescent="0.35">
      <c r="A237" s="40"/>
      <c r="B237" s="204"/>
      <c r="C237" s="205"/>
      <c r="D237" s="206"/>
      <c r="E237" s="179"/>
      <c r="F237" s="174"/>
      <c r="G237" s="174"/>
      <c r="H237" s="174"/>
      <c r="I237" s="211"/>
      <c r="J237" s="111" t="e">
        <f>IF(AND('Riesgos Corrup'!#REF!="Muy Baja",'Riesgos Corrup'!#REF!="Moderado"),CONCATENATE("R32C",'Riesgos Corrup'!#REF!),"")</f>
        <v>#REF!</v>
      </c>
      <c r="K237" s="112" t="e">
        <f>IF(AND('Riesgos Corrup'!#REF!="Muy Baja",'Riesgos Corrup'!#REF!="Moderado"),CONCATENATE("R32C",'Riesgos Corrup'!#REF!),"")</f>
        <v>#REF!</v>
      </c>
      <c r="L237" s="113" t="e">
        <f>IF(AND('Riesgos Corrup'!#REF!="Muy Baja",'Riesgos Corrup'!#REF!="Moderado"),CONCATENATE("R32C",'Riesgos Corrup'!#REF!),"")</f>
        <v>#REF!</v>
      </c>
      <c r="M237" s="111" t="e">
        <f>IF(AND('Riesgos Corrup'!#REF!="Muy Baja",'Riesgos Corrup'!#REF!="Moderado"),CONCATENATE("R32C",'Riesgos Corrup'!#REF!),"")</f>
        <v>#REF!</v>
      </c>
      <c r="N237" s="112" t="e">
        <f>IF(AND('Riesgos Corrup'!#REF!="Muy Baja",'Riesgos Corrup'!#REF!="Moderado"),CONCATENATE("R32C",'Riesgos Corrup'!#REF!),"")</f>
        <v>#REF!</v>
      </c>
      <c r="O237" s="113" t="e">
        <f>IF(AND('Riesgos Corrup'!#REF!="Muy Baja",'Riesgos Corrup'!#REF!="Moderado"),CONCATENATE("R32C",'Riesgos Corrup'!#REF!),"")</f>
        <v>#REF!</v>
      </c>
      <c r="P237" s="102" t="e">
        <f>IF(AND('Riesgos Corrup'!#REF!="Muy Baja",'Riesgos Corrup'!#REF!="Moderado"),CONCATENATE("R32C",'Riesgos Corrup'!#REF!),"")</f>
        <v>#REF!</v>
      </c>
      <c r="Q237" s="103" t="e">
        <f>IF(AND('Riesgos Corrup'!#REF!="Muy Baja",'Riesgos Corrup'!#REF!="Moderado"),CONCATENATE("R32C",'Riesgos Corrup'!#REF!),"")</f>
        <v>#REF!</v>
      </c>
      <c r="R237" s="104" t="e">
        <f>IF(AND('Riesgos Corrup'!#REF!="Muy Baja",'Riesgos Corrup'!#REF!="Moderado"),CONCATENATE("R32C",'Riesgos Corrup'!#REF!),"")</f>
        <v>#REF!</v>
      </c>
      <c r="S237" s="83" t="e">
        <f>IF(AND('Riesgos Corrup'!#REF!="Muy Baja",'Riesgos Corrup'!#REF!="Mayor"),CONCATENATE("R32C",'Riesgos Corrup'!#REF!),"")</f>
        <v>#REF!</v>
      </c>
      <c r="T237" s="39" t="e">
        <f>IF(AND('Riesgos Corrup'!#REF!="Muy Baja",'Riesgos Corrup'!#REF!="Mayor"),CONCATENATE("R32C",'Riesgos Corrup'!#REF!),"")</f>
        <v>#REF!</v>
      </c>
      <c r="U237" s="84" t="e">
        <f>IF(AND('Riesgos Corrup'!#REF!="Muy Baja",'Riesgos Corrup'!#REF!="Mayor"),CONCATENATE("R32C",'Riesgos Corrup'!#REF!),"")</f>
        <v>#REF!</v>
      </c>
      <c r="V237" s="96" t="e">
        <f>IF(AND('Riesgos Corrup'!#REF!="Muy Baja",'Riesgos Corrup'!#REF!="Catastrófico"),CONCATENATE("R32C",'Riesgos Corrup'!#REF!),"")</f>
        <v>#REF!</v>
      </c>
      <c r="W237" s="97" t="e">
        <f>IF(AND('Riesgos Corrup'!#REF!="Muy Baja",'Riesgos Corrup'!#REF!="Catastrófico"),CONCATENATE("R32C",'Riesgos Corrup'!#REF!),"")</f>
        <v>#REF!</v>
      </c>
      <c r="X237" s="98" t="e">
        <f>IF(AND('Riesgos Corrup'!#REF!="Muy Baja",'Riesgos Corrup'!#REF!="Catastrófico"),CONCATENATE("R32C",'Riesgos Corrup'!#REF!),"")</f>
        <v>#REF!</v>
      </c>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row>
    <row r="238" spans="1:65" ht="15" customHeight="1" x14ac:dyDescent="0.35">
      <c r="A238" s="40"/>
      <c r="B238" s="204"/>
      <c r="C238" s="205"/>
      <c r="D238" s="206"/>
      <c r="E238" s="179"/>
      <c r="F238" s="174"/>
      <c r="G238" s="174"/>
      <c r="H238" s="174"/>
      <c r="I238" s="211"/>
      <c r="J238" s="111" t="e">
        <f>IF(AND('Riesgos Corrup'!#REF!="Muy Baja",'Riesgos Corrup'!#REF!="Moderado"),CONCATENATE("R33C",'Riesgos Corrup'!#REF!),"")</f>
        <v>#REF!</v>
      </c>
      <c r="K238" s="112" t="e">
        <f>IF(AND('Riesgos Corrup'!#REF!="Muy Baja",'Riesgos Corrup'!#REF!="Moderado"),CONCATENATE("R33C",'Riesgos Corrup'!#REF!),"")</f>
        <v>#REF!</v>
      </c>
      <c r="L238" s="113" t="e">
        <f>IF(AND('Riesgos Corrup'!#REF!="Muy Baja",'Riesgos Corrup'!#REF!="Moderado"),CONCATENATE("R33C",'Riesgos Corrup'!#REF!),"")</f>
        <v>#REF!</v>
      </c>
      <c r="M238" s="111" t="e">
        <f>IF(AND('Riesgos Corrup'!#REF!="Muy Baja",'Riesgos Corrup'!#REF!="Moderado"),CONCATENATE("R33C",'Riesgos Corrup'!#REF!),"")</f>
        <v>#REF!</v>
      </c>
      <c r="N238" s="112" t="e">
        <f>IF(AND('Riesgos Corrup'!#REF!="Muy Baja",'Riesgos Corrup'!#REF!="Moderado"),CONCATENATE("R33C",'Riesgos Corrup'!#REF!),"")</f>
        <v>#REF!</v>
      </c>
      <c r="O238" s="113" t="e">
        <f>IF(AND('Riesgos Corrup'!#REF!="Muy Baja",'Riesgos Corrup'!#REF!="Moderado"),CONCATENATE("R33C",'Riesgos Corrup'!#REF!),"")</f>
        <v>#REF!</v>
      </c>
      <c r="P238" s="102" t="e">
        <f>IF(AND('Riesgos Corrup'!#REF!="Muy Baja",'Riesgos Corrup'!#REF!="Moderado"),CONCATENATE("R33C",'Riesgos Corrup'!#REF!),"")</f>
        <v>#REF!</v>
      </c>
      <c r="Q238" s="103" t="e">
        <f>IF(AND('Riesgos Corrup'!#REF!="Muy Baja",'Riesgos Corrup'!#REF!="Moderado"),CONCATENATE("R33C",'Riesgos Corrup'!#REF!),"")</f>
        <v>#REF!</v>
      </c>
      <c r="R238" s="104" t="e">
        <f>IF(AND('Riesgos Corrup'!#REF!="Muy Baja",'Riesgos Corrup'!#REF!="Moderado"),CONCATENATE("R33C",'Riesgos Corrup'!#REF!),"")</f>
        <v>#REF!</v>
      </c>
      <c r="S238" s="83" t="e">
        <f>IF(AND('Riesgos Corrup'!#REF!="Muy Baja",'Riesgos Corrup'!#REF!="Mayor"),CONCATENATE("R33C",'Riesgos Corrup'!#REF!),"")</f>
        <v>#REF!</v>
      </c>
      <c r="T238" s="39" t="e">
        <f>IF(AND('Riesgos Corrup'!#REF!="Muy Baja",'Riesgos Corrup'!#REF!="Mayor"),CONCATENATE("R33C",'Riesgos Corrup'!#REF!),"")</f>
        <v>#REF!</v>
      </c>
      <c r="U238" s="84" t="e">
        <f>IF(AND('Riesgos Corrup'!#REF!="Muy Baja",'Riesgos Corrup'!#REF!="Mayor"),CONCATENATE("R33C",'Riesgos Corrup'!#REF!),"")</f>
        <v>#REF!</v>
      </c>
      <c r="V238" s="96" t="e">
        <f>IF(AND('Riesgos Corrup'!#REF!="Muy Baja",'Riesgos Corrup'!#REF!="Catastrófico"),CONCATENATE("R33C",'Riesgos Corrup'!#REF!),"")</f>
        <v>#REF!</v>
      </c>
      <c r="W238" s="97" t="e">
        <f>IF(AND('Riesgos Corrup'!#REF!="Muy Baja",'Riesgos Corrup'!#REF!="Catastrófico"),CONCATENATE("R33C",'Riesgos Corrup'!#REF!),"")</f>
        <v>#REF!</v>
      </c>
      <c r="X238" s="98" t="e">
        <f>IF(AND('Riesgos Corrup'!#REF!="Muy Baja",'Riesgos Corrup'!#REF!="Catastrófico"),CONCATENATE("R33C",'Riesgos Corrup'!#REF!),"")</f>
        <v>#REF!</v>
      </c>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row>
    <row r="239" spans="1:65" ht="15" customHeight="1" x14ac:dyDescent="0.35">
      <c r="A239" s="40"/>
      <c r="B239" s="204"/>
      <c r="C239" s="205"/>
      <c r="D239" s="206"/>
      <c r="E239" s="179"/>
      <c r="F239" s="174"/>
      <c r="G239" s="174"/>
      <c r="H239" s="174"/>
      <c r="I239" s="211"/>
      <c r="J239" s="111" t="e">
        <f>IF(AND('Riesgos Corrup'!#REF!="Muy Baja",'Riesgos Corrup'!#REF!="Moderado"),CONCATENATE("R34C",'Riesgos Corrup'!#REF!),"")</f>
        <v>#REF!</v>
      </c>
      <c r="K239" s="112" t="e">
        <f>IF(AND('Riesgos Corrup'!#REF!="Muy Baja",'Riesgos Corrup'!#REF!="Moderado"),CONCATENATE("R34C",'Riesgos Corrup'!#REF!),"")</f>
        <v>#REF!</v>
      </c>
      <c r="L239" s="113" t="e">
        <f>IF(AND('Riesgos Corrup'!#REF!="Muy Baja",'Riesgos Corrup'!#REF!="Moderado"),CONCATENATE("R34C",'Riesgos Corrup'!#REF!),"")</f>
        <v>#REF!</v>
      </c>
      <c r="M239" s="111" t="e">
        <f>IF(AND('Riesgos Corrup'!#REF!="Muy Baja",'Riesgos Corrup'!#REF!="Moderado"),CONCATENATE("R34C",'Riesgos Corrup'!#REF!),"")</f>
        <v>#REF!</v>
      </c>
      <c r="N239" s="112" t="e">
        <f>IF(AND('Riesgos Corrup'!#REF!="Muy Baja",'Riesgos Corrup'!#REF!="Moderado"),CONCATENATE("R34C",'Riesgos Corrup'!#REF!),"")</f>
        <v>#REF!</v>
      </c>
      <c r="O239" s="113" t="e">
        <f>IF(AND('Riesgos Corrup'!#REF!="Muy Baja",'Riesgos Corrup'!#REF!="Moderado"),CONCATENATE("R34C",'Riesgos Corrup'!#REF!),"")</f>
        <v>#REF!</v>
      </c>
      <c r="P239" s="102" t="e">
        <f>IF(AND('Riesgos Corrup'!#REF!="Muy Baja",'Riesgos Corrup'!#REF!="Moderado"),CONCATENATE("R34C",'Riesgos Corrup'!#REF!),"")</f>
        <v>#REF!</v>
      </c>
      <c r="Q239" s="103" t="e">
        <f>IF(AND('Riesgos Corrup'!#REF!="Muy Baja",'Riesgos Corrup'!#REF!="Moderado"),CONCATENATE("R34C",'Riesgos Corrup'!#REF!),"")</f>
        <v>#REF!</v>
      </c>
      <c r="R239" s="104" t="e">
        <f>IF(AND('Riesgos Corrup'!#REF!="Muy Baja",'Riesgos Corrup'!#REF!="Moderado"),CONCATENATE("R34C",'Riesgos Corrup'!#REF!),"")</f>
        <v>#REF!</v>
      </c>
      <c r="S239" s="83" t="e">
        <f>IF(AND('Riesgos Corrup'!#REF!="Muy Baja",'Riesgos Corrup'!#REF!="Mayor"),CONCATENATE("R34C",'Riesgos Corrup'!#REF!),"")</f>
        <v>#REF!</v>
      </c>
      <c r="T239" s="39" t="e">
        <f>IF(AND('Riesgos Corrup'!#REF!="Muy Baja",'Riesgos Corrup'!#REF!="Mayor"),CONCATENATE("R34C",'Riesgos Corrup'!#REF!),"")</f>
        <v>#REF!</v>
      </c>
      <c r="U239" s="84" t="e">
        <f>IF(AND('Riesgos Corrup'!#REF!="Muy Baja",'Riesgos Corrup'!#REF!="Mayor"),CONCATENATE("R34C",'Riesgos Corrup'!#REF!),"")</f>
        <v>#REF!</v>
      </c>
      <c r="V239" s="96" t="e">
        <f>IF(AND('Riesgos Corrup'!#REF!="Muy Baja",'Riesgos Corrup'!#REF!="Catastrófico"),CONCATENATE("R34C",'Riesgos Corrup'!#REF!),"")</f>
        <v>#REF!</v>
      </c>
      <c r="W239" s="97" t="e">
        <f>IF(AND('Riesgos Corrup'!#REF!="Muy Baja",'Riesgos Corrup'!#REF!="Catastrófico"),CONCATENATE("R34C",'Riesgos Corrup'!#REF!),"")</f>
        <v>#REF!</v>
      </c>
      <c r="X239" s="98" t="e">
        <f>IF(AND('Riesgos Corrup'!#REF!="Muy Baja",'Riesgos Corrup'!#REF!="Catastrófico"),CONCATENATE("R34C",'Riesgos Corrup'!#REF!),"")</f>
        <v>#REF!</v>
      </c>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row>
    <row r="240" spans="1:65" ht="15" customHeight="1" x14ac:dyDescent="0.35">
      <c r="A240" s="40"/>
      <c r="B240" s="204"/>
      <c r="C240" s="205"/>
      <c r="D240" s="206"/>
      <c r="E240" s="179"/>
      <c r="F240" s="174"/>
      <c r="G240" s="174"/>
      <c r="H240" s="174"/>
      <c r="I240" s="211"/>
      <c r="J240" s="111" t="e">
        <f>IF(AND('Riesgos Corrup'!#REF!="Muy Baja",'Riesgos Corrup'!#REF!="Moderado"),CONCATENATE("R35C",'Riesgos Corrup'!#REF!),"")</f>
        <v>#REF!</v>
      </c>
      <c r="K240" s="112" t="e">
        <f>IF(AND('Riesgos Corrup'!#REF!="Muy Baja",'Riesgos Corrup'!#REF!="Moderado"),CONCATENATE("R35C",'Riesgos Corrup'!#REF!),"")</f>
        <v>#REF!</v>
      </c>
      <c r="L240" s="113" t="e">
        <f>IF(AND('Riesgos Corrup'!#REF!="Muy Baja",'Riesgos Corrup'!#REF!="Moderado"),CONCATENATE("R35C",'Riesgos Corrup'!#REF!),"")</f>
        <v>#REF!</v>
      </c>
      <c r="M240" s="111" t="e">
        <f>IF(AND('Riesgos Corrup'!#REF!="Muy Baja",'Riesgos Corrup'!#REF!="Moderado"),CONCATENATE("R35C",'Riesgos Corrup'!#REF!),"")</f>
        <v>#REF!</v>
      </c>
      <c r="N240" s="112" t="e">
        <f>IF(AND('Riesgos Corrup'!#REF!="Muy Baja",'Riesgos Corrup'!#REF!="Moderado"),CONCATENATE("R35C",'Riesgos Corrup'!#REF!),"")</f>
        <v>#REF!</v>
      </c>
      <c r="O240" s="113" t="e">
        <f>IF(AND('Riesgos Corrup'!#REF!="Muy Baja",'Riesgos Corrup'!#REF!="Moderado"),CONCATENATE("R35C",'Riesgos Corrup'!#REF!),"")</f>
        <v>#REF!</v>
      </c>
      <c r="P240" s="102" t="e">
        <f>IF(AND('Riesgos Corrup'!#REF!="Muy Baja",'Riesgos Corrup'!#REF!="Moderado"),CONCATENATE("R35C",'Riesgos Corrup'!#REF!),"")</f>
        <v>#REF!</v>
      </c>
      <c r="Q240" s="103" t="e">
        <f>IF(AND('Riesgos Corrup'!#REF!="Muy Baja",'Riesgos Corrup'!#REF!="Moderado"),CONCATENATE("R35C",'Riesgos Corrup'!#REF!),"")</f>
        <v>#REF!</v>
      </c>
      <c r="R240" s="104" t="e">
        <f>IF(AND('Riesgos Corrup'!#REF!="Muy Baja",'Riesgos Corrup'!#REF!="Moderado"),CONCATENATE("R35C",'Riesgos Corrup'!#REF!),"")</f>
        <v>#REF!</v>
      </c>
      <c r="S240" s="83" t="e">
        <f>IF(AND('Riesgos Corrup'!#REF!="Muy Baja",'Riesgos Corrup'!#REF!="Mayor"),CONCATENATE("R35C",'Riesgos Corrup'!#REF!),"")</f>
        <v>#REF!</v>
      </c>
      <c r="T240" s="39" t="e">
        <f>IF(AND('Riesgos Corrup'!#REF!="Muy Baja",'Riesgos Corrup'!#REF!="Mayor"),CONCATENATE("R35C",'Riesgos Corrup'!#REF!),"")</f>
        <v>#REF!</v>
      </c>
      <c r="U240" s="84" t="e">
        <f>IF(AND('Riesgos Corrup'!#REF!="Muy Baja",'Riesgos Corrup'!#REF!="Mayor"),CONCATENATE("R35C",'Riesgos Corrup'!#REF!),"")</f>
        <v>#REF!</v>
      </c>
      <c r="V240" s="96" t="e">
        <f>IF(AND('Riesgos Corrup'!#REF!="Muy Baja",'Riesgos Corrup'!#REF!="Catastrófico"),CONCATENATE("R35C",'Riesgos Corrup'!#REF!),"")</f>
        <v>#REF!</v>
      </c>
      <c r="W240" s="97" t="e">
        <f>IF(AND('Riesgos Corrup'!#REF!="Muy Baja",'Riesgos Corrup'!#REF!="Catastrófico"),CONCATENATE("R35C",'Riesgos Corrup'!#REF!),"")</f>
        <v>#REF!</v>
      </c>
      <c r="X240" s="98" t="e">
        <f>IF(AND('Riesgos Corrup'!#REF!="Muy Baja",'Riesgos Corrup'!#REF!="Catastrófico"),CONCATENATE("R35C",'Riesgos Corrup'!#REF!),"")</f>
        <v>#REF!</v>
      </c>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row>
    <row r="241" spans="1:65" ht="15" customHeight="1" x14ac:dyDescent="0.35">
      <c r="A241" s="40"/>
      <c r="B241" s="204"/>
      <c r="C241" s="205"/>
      <c r="D241" s="206"/>
      <c r="E241" s="179"/>
      <c r="F241" s="174"/>
      <c r="G241" s="174"/>
      <c r="H241" s="174"/>
      <c r="I241" s="211"/>
      <c r="J241" s="111" t="e">
        <f>IF(AND('Riesgos Corrup'!#REF!="Muy Baja",'Riesgos Corrup'!#REF!="Moderado"),CONCATENATE("R36C",'Riesgos Corrup'!#REF!),"")</f>
        <v>#REF!</v>
      </c>
      <c r="K241" s="112" t="e">
        <f>IF(AND('Riesgos Corrup'!#REF!="Muy Baja",'Riesgos Corrup'!#REF!="Moderado"),CONCATENATE("R36C",'Riesgos Corrup'!#REF!),"")</f>
        <v>#REF!</v>
      </c>
      <c r="L241" s="113" t="e">
        <f>IF(AND('Riesgos Corrup'!#REF!="Muy Baja",'Riesgos Corrup'!#REF!="Moderado"),CONCATENATE("R36C",'Riesgos Corrup'!#REF!),"")</f>
        <v>#REF!</v>
      </c>
      <c r="M241" s="111" t="e">
        <f>IF(AND('Riesgos Corrup'!#REF!="Muy Baja",'Riesgos Corrup'!#REF!="Moderado"),CONCATENATE("R36C",'Riesgos Corrup'!#REF!),"")</f>
        <v>#REF!</v>
      </c>
      <c r="N241" s="112" t="e">
        <f>IF(AND('Riesgos Corrup'!#REF!="Muy Baja",'Riesgos Corrup'!#REF!="Moderado"),CONCATENATE("R36C",'Riesgos Corrup'!#REF!),"")</f>
        <v>#REF!</v>
      </c>
      <c r="O241" s="113" t="e">
        <f>IF(AND('Riesgos Corrup'!#REF!="Muy Baja",'Riesgos Corrup'!#REF!="Moderado"),CONCATENATE("R36C",'Riesgos Corrup'!#REF!),"")</f>
        <v>#REF!</v>
      </c>
      <c r="P241" s="102" t="e">
        <f>IF(AND('Riesgos Corrup'!#REF!="Muy Baja",'Riesgos Corrup'!#REF!="Moderado"),CONCATENATE("R36C",'Riesgos Corrup'!#REF!),"")</f>
        <v>#REF!</v>
      </c>
      <c r="Q241" s="103" t="e">
        <f>IF(AND('Riesgos Corrup'!#REF!="Muy Baja",'Riesgos Corrup'!#REF!="Moderado"),CONCATENATE("R36C",'Riesgos Corrup'!#REF!),"")</f>
        <v>#REF!</v>
      </c>
      <c r="R241" s="104" t="e">
        <f>IF(AND('Riesgos Corrup'!#REF!="Muy Baja",'Riesgos Corrup'!#REF!="Moderado"),CONCATENATE("R36C",'Riesgos Corrup'!#REF!),"")</f>
        <v>#REF!</v>
      </c>
      <c r="S241" s="83" t="e">
        <f>IF(AND('Riesgos Corrup'!#REF!="Muy Baja",'Riesgos Corrup'!#REF!="Mayor"),CONCATENATE("R36C",'Riesgos Corrup'!#REF!),"")</f>
        <v>#REF!</v>
      </c>
      <c r="T241" s="39" t="e">
        <f>IF(AND('Riesgos Corrup'!#REF!="Muy Baja",'Riesgos Corrup'!#REF!="Mayor"),CONCATENATE("R36C",'Riesgos Corrup'!#REF!),"")</f>
        <v>#REF!</v>
      </c>
      <c r="U241" s="84" t="e">
        <f>IF(AND('Riesgos Corrup'!#REF!="Muy Baja",'Riesgos Corrup'!#REF!="Mayor"),CONCATENATE("R36C",'Riesgos Corrup'!#REF!),"")</f>
        <v>#REF!</v>
      </c>
      <c r="V241" s="96" t="e">
        <f>IF(AND('Riesgos Corrup'!#REF!="Muy Baja",'Riesgos Corrup'!#REF!="Catastrófico"),CONCATENATE("R36C",'Riesgos Corrup'!#REF!),"")</f>
        <v>#REF!</v>
      </c>
      <c r="W241" s="97" t="e">
        <f>IF(AND('Riesgos Corrup'!#REF!="Muy Baja",'Riesgos Corrup'!#REF!="Catastrófico"),CONCATENATE("R36C",'Riesgos Corrup'!#REF!),"")</f>
        <v>#REF!</v>
      </c>
      <c r="X241" s="98" t="e">
        <f>IF(AND('Riesgos Corrup'!#REF!="Muy Baja",'Riesgos Corrup'!#REF!="Catastrófico"),CONCATENATE("R36C",'Riesgos Corrup'!#REF!),"")</f>
        <v>#REF!</v>
      </c>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row>
    <row r="242" spans="1:65" ht="15" customHeight="1" x14ac:dyDescent="0.35">
      <c r="A242" s="40"/>
      <c r="B242" s="204"/>
      <c r="C242" s="205"/>
      <c r="D242" s="206"/>
      <c r="E242" s="179"/>
      <c r="F242" s="174"/>
      <c r="G242" s="174"/>
      <c r="H242" s="174"/>
      <c r="I242" s="211"/>
      <c r="J242" s="111" t="str">
        <f ca="1">IF(AND('Riesgos Corrup'!$AB$40="Muy Baja",'Riesgos Corrup'!$AD$40="Moderado"),CONCATENATE("R37C",'Riesgos Corrup'!$R$40),"")</f>
        <v/>
      </c>
      <c r="K242" s="112" t="str">
        <f>IF(AND('Riesgos Corrup'!$AB$41="Muy Baja",'Riesgos Corrup'!$AD$41="Moderado"),CONCATENATE("R37C",'Riesgos Corrup'!$R$41),"")</f>
        <v/>
      </c>
      <c r="L242" s="113" t="str">
        <f>IF(AND('Riesgos Corrup'!$AB$42="Muy Baja",'Riesgos Corrup'!$AD$42="Moderado"),CONCATENATE("R37C",'Riesgos Corrup'!$R$42),"")</f>
        <v/>
      </c>
      <c r="M242" s="111" t="str">
        <f ca="1">IF(AND('Riesgos Corrup'!$AB$40="Muy Baja",'Riesgos Corrup'!$AD$40="Moderado"),CONCATENATE("R37C",'Riesgos Corrup'!$R$40),"")</f>
        <v/>
      </c>
      <c r="N242" s="112" t="str">
        <f>IF(AND('Riesgos Corrup'!$AB$41="Muy Baja",'Riesgos Corrup'!$AD$41="Moderado"),CONCATENATE("R37C",'Riesgos Corrup'!$R$41),"")</f>
        <v/>
      </c>
      <c r="O242" s="113" t="str">
        <f>IF(AND('Riesgos Corrup'!$AB$42="Muy Baja",'Riesgos Corrup'!$AD$42="Moderado"),CONCATENATE("R37C",'Riesgos Corrup'!$R$42),"")</f>
        <v/>
      </c>
      <c r="P242" s="102" t="str">
        <f ca="1">IF(AND('Riesgos Corrup'!$AB$40="Muy Baja",'Riesgos Corrup'!$AD$40="Moderado"),CONCATENATE("R37C",'Riesgos Corrup'!$R$40),"")</f>
        <v/>
      </c>
      <c r="Q242" s="103" t="str">
        <f>IF(AND('Riesgos Corrup'!$AB$41="Muy Baja",'Riesgos Corrup'!$AD$41="Moderado"),CONCATENATE("R37C",'Riesgos Corrup'!$R$41),"")</f>
        <v/>
      </c>
      <c r="R242" s="104" t="str">
        <f>IF(AND('Riesgos Corrup'!$AB$42="Muy Baja",'Riesgos Corrup'!$AD$42="Moderado"),CONCATENATE("R37C",'Riesgos Corrup'!$R$42),"")</f>
        <v/>
      </c>
      <c r="S242" s="83" t="str">
        <f ca="1">IF(AND('Riesgos Corrup'!$AB$40="Muy Baja",'Riesgos Corrup'!$AD$40="Mayor"),CONCATENATE("R37C",'Riesgos Corrup'!$R$40),"")</f>
        <v/>
      </c>
      <c r="T242" s="39" t="str">
        <f>IF(AND('Riesgos Corrup'!$AB$41="Muy Baja",'Riesgos Corrup'!$AD$41="Mayor"),CONCATENATE("R37C",'Riesgos Corrup'!$R$41),"")</f>
        <v/>
      </c>
      <c r="U242" s="84" t="str">
        <f>IF(AND('Riesgos Corrup'!$AB$42="Muy Baja",'Riesgos Corrup'!$AD$42="Mayor"),CONCATENATE("R37C",'Riesgos Corrup'!$R$42),"")</f>
        <v/>
      </c>
      <c r="V242" s="96" t="str">
        <f ca="1">IF(AND('Riesgos Corrup'!$AB$40="Muy Baja",'Riesgos Corrup'!$AD$40="Catastrófico"),CONCATENATE("R37C",'Riesgos Corrup'!$R$40),"")</f>
        <v/>
      </c>
      <c r="W242" s="97" t="str">
        <f>IF(AND('Riesgos Corrup'!$AB$41="Muy Baja",'Riesgos Corrup'!$AD$41="Catastrófico"),CONCATENATE("R37C",'Riesgos Corrup'!$R$41),"")</f>
        <v/>
      </c>
      <c r="X242" s="98" t="str">
        <f>IF(AND('Riesgos Corrup'!$AB$42="Muy Baja",'Riesgos Corrup'!$AD$42="Catastrófico"),CONCATENATE("R37C",'Riesgos Corrup'!$R$42),"")</f>
        <v/>
      </c>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row>
    <row r="243" spans="1:65" ht="15" customHeight="1" x14ac:dyDescent="0.35">
      <c r="A243" s="40"/>
      <c r="B243" s="204"/>
      <c r="C243" s="205"/>
      <c r="D243" s="206"/>
      <c r="E243" s="179"/>
      <c r="F243" s="174"/>
      <c r="G243" s="174"/>
      <c r="H243" s="174"/>
      <c r="I243" s="211"/>
      <c r="J243" s="111" t="e">
        <f>IF(AND('Riesgos Corrup'!#REF!="Muy Baja",'Riesgos Corrup'!#REF!="Moderado"),CONCATENATE("R39C",'Riesgos Corrup'!#REF!),"")</f>
        <v>#REF!</v>
      </c>
      <c r="K243" s="112" t="e">
        <f>IF(AND('Riesgos Corrup'!#REF!="Muy Baja",'Riesgos Corrup'!#REF!="Moderado"),CONCATENATE("R38C",'Riesgos Corrup'!#REF!),"")</f>
        <v>#REF!</v>
      </c>
      <c r="L243" s="113" t="e">
        <f>IF(AND('Riesgos Corrup'!#REF!="Muy Baja",'Riesgos Corrup'!#REF!="Moderado"),CONCATENATE("R38C",'Riesgos Corrup'!#REF!),"")</f>
        <v>#REF!</v>
      </c>
      <c r="M243" s="111" t="e">
        <f>IF(AND('Riesgos Corrup'!#REF!="Muy Baja",'Riesgos Corrup'!#REF!="Moderado"),CONCATENATE("R39C",'Riesgos Corrup'!#REF!),"")</f>
        <v>#REF!</v>
      </c>
      <c r="N243" s="112" t="e">
        <f>IF(AND('Riesgos Corrup'!#REF!="Muy Baja",'Riesgos Corrup'!#REF!="Moderado"),CONCATENATE("R38C",'Riesgos Corrup'!#REF!),"")</f>
        <v>#REF!</v>
      </c>
      <c r="O243" s="113" t="e">
        <f>IF(AND('Riesgos Corrup'!#REF!="Muy Baja",'Riesgos Corrup'!#REF!="Moderado"),CONCATENATE("R38C",'Riesgos Corrup'!#REF!),"")</f>
        <v>#REF!</v>
      </c>
      <c r="P243" s="102" t="e">
        <f>IF(AND('Riesgos Corrup'!#REF!="Muy Baja",'Riesgos Corrup'!#REF!="Moderado"),CONCATENATE("R39C",'Riesgos Corrup'!#REF!),"")</f>
        <v>#REF!</v>
      </c>
      <c r="Q243" s="103" t="e">
        <f>IF(AND('Riesgos Corrup'!#REF!="Muy Baja",'Riesgos Corrup'!#REF!="Moderado"),CONCATENATE("R38C",'Riesgos Corrup'!#REF!),"")</f>
        <v>#REF!</v>
      </c>
      <c r="R243" s="104" t="e">
        <f>IF(AND('Riesgos Corrup'!#REF!="Muy Baja",'Riesgos Corrup'!#REF!="Moderado"),CONCATENATE("R38C",'Riesgos Corrup'!#REF!),"")</f>
        <v>#REF!</v>
      </c>
      <c r="S243" s="83" t="e">
        <f>IF(AND('Riesgos Corrup'!#REF!="Muy Baja",'Riesgos Corrup'!#REF!="Mayor"),CONCATENATE("R39C",'Riesgos Corrup'!#REF!),"")</f>
        <v>#REF!</v>
      </c>
      <c r="T243" s="39" t="e">
        <f>IF(AND('Riesgos Corrup'!#REF!="Muy Baja",'Riesgos Corrup'!#REF!="Mayor"),CONCATENATE("R38C",'Riesgos Corrup'!#REF!),"")</f>
        <v>#REF!</v>
      </c>
      <c r="U243" s="84" t="e">
        <f>IF(AND('Riesgos Corrup'!#REF!="Muy Baja",'Riesgos Corrup'!#REF!="Mayor"),CONCATENATE("R38C",'Riesgos Corrup'!#REF!),"")</f>
        <v>#REF!</v>
      </c>
      <c r="V243" s="96" t="e">
        <f>IF(AND('Riesgos Corrup'!#REF!="Muy Baja",'Riesgos Corrup'!#REF!="Catastrófico"),CONCATENATE("R39C",'Riesgos Corrup'!#REF!),"")</f>
        <v>#REF!</v>
      </c>
      <c r="W243" s="97" t="e">
        <f>IF(AND('Riesgos Corrup'!#REF!="Muy Baja",'Riesgos Corrup'!#REF!="Catastrófico"),CONCATENATE("R38C",'Riesgos Corrup'!#REF!),"")</f>
        <v>#REF!</v>
      </c>
      <c r="X243" s="98" t="e">
        <f>IF(AND('Riesgos Corrup'!#REF!="Muy Baja",'Riesgos Corrup'!#REF!="Catastrófico"),CONCATENATE("R38C",'Riesgos Corrup'!#REF!),"")</f>
        <v>#REF!</v>
      </c>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row>
    <row r="244" spans="1:65" ht="15" customHeight="1" x14ac:dyDescent="0.35">
      <c r="A244" s="40"/>
      <c r="B244" s="204"/>
      <c r="C244" s="205"/>
      <c r="D244" s="206"/>
      <c r="E244" s="179"/>
      <c r="F244" s="174"/>
      <c r="G244" s="174"/>
      <c r="H244" s="174"/>
      <c r="I244" s="211"/>
      <c r="J244" s="111" t="e">
        <f>IF(AND('Riesgos Corrup'!#REF!="Muy Baja",'Riesgos Corrup'!#REF!="Moderado"),CONCATENATE("R40C",'Riesgos Corrup'!#REF!),"")</f>
        <v>#REF!</v>
      </c>
      <c r="K244" s="112" t="e">
        <f>IF(AND('Riesgos Corrup'!#REF!="Muy Baja",'Riesgos Corrup'!#REF!="Moderado"),CONCATENATE("R39C",'Riesgos Corrup'!#REF!),"")</f>
        <v>#REF!</v>
      </c>
      <c r="L244" s="113" t="e">
        <f>IF(AND('Riesgos Corrup'!#REF!="Muy Baja",'Riesgos Corrup'!#REF!="Moderado"),CONCATENATE("R39C",'Riesgos Corrup'!#REF!),"")</f>
        <v>#REF!</v>
      </c>
      <c r="M244" s="111" t="e">
        <f>IF(AND('Riesgos Corrup'!#REF!="Muy Baja",'Riesgos Corrup'!#REF!="Moderado"),CONCATENATE("R40C",'Riesgos Corrup'!#REF!),"")</f>
        <v>#REF!</v>
      </c>
      <c r="N244" s="112" t="e">
        <f>IF(AND('Riesgos Corrup'!#REF!="Muy Baja",'Riesgos Corrup'!#REF!="Moderado"),CONCATENATE("R39C",'Riesgos Corrup'!#REF!),"")</f>
        <v>#REF!</v>
      </c>
      <c r="O244" s="113" t="e">
        <f>IF(AND('Riesgos Corrup'!#REF!="Muy Baja",'Riesgos Corrup'!#REF!="Moderado"),CONCATENATE("R39C",'Riesgos Corrup'!#REF!),"")</f>
        <v>#REF!</v>
      </c>
      <c r="P244" s="102" t="e">
        <f>IF(AND('Riesgos Corrup'!#REF!="Muy Baja",'Riesgos Corrup'!#REF!="Moderado"),CONCATENATE("R40C",'Riesgos Corrup'!#REF!),"")</f>
        <v>#REF!</v>
      </c>
      <c r="Q244" s="103" t="e">
        <f>IF(AND('Riesgos Corrup'!#REF!="Muy Baja",'Riesgos Corrup'!#REF!="Moderado"),CONCATENATE("R39C",'Riesgos Corrup'!#REF!),"")</f>
        <v>#REF!</v>
      </c>
      <c r="R244" s="104" t="e">
        <f>IF(AND('Riesgos Corrup'!#REF!="Muy Baja",'Riesgos Corrup'!#REF!="Moderado"),CONCATENATE("R39C",'Riesgos Corrup'!#REF!),"")</f>
        <v>#REF!</v>
      </c>
      <c r="S244" s="83" t="e">
        <f>IF(AND('Riesgos Corrup'!#REF!="Muy Baja",'Riesgos Corrup'!#REF!="Mayor"),CONCATENATE("R40C",'Riesgos Corrup'!#REF!),"")</f>
        <v>#REF!</v>
      </c>
      <c r="T244" s="39" t="e">
        <f>IF(AND('Riesgos Corrup'!#REF!="Muy Baja",'Riesgos Corrup'!#REF!="Mayor"),CONCATENATE("R39C",'Riesgos Corrup'!#REF!),"")</f>
        <v>#REF!</v>
      </c>
      <c r="U244" s="84" t="e">
        <f>IF(AND('Riesgos Corrup'!#REF!="Muy Baja",'Riesgos Corrup'!#REF!="Mayor"),CONCATENATE("R39C",'Riesgos Corrup'!#REF!),"")</f>
        <v>#REF!</v>
      </c>
      <c r="V244" s="96" t="e">
        <f>IF(AND('Riesgos Corrup'!#REF!="Muy Baja",'Riesgos Corrup'!#REF!="Catastrófico"),CONCATENATE("R40C",'Riesgos Corrup'!#REF!),"")</f>
        <v>#REF!</v>
      </c>
      <c r="W244" s="97" t="e">
        <f>IF(AND('Riesgos Corrup'!#REF!="Muy Baja",'Riesgos Corrup'!#REF!="Catastrófico"),CONCATENATE("R39C",'Riesgos Corrup'!#REF!),"")</f>
        <v>#REF!</v>
      </c>
      <c r="X244" s="98" t="e">
        <f>IF(AND('Riesgos Corrup'!#REF!="Muy Baja",'Riesgos Corrup'!#REF!="Catastrófico"),CONCATENATE("R39C",'Riesgos Corrup'!#REF!),"")</f>
        <v>#REF!</v>
      </c>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row>
    <row r="245" spans="1:65" ht="15" customHeight="1" x14ac:dyDescent="0.35">
      <c r="A245" s="40"/>
      <c r="B245" s="204"/>
      <c r="C245" s="205"/>
      <c r="D245" s="206"/>
      <c r="E245" s="179"/>
      <c r="F245" s="174"/>
      <c r="G245" s="174"/>
      <c r="H245" s="174"/>
      <c r="I245" s="211"/>
      <c r="J245" s="111" t="e">
        <f>IF(AND('Riesgos Corrup'!#REF!="Muy Baja",'Riesgos Corrup'!#REF!="Moderado"),CONCATENATE("R41C",'Riesgos Corrup'!#REF!),"")</f>
        <v>#REF!</v>
      </c>
      <c r="K245" s="112" t="e">
        <f>IF(AND('Riesgos Corrup'!#REF!="Muy Baja",'Riesgos Corrup'!#REF!="Moderado"),CONCATENATE("R40C",'Riesgos Corrup'!#REF!),"")</f>
        <v>#REF!</v>
      </c>
      <c r="L245" s="113" t="e">
        <f>IF(AND('Riesgos Corrup'!#REF!="Muy Baja",'Riesgos Corrup'!#REF!="Moderado"),CONCATENATE("R40C",'Riesgos Corrup'!#REF!),"")</f>
        <v>#REF!</v>
      </c>
      <c r="M245" s="111" t="e">
        <f>IF(AND('Riesgos Corrup'!#REF!="Muy Baja",'Riesgos Corrup'!#REF!="Moderado"),CONCATENATE("R41C",'Riesgos Corrup'!#REF!),"")</f>
        <v>#REF!</v>
      </c>
      <c r="N245" s="112" t="e">
        <f>IF(AND('Riesgos Corrup'!#REF!="Muy Baja",'Riesgos Corrup'!#REF!="Moderado"),CONCATENATE("R40C",'Riesgos Corrup'!#REF!),"")</f>
        <v>#REF!</v>
      </c>
      <c r="O245" s="113" t="e">
        <f>IF(AND('Riesgos Corrup'!#REF!="Muy Baja",'Riesgos Corrup'!#REF!="Moderado"),CONCATENATE("R40C",'Riesgos Corrup'!#REF!),"")</f>
        <v>#REF!</v>
      </c>
      <c r="P245" s="102" t="e">
        <f>IF(AND('Riesgos Corrup'!#REF!="Muy Baja",'Riesgos Corrup'!#REF!="Moderado"),CONCATENATE("R41C",'Riesgos Corrup'!#REF!),"")</f>
        <v>#REF!</v>
      </c>
      <c r="Q245" s="103" t="e">
        <f>IF(AND('Riesgos Corrup'!#REF!="Muy Baja",'Riesgos Corrup'!#REF!="Moderado"),CONCATENATE("R40C",'Riesgos Corrup'!#REF!),"")</f>
        <v>#REF!</v>
      </c>
      <c r="R245" s="104" t="e">
        <f>IF(AND('Riesgos Corrup'!#REF!="Muy Baja",'Riesgos Corrup'!#REF!="Moderado"),CONCATENATE("R40C",'Riesgos Corrup'!#REF!),"")</f>
        <v>#REF!</v>
      </c>
      <c r="S245" s="83" t="e">
        <f>IF(AND('Riesgos Corrup'!#REF!="Muy Baja",'Riesgos Corrup'!#REF!="Mayor"),CONCATENATE("R41C",'Riesgos Corrup'!#REF!),"")</f>
        <v>#REF!</v>
      </c>
      <c r="T245" s="39" t="e">
        <f>IF(AND('Riesgos Corrup'!#REF!="Muy Baja",'Riesgos Corrup'!#REF!="Mayor"),CONCATENATE("R40C",'Riesgos Corrup'!#REF!),"")</f>
        <v>#REF!</v>
      </c>
      <c r="U245" s="84" t="e">
        <f>IF(AND('Riesgos Corrup'!#REF!="Muy Baja",'Riesgos Corrup'!#REF!="Mayor"),CONCATENATE("R40C",'Riesgos Corrup'!#REF!),"")</f>
        <v>#REF!</v>
      </c>
      <c r="V245" s="96" t="e">
        <f>IF(AND('Riesgos Corrup'!#REF!="Muy Baja",'Riesgos Corrup'!#REF!="Catastrófico"),CONCATENATE("R41C",'Riesgos Corrup'!#REF!),"")</f>
        <v>#REF!</v>
      </c>
      <c r="W245" s="97" t="e">
        <f>IF(AND('Riesgos Corrup'!#REF!="Muy Baja",'Riesgos Corrup'!#REF!="Catastrófico"),CONCATENATE("R40C",'Riesgos Corrup'!#REF!),"")</f>
        <v>#REF!</v>
      </c>
      <c r="X245" s="98" t="e">
        <f>IF(AND('Riesgos Corrup'!#REF!="Muy Baja",'Riesgos Corrup'!#REF!="Catastrófico"),CONCATENATE("R40C",'Riesgos Corrup'!#REF!),"")</f>
        <v>#REF!</v>
      </c>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row>
    <row r="246" spans="1:65" ht="15" customHeight="1" x14ac:dyDescent="0.35">
      <c r="A246" s="40"/>
      <c r="B246" s="204"/>
      <c r="C246" s="205"/>
      <c r="D246" s="206"/>
      <c r="E246" s="179"/>
      <c r="F246" s="174"/>
      <c r="G246" s="174"/>
      <c r="H246" s="174"/>
      <c r="I246" s="211"/>
      <c r="J246" s="111" t="str">
        <f>IF(AND('Riesgos Corrup'!$AB$43="Muy Baja",'Riesgos Corrup'!$AD$43="Moderado"),CONCATENATE("R42C",'Riesgos Corrup'!$R$43),"")</f>
        <v/>
      </c>
      <c r="K246" s="112" t="str">
        <f>IF(AND('Riesgos Corrup'!$AB$44="Muy Baja",'Riesgos Corrup'!$AD$44="Moderado"),CONCATENATE("R41C",'Riesgos Corrup'!$R$44),"")</f>
        <v/>
      </c>
      <c r="L246" s="113" t="str">
        <f>IF(AND('Riesgos Corrup'!$AB$45="Muy Baja",'Riesgos Corrup'!$AD$45="Moderado"),CONCATENATE("R41C",'Riesgos Corrup'!$R$45),"")</f>
        <v/>
      </c>
      <c r="M246" s="111" t="str">
        <f>IF(AND('Riesgos Corrup'!$AB$43="Muy Baja",'Riesgos Corrup'!$AD$43="Moderado"),CONCATENATE("R42C",'Riesgos Corrup'!$R$43),"")</f>
        <v/>
      </c>
      <c r="N246" s="112" t="str">
        <f>IF(AND('Riesgos Corrup'!$AB$44="Muy Baja",'Riesgos Corrup'!$AD$44="Moderado"),CONCATENATE("R41C",'Riesgos Corrup'!$R$44),"")</f>
        <v/>
      </c>
      <c r="O246" s="113" t="str">
        <f>IF(AND('Riesgos Corrup'!$AB$45="Muy Baja",'Riesgos Corrup'!$AD$45="Moderado"),CONCATENATE("R41C",'Riesgos Corrup'!$R$45),"")</f>
        <v/>
      </c>
      <c r="P246" s="102" t="str">
        <f>IF(AND('Riesgos Corrup'!$AB$43="Muy Baja",'Riesgos Corrup'!$AD$43="Moderado"),CONCATENATE("R42C",'Riesgos Corrup'!$R$43),"")</f>
        <v/>
      </c>
      <c r="Q246" s="103" t="str">
        <f>IF(AND('Riesgos Corrup'!$AB$44="Muy Baja",'Riesgos Corrup'!$AD$44="Moderado"),CONCATENATE("R41C",'Riesgos Corrup'!$R$44),"")</f>
        <v/>
      </c>
      <c r="R246" s="104" t="str">
        <f>IF(AND('Riesgos Corrup'!$AB$45="Muy Baja",'Riesgos Corrup'!$AD$45="Moderado"),CONCATENATE("R41C",'Riesgos Corrup'!$R$45),"")</f>
        <v/>
      </c>
      <c r="S246" s="83" t="str">
        <f>IF(AND('Riesgos Corrup'!$AB$43="Muy Baja",'Riesgos Corrup'!$AD$43="Mayor"),CONCATENATE("R42C",'Riesgos Corrup'!$R$43),"")</f>
        <v/>
      </c>
      <c r="T246" s="39" t="str">
        <f>IF(AND('Riesgos Corrup'!$AB$44="Muy Baja",'Riesgos Corrup'!$AD$44="Mayor"),CONCATENATE("R41C",'Riesgos Corrup'!$R$44),"")</f>
        <v>R41C2</v>
      </c>
      <c r="U246" s="84" t="str">
        <f>IF(AND('Riesgos Corrup'!$AB$45="Muy Baja",'Riesgos Corrup'!$AD$45="Mayor"),CONCATENATE("R41C",'Riesgos Corrup'!$R$45),"")</f>
        <v/>
      </c>
      <c r="V246" s="96" t="str">
        <f>IF(AND('Riesgos Corrup'!$AB$43="Muy Baja",'Riesgos Corrup'!$AD$43="Catastrófico"),CONCATENATE("R42C",'Riesgos Corrup'!$R$43),"")</f>
        <v/>
      </c>
      <c r="W246" s="97" t="str">
        <f>IF(AND('Riesgos Corrup'!$AB$44="Muy Baja",'Riesgos Corrup'!$AD$44="Catastrófico"),CONCATENATE("R41C",'Riesgos Corrup'!$R$44),"")</f>
        <v/>
      </c>
      <c r="X246" s="98" t="str">
        <f>IF(AND('Riesgos Corrup'!$AB$45="Muy Baja",'Riesgos Corrup'!$AD$45="Catastrófico"),CONCATENATE("R41C",'Riesgos Corrup'!$R$45),"")</f>
        <v/>
      </c>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row>
    <row r="247" spans="1:65" ht="15" customHeight="1" x14ac:dyDescent="0.35">
      <c r="A247" s="40"/>
      <c r="B247" s="204"/>
      <c r="C247" s="205"/>
      <c r="D247" s="206"/>
      <c r="E247" s="179"/>
      <c r="F247" s="174"/>
      <c r="G247" s="174"/>
      <c r="H247" s="174"/>
      <c r="I247" s="211"/>
      <c r="J247" s="111" t="e">
        <f>IF(AND('Riesgos Corrup'!#REF!="Muy Baja",'Riesgos Corrup'!#REF!="Moderado"),CONCATENATE("R43C",'Riesgos Corrup'!#REF!),"")</f>
        <v>#REF!</v>
      </c>
      <c r="K247" s="112" t="e">
        <f>IF(AND('Riesgos Corrup'!#REF!="Muy Baja",'Riesgos Corrup'!#REF!="Moderado"),CONCATENATE("R42C",'Riesgos Corrup'!#REF!),"")</f>
        <v>#REF!</v>
      </c>
      <c r="L247" s="113" t="e">
        <f>IF(AND('Riesgos Corrup'!#REF!="Muy Baja",'Riesgos Corrup'!#REF!="Moderado"),CONCATENATE("R42C",'Riesgos Corrup'!#REF!),"")</f>
        <v>#REF!</v>
      </c>
      <c r="M247" s="111" t="e">
        <f>IF(AND('Riesgos Corrup'!#REF!="Muy Baja",'Riesgos Corrup'!#REF!="Moderado"),CONCATENATE("R43C",'Riesgos Corrup'!#REF!),"")</f>
        <v>#REF!</v>
      </c>
      <c r="N247" s="112" t="e">
        <f>IF(AND('Riesgos Corrup'!#REF!="Muy Baja",'Riesgos Corrup'!#REF!="Moderado"),CONCATENATE("R42C",'Riesgos Corrup'!#REF!),"")</f>
        <v>#REF!</v>
      </c>
      <c r="O247" s="113" t="e">
        <f>IF(AND('Riesgos Corrup'!#REF!="Muy Baja",'Riesgos Corrup'!#REF!="Moderado"),CONCATENATE("R42C",'Riesgos Corrup'!#REF!),"")</f>
        <v>#REF!</v>
      </c>
      <c r="P247" s="102" t="e">
        <f>IF(AND('Riesgos Corrup'!#REF!="Muy Baja",'Riesgos Corrup'!#REF!="Moderado"),CONCATENATE("R43C",'Riesgos Corrup'!#REF!),"")</f>
        <v>#REF!</v>
      </c>
      <c r="Q247" s="103" t="e">
        <f>IF(AND('Riesgos Corrup'!#REF!="Muy Baja",'Riesgos Corrup'!#REF!="Moderado"),CONCATENATE("R42C",'Riesgos Corrup'!#REF!),"")</f>
        <v>#REF!</v>
      </c>
      <c r="R247" s="104" t="e">
        <f>IF(AND('Riesgos Corrup'!#REF!="Muy Baja",'Riesgos Corrup'!#REF!="Moderado"),CONCATENATE("R42C",'Riesgos Corrup'!#REF!),"")</f>
        <v>#REF!</v>
      </c>
      <c r="S247" s="83" t="e">
        <f>IF(AND('Riesgos Corrup'!#REF!="Muy Baja",'Riesgos Corrup'!#REF!="Mayor"),CONCATENATE("R43C",'Riesgos Corrup'!#REF!),"")</f>
        <v>#REF!</v>
      </c>
      <c r="T247" s="39" t="e">
        <f>IF(AND('Riesgos Corrup'!#REF!="Muy Baja",'Riesgos Corrup'!#REF!="Mayor"),CONCATENATE("R42C",'Riesgos Corrup'!#REF!),"")</f>
        <v>#REF!</v>
      </c>
      <c r="U247" s="84" t="e">
        <f>IF(AND('Riesgos Corrup'!#REF!="Muy Baja",'Riesgos Corrup'!#REF!="Mayor"),CONCATENATE("R42C",'Riesgos Corrup'!#REF!),"")</f>
        <v>#REF!</v>
      </c>
      <c r="V247" s="96" t="e">
        <f>IF(AND('Riesgos Corrup'!#REF!="Muy Baja",'Riesgos Corrup'!#REF!="Catastrófico"),CONCATENATE("R43C",'Riesgos Corrup'!#REF!),"")</f>
        <v>#REF!</v>
      </c>
      <c r="W247" s="97" t="e">
        <f>IF(AND('Riesgos Corrup'!#REF!="Muy Baja",'Riesgos Corrup'!#REF!="Catastrófico"),CONCATENATE("R42C",'Riesgos Corrup'!#REF!),"")</f>
        <v>#REF!</v>
      </c>
      <c r="X247" s="98" t="e">
        <f>IF(AND('Riesgos Corrup'!#REF!="Muy Baja",'Riesgos Corrup'!#REF!="Catastrófico"),CONCATENATE("R42C",'Riesgos Corrup'!#REF!),"")</f>
        <v>#REF!</v>
      </c>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row>
    <row r="248" spans="1:65" ht="15" customHeight="1" x14ac:dyDescent="0.35">
      <c r="A248" s="40"/>
      <c r="B248" s="204"/>
      <c r="C248" s="205"/>
      <c r="D248" s="206"/>
      <c r="E248" s="179"/>
      <c r="F248" s="174"/>
      <c r="G248" s="174"/>
      <c r="H248" s="174"/>
      <c r="I248" s="211"/>
      <c r="J248" s="111" t="str">
        <f ca="1">IF(AND('Riesgos Corrup'!$AB$46="Muy Baja",'Riesgos Corrup'!$AD$46="Moderado"),CONCATENATE("R44C",'Riesgos Corrup'!$R$46),"")</f>
        <v/>
      </c>
      <c r="K248" s="112" t="str">
        <f>IF(AND('Riesgos Corrup'!$AB$47="Muy Baja",'Riesgos Corrup'!$AD$47="Moderado"),CONCATENATE("R43C",'Riesgos Corrup'!$R$47),"")</f>
        <v/>
      </c>
      <c r="L248" s="113" t="str">
        <f>IF(AND('Riesgos Corrup'!$AB$48="Muy Baja",'Riesgos Corrup'!$AD$48="Moderado"),CONCATENATE("R43C",'Riesgos Corrup'!$R$48),"")</f>
        <v/>
      </c>
      <c r="M248" s="111" t="str">
        <f ca="1">IF(AND('Riesgos Corrup'!$AB$46="Muy Baja",'Riesgos Corrup'!$AD$46="Moderado"),CONCATENATE("R44C",'Riesgos Corrup'!$R$46),"")</f>
        <v/>
      </c>
      <c r="N248" s="112" t="str">
        <f>IF(AND('Riesgos Corrup'!$AB$47="Muy Baja",'Riesgos Corrup'!$AD$47="Moderado"),CONCATENATE("R43C",'Riesgos Corrup'!$R$47),"")</f>
        <v/>
      </c>
      <c r="O248" s="113" t="str">
        <f>IF(AND('Riesgos Corrup'!$AB$48="Muy Baja",'Riesgos Corrup'!$AD$48="Moderado"),CONCATENATE("R43C",'Riesgos Corrup'!$R$48),"")</f>
        <v/>
      </c>
      <c r="P248" s="102" t="str">
        <f ca="1">IF(AND('Riesgos Corrup'!$AB$46="Muy Baja",'Riesgos Corrup'!$AD$46="Moderado"),CONCATENATE("R44C",'Riesgos Corrup'!$R$46),"")</f>
        <v/>
      </c>
      <c r="Q248" s="103" t="str">
        <f>IF(AND('Riesgos Corrup'!$AB$47="Muy Baja",'Riesgos Corrup'!$AD$47="Moderado"),CONCATENATE("R43C",'Riesgos Corrup'!$R$47),"")</f>
        <v/>
      </c>
      <c r="R248" s="104" t="str">
        <f>IF(AND('Riesgos Corrup'!$AB$48="Muy Baja",'Riesgos Corrup'!$AD$48="Moderado"),CONCATENATE("R43C",'Riesgos Corrup'!$R$48),"")</f>
        <v/>
      </c>
      <c r="S248" s="83" t="str">
        <f ca="1">IF(AND('Riesgos Corrup'!$AB$46="Muy Baja",'Riesgos Corrup'!$AD$46="Mayor"),CONCATENATE("R44C",'Riesgos Corrup'!$R$46),"")</f>
        <v/>
      </c>
      <c r="T248" s="39" t="str">
        <f>IF(AND('Riesgos Corrup'!$AB$47="Muy Baja",'Riesgos Corrup'!$AD$47="Mayor"),CONCATENATE("R43C",'Riesgos Corrup'!$R$47),"")</f>
        <v/>
      </c>
      <c r="U248" s="84" t="str">
        <f>IF(AND('Riesgos Corrup'!$AB$48="Muy Baja",'Riesgos Corrup'!$AD$48="Mayor"),CONCATENATE("R43C",'Riesgos Corrup'!$R$48),"")</f>
        <v/>
      </c>
      <c r="V248" s="96" t="str">
        <f ca="1">IF(AND('Riesgos Corrup'!$AB$46="Muy Baja",'Riesgos Corrup'!$AD$46="Catastrófico"),CONCATENATE("R44C",'Riesgos Corrup'!$R$46),"")</f>
        <v/>
      </c>
      <c r="W248" s="97" t="str">
        <f>IF(AND('Riesgos Corrup'!$AB$47="Muy Baja",'Riesgos Corrup'!$AD$47="Catastrófico"),CONCATENATE("R43C",'Riesgos Corrup'!$R$47),"")</f>
        <v/>
      </c>
      <c r="X248" s="98" t="str">
        <f>IF(AND('Riesgos Corrup'!$AB$48="Muy Baja",'Riesgos Corrup'!$AD$48="Catastrófico"),CONCATENATE("R43C",'Riesgos Corrup'!$R$48),"")</f>
        <v/>
      </c>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row>
    <row r="249" spans="1:65" ht="15" customHeight="1" x14ac:dyDescent="0.35">
      <c r="A249" s="40"/>
      <c r="B249" s="204"/>
      <c r="C249" s="205"/>
      <c r="D249" s="206"/>
      <c r="E249" s="179"/>
      <c r="F249" s="174"/>
      <c r="G249" s="174"/>
      <c r="H249" s="174"/>
      <c r="I249" s="211"/>
      <c r="J249" s="111" t="str">
        <f>IF(AND('Riesgos Corrup'!$AB$49="Muy Baja",'Riesgos Corrup'!$AD$49="Moderado"),CONCATENATE("R45C",'Riesgos Corrup'!$R$49),"")</f>
        <v/>
      </c>
      <c r="K249" s="112" t="str">
        <f>IF(AND('Riesgos Corrup'!$AB$50="Muy Baja",'Riesgos Corrup'!$AD$50="Moderado"),CONCATENATE("R44C",'Riesgos Corrup'!$R$50),"")</f>
        <v/>
      </c>
      <c r="L249" s="113" t="str">
        <f>IF(AND('Riesgos Corrup'!$AB$51="Muy Baja",'Riesgos Corrup'!$AD$51="Moderado"),CONCATENATE("R44C",'Riesgos Corrup'!$R$51),"")</f>
        <v/>
      </c>
      <c r="M249" s="111" t="str">
        <f>IF(AND('Riesgos Corrup'!$AB$49="Muy Baja",'Riesgos Corrup'!$AD$49="Moderado"),CONCATENATE("R45C",'Riesgos Corrup'!$R$49),"")</f>
        <v/>
      </c>
      <c r="N249" s="112" t="str">
        <f>IF(AND('Riesgos Corrup'!$AB$50="Muy Baja",'Riesgos Corrup'!$AD$50="Moderado"),CONCATENATE("R44C",'Riesgos Corrup'!$R$50),"")</f>
        <v/>
      </c>
      <c r="O249" s="113" t="str">
        <f>IF(AND('Riesgos Corrup'!$AB$51="Muy Baja",'Riesgos Corrup'!$AD$51="Moderado"),CONCATENATE("R44C",'Riesgos Corrup'!$R$51),"")</f>
        <v/>
      </c>
      <c r="P249" s="102" t="str">
        <f>IF(AND('Riesgos Corrup'!$AB$49="Muy Baja",'Riesgos Corrup'!$AD$49="Moderado"),CONCATENATE("R45C",'Riesgos Corrup'!$R$49),"")</f>
        <v/>
      </c>
      <c r="Q249" s="103" t="str">
        <f>IF(AND('Riesgos Corrup'!$AB$50="Muy Baja",'Riesgos Corrup'!$AD$50="Moderado"),CONCATENATE("R44C",'Riesgos Corrup'!$R$50),"")</f>
        <v/>
      </c>
      <c r="R249" s="104" t="str">
        <f>IF(AND('Riesgos Corrup'!$AB$51="Muy Baja",'Riesgos Corrup'!$AD$51="Moderado"),CONCATENATE("R44C",'Riesgos Corrup'!$R$51),"")</f>
        <v/>
      </c>
      <c r="S249" s="83" t="str">
        <f>IF(AND('Riesgos Corrup'!$AB$49="Muy Baja",'Riesgos Corrup'!$AD$49="Mayor"),CONCATENATE("R45C",'Riesgos Corrup'!$R$49),"")</f>
        <v/>
      </c>
      <c r="T249" s="39" t="str">
        <f>IF(AND('Riesgos Corrup'!$AB$50="Muy Baja",'Riesgos Corrup'!$AD$50="Mayor"),CONCATENATE("R44C",'Riesgos Corrup'!$R$50),"")</f>
        <v/>
      </c>
      <c r="U249" s="84" t="str">
        <f>IF(AND('Riesgos Corrup'!$AB$51="Muy Baja",'Riesgos Corrup'!$AD$51="Mayor"),CONCATENATE("R44C",'Riesgos Corrup'!$R$51),"")</f>
        <v/>
      </c>
      <c r="V249" s="96" t="str">
        <f>IF(AND('Riesgos Corrup'!$AB$49="Muy Baja",'Riesgos Corrup'!$AD$49="Catastrófico"),CONCATENATE("R45C",'Riesgos Corrup'!$R$49),"")</f>
        <v/>
      </c>
      <c r="W249" s="97" t="str">
        <f>IF(AND('Riesgos Corrup'!$AB$50="Muy Baja",'Riesgos Corrup'!$AD$50="Catastrófico"),CONCATENATE("R44C",'Riesgos Corrup'!$R$50),"")</f>
        <v/>
      </c>
      <c r="X249" s="98" t="str">
        <f>IF(AND('Riesgos Corrup'!$AB$51="Muy Baja",'Riesgos Corrup'!$AD$51="Catastrófico"),CONCATENATE("R44C",'Riesgos Corrup'!$R$51),"")</f>
        <v/>
      </c>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row>
    <row r="250" spans="1:65" ht="15" customHeight="1" x14ac:dyDescent="0.35">
      <c r="A250" s="40"/>
      <c r="B250" s="204"/>
      <c r="C250" s="205"/>
      <c r="D250" s="206"/>
      <c r="E250" s="179"/>
      <c r="F250" s="174"/>
      <c r="G250" s="174"/>
      <c r="H250" s="174"/>
      <c r="I250" s="211"/>
      <c r="J250" s="111" t="e">
        <f>IF(AND('Riesgos Corrup'!#REF!="Muy Baja",'Riesgos Corrup'!#REF!="Moderado"),CONCATENATE("R46C",'Riesgos Corrup'!#REF!),"")</f>
        <v>#REF!</v>
      </c>
      <c r="K250" s="112" t="e">
        <f>IF(AND('Riesgos Corrup'!#REF!="Muy Baja",'Riesgos Corrup'!#REF!="Moderado"),CONCATENATE("R45C",'Riesgos Corrup'!#REF!),"")</f>
        <v>#REF!</v>
      </c>
      <c r="L250" s="113" t="e">
        <f>IF(AND('Riesgos Corrup'!#REF!="Muy Baja",'Riesgos Corrup'!#REF!="Moderado"),CONCATENATE("R45C",'Riesgos Corrup'!#REF!),"")</f>
        <v>#REF!</v>
      </c>
      <c r="M250" s="111" t="e">
        <f>IF(AND('Riesgos Corrup'!#REF!="Muy Baja",'Riesgos Corrup'!#REF!="Moderado"),CONCATENATE("R46C",'Riesgos Corrup'!#REF!),"")</f>
        <v>#REF!</v>
      </c>
      <c r="N250" s="112" t="e">
        <f>IF(AND('Riesgos Corrup'!#REF!="Muy Baja",'Riesgos Corrup'!#REF!="Moderado"),CONCATENATE("R45C",'Riesgos Corrup'!#REF!),"")</f>
        <v>#REF!</v>
      </c>
      <c r="O250" s="113" t="e">
        <f>IF(AND('Riesgos Corrup'!#REF!="Muy Baja",'Riesgos Corrup'!#REF!="Moderado"),CONCATENATE("R45C",'Riesgos Corrup'!#REF!),"")</f>
        <v>#REF!</v>
      </c>
      <c r="P250" s="102" t="e">
        <f>IF(AND('Riesgos Corrup'!#REF!="Muy Baja",'Riesgos Corrup'!#REF!="Moderado"),CONCATENATE("R46C",'Riesgos Corrup'!#REF!),"")</f>
        <v>#REF!</v>
      </c>
      <c r="Q250" s="103" t="e">
        <f>IF(AND('Riesgos Corrup'!#REF!="Muy Baja",'Riesgos Corrup'!#REF!="Moderado"),CONCATENATE("R45C",'Riesgos Corrup'!#REF!),"")</f>
        <v>#REF!</v>
      </c>
      <c r="R250" s="104" t="e">
        <f>IF(AND('Riesgos Corrup'!#REF!="Muy Baja",'Riesgos Corrup'!#REF!="Moderado"),CONCATENATE("R45C",'Riesgos Corrup'!#REF!),"")</f>
        <v>#REF!</v>
      </c>
      <c r="S250" s="83" t="e">
        <f>IF(AND('Riesgos Corrup'!#REF!="Muy Baja",'Riesgos Corrup'!#REF!="Mayor"),CONCATENATE("R46C",'Riesgos Corrup'!#REF!),"")</f>
        <v>#REF!</v>
      </c>
      <c r="T250" s="39" t="e">
        <f>IF(AND('Riesgos Corrup'!#REF!="Muy Baja",'Riesgos Corrup'!#REF!="Mayor"),CONCATENATE("R45C",'Riesgos Corrup'!#REF!),"")</f>
        <v>#REF!</v>
      </c>
      <c r="U250" s="84" t="e">
        <f>IF(AND('Riesgos Corrup'!#REF!="Muy Baja",'Riesgos Corrup'!#REF!="Mayor"),CONCATENATE("R45C",'Riesgos Corrup'!#REF!),"")</f>
        <v>#REF!</v>
      </c>
      <c r="V250" s="96" t="e">
        <f>IF(AND('Riesgos Corrup'!#REF!="Muy Baja",'Riesgos Corrup'!#REF!="Catastrófico"),CONCATENATE("R46C",'Riesgos Corrup'!#REF!),"")</f>
        <v>#REF!</v>
      </c>
      <c r="W250" s="97" t="e">
        <f>IF(AND('Riesgos Corrup'!#REF!="Muy Baja",'Riesgos Corrup'!#REF!="Catastrófico"),CONCATENATE("R45C",'Riesgos Corrup'!#REF!),"")</f>
        <v>#REF!</v>
      </c>
      <c r="X250" s="98" t="e">
        <f>IF(AND('Riesgos Corrup'!#REF!="Muy Baja",'Riesgos Corrup'!#REF!="Catastrófico"),CONCATENATE("R45C",'Riesgos Corrup'!#REF!),"")</f>
        <v>#REF!</v>
      </c>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row>
    <row r="251" spans="1:65" ht="15" customHeight="1" x14ac:dyDescent="0.35">
      <c r="A251" s="40"/>
      <c r="B251" s="204"/>
      <c r="C251" s="205"/>
      <c r="D251" s="206"/>
      <c r="E251" s="179"/>
      <c r="F251" s="174"/>
      <c r="G251" s="174"/>
      <c r="H251" s="174"/>
      <c r="I251" s="211"/>
      <c r="J251" s="111" t="e">
        <f>IF(AND('Riesgos Corrup'!#REF!="Muy Baja",'Riesgos Corrup'!#REF!="Moderado"),CONCATENATE("R47C",'Riesgos Corrup'!#REF!),"")</f>
        <v>#REF!</v>
      </c>
      <c r="K251" s="112" t="e">
        <f>IF(AND('Riesgos Corrup'!#REF!="Muy Baja",'Riesgos Corrup'!#REF!="Moderado"),CONCATENATE("R46C",'Riesgos Corrup'!#REF!),"")</f>
        <v>#REF!</v>
      </c>
      <c r="L251" s="113" t="e">
        <f>IF(AND('Riesgos Corrup'!#REF!="Muy Baja",'Riesgos Corrup'!#REF!="Moderado"),CONCATENATE("R46C",'Riesgos Corrup'!#REF!),"")</f>
        <v>#REF!</v>
      </c>
      <c r="M251" s="111" t="e">
        <f>IF(AND('Riesgos Corrup'!#REF!="Muy Baja",'Riesgos Corrup'!#REF!="Moderado"),CONCATENATE("R47C",'Riesgos Corrup'!#REF!),"")</f>
        <v>#REF!</v>
      </c>
      <c r="N251" s="112" t="e">
        <f>IF(AND('Riesgos Corrup'!#REF!="Muy Baja",'Riesgos Corrup'!#REF!="Moderado"),CONCATENATE("R46C",'Riesgos Corrup'!#REF!),"")</f>
        <v>#REF!</v>
      </c>
      <c r="O251" s="113" t="e">
        <f>IF(AND('Riesgos Corrup'!#REF!="Muy Baja",'Riesgos Corrup'!#REF!="Moderado"),CONCATENATE("R46C",'Riesgos Corrup'!#REF!),"")</f>
        <v>#REF!</v>
      </c>
      <c r="P251" s="102" t="e">
        <f>IF(AND('Riesgos Corrup'!#REF!="Muy Baja",'Riesgos Corrup'!#REF!="Moderado"),CONCATENATE("R47C",'Riesgos Corrup'!#REF!),"")</f>
        <v>#REF!</v>
      </c>
      <c r="Q251" s="103" t="e">
        <f>IF(AND('Riesgos Corrup'!#REF!="Muy Baja",'Riesgos Corrup'!#REF!="Moderado"),CONCATENATE("R46C",'Riesgos Corrup'!#REF!),"")</f>
        <v>#REF!</v>
      </c>
      <c r="R251" s="104" t="e">
        <f>IF(AND('Riesgos Corrup'!#REF!="Muy Baja",'Riesgos Corrup'!#REF!="Moderado"),CONCATENATE("R46C",'Riesgos Corrup'!#REF!),"")</f>
        <v>#REF!</v>
      </c>
      <c r="S251" s="83" t="e">
        <f>IF(AND('Riesgos Corrup'!#REF!="Muy Baja",'Riesgos Corrup'!#REF!="Mayor"),CONCATENATE("R47C",'Riesgos Corrup'!#REF!),"")</f>
        <v>#REF!</v>
      </c>
      <c r="T251" s="39" t="e">
        <f>IF(AND('Riesgos Corrup'!#REF!="Muy Baja",'Riesgos Corrup'!#REF!="Mayor"),CONCATENATE("R46C",'Riesgos Corrup'!#REF!),"")</f>
        <v>#REF!</v>
      </c>
      <c r="U251" s="84" t="e">
        <f>IF(AND('Riesgos Corrup'!#REF!="Muy Baja",'Riesgos Corrup'!#REF!="Mayor"),CONCATENATE("R46C",'Riesgos Corrup'!#REF!),"")</f>
        <v>#REF!</v>
      </c>
      <c r="V251" s="96" t="e">
        <f>IF(AND('Riesgos Corrup'!#REF!="Muy Baja",'Riesgos Corrup'!#REF!="Catastrófico"),CONCATENATE("R47C",'Riesgos Corrup'!#REF!),"")</f>
        <v>#REF!</v>
      </c>
      <c r="W251" s="97" t="e">
        <f>IF(AND('Riesgos Corrup'!#REF!="Muy Baja",'Riesgos Corrup'!#REF!="Catastrófico"),CONCATENATE("R46C",'Riesgos Corrup'!#REF!),"")</f>
        <v>#REF!</v>
      </c>
      <c r="X251" s="98" t="e">
        <f>IF(AND('Riesgos Corrup'!#REF!="Muy Baja",'Riesgos Corrup'!#REF!="Catastrófico"),CONCATENATE("R46C",'Riesgos Corrup'!#REF!),"")</f>
        <v>#REF!</v>
      </c>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row>
    <row r="252" spans="1:65" ht="15" customHeight="1" x14ac:dyDescent="0.35">
      <c r="A252" s="40"/>
      <c r="B252" s="204"/>
      <c r="C252" s="205"/>
      <c r="D252" s="206"/>
      <c r="E252" s="179"/>
      <c r="F252" s="174"/>
      <c r="G252" s="174"/>
      <c r="H252" s="174"/>
      <c r="I252" s="211"/>
      <c r="J252" s="111" t="e">
        <f>IF(AND('Riesgos Corrup'!#REF!="Muy Baja",'Riesgos Corrup'!#REF!="Moderado"),CONCATENATE("R48C",'Riesgos Corrup'!#REF!),"")</f>
        <v>#REF!</v>
      </c>
      <c r="K252" s="112" t="e">
        <f>IF(AND('Riesgos Corrup'!#REF!="Muy Baja",'Riesgos Corrup'!#REF!="Moderado"),CONCATENATE("R47C",'Riesgos Corrup'!#REF!),"")</f>
        <v>#REF!</v>
      </c>
      <c r="L252" s="113" t="e">
        <f>IF(AND('Riesgos Corrup'!#REF!="Muy Baja",'Riesgos Corrup'!#REF!="Moderado"),CONCATENATE("R47C",'Riesgos Corrup'!#REF!),"")</f>
        <v>#REF!</v>
      </c>
      <c r="M252" s="111" t="e">
        <f>IF(AND('Riesgos Corrup'!#REF!="Muy Baja",'Riesgos Corrup'!#REF!="Moderado"),CONCATENATE("R48C",'Riesgos Corrup'!#REF!),"")</f>
        <v>#REF!</v>
      </c>
      <c r="N252" s="112" t="e">
        <f>IF(AND('Riesgos Corrup'!#REF!="Muy Baja",'Riesgos Corrup'!#REF!="Moderado"),CONCATENATE("R47C",'Riesgos Corrup'!#REF!),"")</f>
        <v>#REF!</v>
      </c>
      <c r="O252" s="113" t="e">
        <f>IF(AND('Riesgos Corrup'!#REF!="Muy Baja",'Riesgos Corrup'!#REF!="Moderado"),CONCATENATE("R47C",'Riesgos Corrup'!#REF!),"")</f>
        <v>#REF!</v>
      </c>
      <c r="P252" s="102" t="e">
        <f>IF(AND('Riesgos Corrup'!#REF!="Muy Baja",'Riesgos Corrup'!#REF!="Moderado"),CONCATENATE("R48C",'Riesgos Corrup'!#REF!),"")</f>
        <v>#REF!</v>
      </c>
      <c r="Q252" s="103" t="e">
        <f>IF(AND('Riesgos Corrup'!#REF!="Muy Baja",'Riesgos Corrup'!#REF!="Moderado"),CONCATENATE("R47C",'Riesgos Corrup'!#REF!),"")</f>
        <v>#REF!</v>
      </c>
      <c r="R252" s="104" t="e">
        <f>IF(AND('Riesgos Corrup'!#REF!="Muy Baja",'Riesgos Corrup'!#REF!="Moderado"),CONCATENATE("R47C",'Riesgos Corrup'!#REF!),"")</f>
        <v>#REF!</v>
      </c>
      <c r="S252" s="83" t="e">
        <f>IF(AND('Riesgos Corrup'!#REF!="Muy Baja",'Riesgos Corrup'!#REF!="Mayor"),CONCATENATE("R48C",'Riesgos Corrup'!#REF!),"")</f>
        <v>#REF!</v>
      </c>
      <c r="T252" s="39" t="e">
        <f>IF(AND('Riesgos Corrup'!#REF!="Muy Baja",'Riesgos Corrup'!#REF!="Mayor"),CONCATENATE("R47C",'Riesgos Corrup'!#REF!),"")</f>
        <v>#REF!</v>
      </c>
      <c r="U252" s="84" t="e">
        <f>IF(AND('Riesgos Corrup'!#REF!="Muy Baja",'Riesgos Corrup'!#REF!="Mayor"),CONCATENATE("R47C",'Riesgos Corrup'!#REF!),"")</f>
        <v>#REF!</v>
      </c>
      <c r="V252" s="96" t="e">
        <f>IF(AND('Riesgos Corrup'!#REF!="Muy Baja",'Riesgos Corrup'!#REF!="Catastrófico"),CONCATENATE("R48C",'Riesgos Corrup'!#REF!),"")</f>
        <v>#REF!</v>
      </c>
      <c r="W252" s="97" t="e">
        <f>IF(AND('Riesgos Corrup'!#REF!="Muy Baja",'Riesgos Corrup'!#REF!="Catastrófico"),CONCATENATE("R47C",'Riesgos Corrup'!#REF!),"")</f>
        <v>#REF!</v>
      </c>
      <c r="X252" s="98" t="e">
        <f>IF(AND('Riesgos Corrup'!#REF!="Muy Baja",'Riesgos Corrup'!#REF!="Catastrófico"),CONCATENATE("R47C",'Riesgos Corrup'!#REF!),"")</f>
        <v>#REF!</v>
      </c>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row>
    <row r="253" spans="1:65" ht="15" customHeight="1" x14ac:dyDescent="0.35">
      <c r="A253" s="40"/>
      <c r="B253" s="204"/>
      <c r="C253" s="205"/>
      <c r="D253" s="206"/>
      <c r="E253" s="179"/>
      <c r="F253" s="174"/>
      <c r="G253" s="174"/>
      <c r="H253" s="174"/>
      <c r="I253" s="211"/>
      <c r="J253" s="111" t="str">
        <f>IF(AND('Riesgos Corrup'!$AB$52="Muy Baja",'Riesgos Corrup'!$AD$52="Moderado"),CONCATENATE("R49C",'Riesgos Corrup'!$R$52),"")</f>
        <v/>
      </c>
      <c r="K253" s="112" t="str">
        <f>IF(AND('Riesgos Corrup'!$AB$53="Muy Baja",'Riesgos Corrup'!$AD$53="Moderado"),CONCATENATE("R48C",'Riesgos Corrup'!$R$53),"")</f>
        <v/>
      </c>
      <c r="L253" s="113" t="str">
        <f>IF(AND('Riesgos Corrup'!$AB$54="Muy Baja",'Riesgos Corrup'!$AD$54="Moderado"),CONCATENATE("R48C",'Riesgos Corrup'!$R$54),"")</f>
        <v/>
      </c>
      <c r="M253" s="111" t="str">
        <f>IF(AND('Riesgos Corrup'!$AB$52="Muy Baja",'Riesgos Corrup'!$AD$52="Moderado"),CONCATENATE("R49C",'Riesgos Corrup'!$R$52),"")</f>
        <v/>
      </c>
      <c r="N253" s="112" t="str">
        <f>IF(AND('Riesgos Corrup'!$AB$53="Muy Baja",'Riesgos Corrup'!$AD$53="Moderado"),CONCATENATE("R48C",'Riesgos Corrup'!$R$53),"")</f>
        <v/>
      </c>
      <c r="O253" s="113" t="str">
        <f>IF(AND('Riesgos Corrup'!$AB$54="Muy Baja",'Riesgos Corrup'!$AD$54="Moderado"),CONCATENATE("R48C",'Riesgos Corrup'!$R$54),"")</f>
        <v/>
      </c>
      <c r="P253" s="102" t="str">
        <f>IF(AND('Riesgos Corrup'!$AB$52="Muy Baja",'Riesgos Corrup'!$AD$52="Moderado"),CONCATENATE("R49C",'Riesgos Corrup'!$R$52),"")</f>
        <v/>
      </c>
      <c r="Q253" s="103" t="str">
        <f>IF(AND('Riesgos Corrup'!$AB$53="Muy Baja",'Riesgos Corrup'!$AD$53="Moderado"),CONCATENATE("R48C",'Riesgos Corrup'!$R$53),"")</f>
        <v/>
      </c>
      <c r="R253" s="104" t="str">
        <f>IF(AND('Riesgos Corrup'!$AB$54="Muy Baja",'Riesgos Corrup'!$AD$54="Moderado"),CONCATENATE("R48C",'Riesgos Corrup'!$R$54),"")</f>
        <v/>
      </c>
      <c r="S253" s="83" t="str">
        <f>IF(AND('Riesgos Corrup'!$AB$52="Muy Baja",'Riesgos Corrup'!$AD$52="Mayor"),CONCATENATE("R49C",'Riesgos Corrup'!$R$52),"")</f>
        <v/>
      </c>
      <c r="T253" s="39" t="str">
        <f>IF(AND('Riesgos Corrup'!$AB$53="Muy Baja",'Riesgos Corrup'!$AD$53="Mayor"),CONCATENATE("R48C",'Riesgos Corrup'!$R$53),"")</f>
        <v/>
      </c>
      <c r="U253" s="84" t="str">
        <f>IF(AND('Riesgos Corrup'!$AB$54="Muy Baja",'Riesgos Corrup'!$AD$54="Mayor"),CONCATENATE("R48C",'Riesgos Corrup'!$R$54),"")</f>
        <v/>
      </c>
      <c r="V253" s="96" t="str">
        <f>IF(AND('Riesgos Corrup'!$AB$52="Muy Baja",'Riesgos Corrup'!$AD$52="Catastrófico"),CONCATENATE("R49C",'Riesgos Corrup'!$R$52),"")</f>
        <v/>
      </c>
      <c r="W253" s="97" t="str">
        <f>IF(AND('Riesgos Corrup'!$AB$53="Muy Baja",'Riesgos Corrup'!$AD$53="Catastrófico"),CONCATENATE("R48C",'Riesgos Corrup'!$R$53),"")</f>
        <v/>
      </c>
      <c r="X253" s="98" t="str">
        <f>IF(AND('Riesgos Corrup'!$AB$54="Muy Baja",'Riesgos Corrup'!$AD$54="Catastrófico"),CONCATENATE("R48C",'Riesgos Corrup'!$R$54),"")</f>
        <v/>
      </c>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row>
    <row r="254" spans="1:65" ht="15" customHeight="1" x14ac:dyDescent="0.35">
      <c r="A254" s="40"/>
      <c r="B254" s="204"/>
      <c r="C254" s="205"/>
      <c r="D254" s="206"/>
      <c r="E254" s="179"/>
      <c r="F254" s="174"/>
      <c r="G254" s="174"/>
      <c r="H254" s="174"/>
      <c r="I254" s="211"/>
      <c r="J254" s="111" t="e">
        <f>IF(AND('Riesgos Corrup'!#REF!="Muy Baja",'Riesgos Corrup'!#REF!="Moderado"),CONCATENATE("R49C",'Riesgos Corrup'!#REF!),"")</f>
        <v>#REF!</v>
      </c>
      <c r="K254" s="112" t="str">
        <f>IF(AND('Riesgos Corrup'!$AB$55="Muy Baja",'Riesgos Corrup'!$AD$55="Moderado"),CONCATENATE("R49C",'Riesgos Corrup'!$R$55),"")</f>
        <v/>
      </c>
      <c r="L254" s="113" t="str">
        <f>IF(AND('Riesgos Corrup'!$AB$56="Muy Baja",'Riesgos Corrup'!$AD$56="Moderado"),CONCATENATE("R49C",'Riesgos Corrup'!$R$56),"")</f>
        <v/>
      </c>
      <c r="M254" s="111" t="e">
        <f>IF(AND('Riesgos Corrup'!#REF!="Muy Baja",'Riesgos Corrup'!#REF!="Moderado"),CONCATENATE("R49C",'Riesgos Corrup'!#REF!),"")</f>
        <v>#REF!</v>
      </c>
      <c r="N254" s="112" t="str">
        <f>IF(AND('Riesgos Corrup'!$AB$55="Muy Baja",'Riesgos Corrup'!$AD$55="Moderado"),CONCATENATE("R49C",'Riesgos Corrup'!$R$55),"")</f>
        <v/>
      </c>
      <c r="O254" s="113" t="str">
        <f>IF(AND('Riesgos Corrup'!$AB$56="Muy Baja",'Riesgos Corrup'!$AD$56="Moderado"),CONCATENATE("R49C",'Riesgos Corrup'!$R$56),"")</f>
        <v/>
      </c>
      <c r="P254" s="102" t="e">
        <f>IF(AND('Riesgos Corrup'!#REF!="Muy Baja",'Riesgos Corrup'!#REF!="Moderado"),CONCATENATE("R49C",'Riesgos Corrup'!#REF!),"")</f>
        <v>#REF!</v>
      </c>
      <c r="Q254" s="103" t="str">
        <f>IF(AND('Riesgos Corrup'!$AB$55="Muy Baja",'Riesgos Corrup'!$AD$55="Moderado"),CONCATENATE("R49C",'Riesgos Corrup'!$R$55),"")</f>
        <v/>
      </c>
      <c r="R254" s="104" t="str">
        <f>IF(AND('Riesgos Corrup'!$AB$56="Muy Baja",'Riesgos Corrup'!$AD$56="Moderado"),CONCATENATE("R49C",'Riesgos Corrup'!$R$56),"")</f>
        <v/>
      </c>
      <c r="S254" s="83" t="e">
        <f>IF(AND('Riesgos Corrup'!#REF!="Muy Baja",'Riesgos Corrup'!#REF!="Mayor"),CONCATENATE("R49C",'Riesgos Corrup'!#REF!),"")</f>
        <v>#REF!</v>
      </c>
      <c r="T254" s="39" t="str">
        <f>IF(AND('Riesgos Corrup'!$AB$55="Muy Baja",'Riesgos Corrup'!$AD$55="Mayor"),CONCATENATE("R49C",'Riesgos Corrup'!$R$55),"")</f>
        <v/>
      </c>
      <c r="U254" s="84" t="str">
        <f>IF(AND('Riesgos Corrup'!$AB$56="Muy Baja",'Riesgos Corrup'!$AD$56="Mayor"),CONCATENATE("R49C",'Riesgos Corrup'!$R$56),"")</f>
        <v/>
      </c>
      <c r="V254" s="96" t="e">
        <f>IF(AND('Riesgos Corrup'!#REF!="Muy Baja",'Riesgos Corrup'!#REF!="Catastrófico"),CONCATENATE("R49C",'Riesgos Corrup'!#REF!),"")</f>
        <v>#REF!</v>
      </c>
      <c r="W254" s="97" t="str">
        <f>IF(AND('Riesgos Corrup'!$AB$55="Muy Baja",'Riesgos Corrup'!$AD$55="Catastrófico"),CONCATENATE("R49C",'Riesgos Corrup'!$R$55),"")</f>
        <v/>
      </c>
      <c r="X254" s="98" t="str">
        <f>IF(AND('Riesgos Corrup'!$AB$56="Muy Baja",'Riesgos Corrup'!$AD$56="Catastrófico"),CONCATENATE("R49C",'Riesgos Corrup'!$R$56),"")</f>
        <v/>
      </c>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row>
    <row r="255" spans="1:65" ht="15" customHeight="1" thickBot="1" x14ac:dyDescent="0.4">
      <c r="A255" s="40"/>
      <c r="B255" s="207"/>
      <c r="C255" s="208"/>
      <c r="D255" s="209"/>
      <c r="E255" s="212"/>
      <c r="F255" s="213"/>
      <c r="G255" s="213"/>
      <c r="H255" s="213"/>
      <c r="I255" s="214"/>
      <c r="J255" s="114" t="str">
        <f>IF(AND('Riesgos Corrup'!$AB$57="Muy Baja",'Riesgos Corrup'!$AD$57="Moderado"),CONCATENATE("R50C",'Riesgos Corrup'!$R$57),"")</f>
        <v/>
      </c>
      <c r="K255" s="115" t="str">
        <f>IF(AND('Riesgos Corrup'!$AB$58="Muy Baja",'Riesgos Corrup'!$AD$58="Moderado"),CONCATENATE("R50C",'Riesgos Corrup'!$R$58),"")</f>
        <v/>
      </c>
      <c r="L255" s="116" t="str">
        <f>IF(AND('Riesgos Corrup'!$AB$59="Muy Baja",'Riesgos Corrup'!$AD$59="Moderado"),CONCATENATE("R50C",'Riesgos Corrup'!$R$59),"")</f>
        <v/>
      </c>
      <c r="M255" s="114" t="str">
        <f>IF(AND('Riesgos Corrup'!$AB$57="Muy Baja",'Riesgos Corrup'!$AD$57="Moderado"),CONCATENATE("R50C",'Riesgos Corrup'!$R$57),"")</f>
        <v/>
      </c>
      <c r="N255" s="115" t="str">
        <f>IF(AND('Riesgos Corrup'!$AB$58="Muy Baja",'Riesgos Corrup'!$AD$58="Moderado"),CONCATENATE("R50C",'Riesgos Corrup'!$R$58),"")</f>
        <v/>
      </c>
      <c r="O255" s="116" t="str">
        <f>IF(AND('Riesgos Corrup'!$AB$59="Muy Baja",'Riesgos Corrup'!$AD$59="Moderado"),CONCATENATE("R50C",'Riesgos Corrup'!$R$59),"")</f>
        <v/>
      </c>
      <c r="P255" s="105" t="str">
        <f>IF(AND('Riesgos Corrup'!$AB$57="Muy Baja",'Riesgos Corrup'!$AD$57="Moderado"),CONCATENATE("R50C",'Riesgos Corrup'!$R$57),"")</f>
        <v/>
      </c>
      <c r="Q255" s="106" t="str">
        <f>IF(AND('Riesgos Corrup'!$AB$58="Muy Baja",'Riesgos Corrup'!$AD$58="Moderado"),CONCATENATE("R50C",'Riesgos Corrup'!$R$58),"")</f>
        <v/>
      </c>
      <c r="R255" s="107" t="str">
        <f>IF(AND('Riesgos Corrup'!$AB$59="Muy Baja",'Riesgos Corrup'!$AD$59="Moderado"),CONCATENATE("R50C",'Riesgos Corrup'!$R$59),"")</f>
        <v/>
      </c>
      <c r="S255" s="85" t="str">
        <f>IF(AND('Riesgos Corrup'!$AB$57="Muy Baja",'Riesgos Corrup'!$AD$57="Mayor"),CONCATENATE("R50C",'Riesgos Corrup'!$R$57),"")</f>
        <v/>
      </c>
      <c r="T255" s="86" t="str">
        <f>IF(AND('Riesgos Corrup'!$AB$58="Muy Baja",'Riesgos Corrup'!$AD$58="Mayor"),CONCATENATE("R50C",'Riesgos Corrup'!$R$58),"")</f>
        <v/>
      </c>
      <c r="U255" s="87" t="str">
        <f>IF(AND('Riesgos Corrup'!$AB$59="Muy Baja",'Riesgos Corrup'!$AD$59="Mayor"),CONCATENATE("R50C",'Riesgos Corrup'!$R$59),"")</f>
        <v/>
      </c>
      <c r="V255" s="117" t="str">
        <f>IF(AND('Riesgos Corrup'!$AB$57="Muy Baja",'Riesgos Corrup'!$AD$57="Catastrófico"),CONCATENATE("R50C",'Riesgos Corrup'!$R$57),"")</f>
        <v/>
      </c>
      <c r="W255" s="118" t="str">
        <f>IF(AND('Riesgos Corrup'!$AB$58="Muy Baja",'Riesgos Corrup'!$AD$58="Catastrófico"),CONCATENATE("R50C",'Riesgos Corrup'!$R$58),"")</f>
        <v/>
      </c>
      <c r="X255" s="119" t="str">
        <f>IF(AND('Riesgos Corrup'!$AB$59="Muy Baja",'Riesgos Corrup'!$AD$59="Catastrófico"),CONCATENATE("R50C",'Riesgos Corrup'!$R$59),"")</f>
        <v/>
      </c>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row>
    <row r="256" spans="1:65" x14ac:dyDescent="0.35">
      <c r="A256" s="40"/>
      <c r="B256" s="40"/>
      <c r="C256" s="40"/>
      <c r="D256" s="40"/>
      <c r="E256" s="40"/>
      <c r="F256" s="40"/>
      <c r="G256" s="40"/>
      <c r="H256" s="40"/>
      <c r="I256" s="40"/>
      <c r="J256" s="173" t="s">
        <v>103</v>
      </c>
      <c r="K256" s="174"/>
      <c r="L256" s="174"/>
      <c r="M256" s="178" t="s">
        <v>102</v>
      </c>
      <c r="N256" s="174"/>
      <c r="O256" s="174"/>
      <c r="P256" s="178" t="s">
        <v>101</v>
      </c>
      <c r="Q256" s="174"/>
      <c r="R256" s="174"/>
      <c r="S256" s="178" t="s">
        <v>100</v>
      </c>
      <c r="T256" s="181"/>
      <c r="U256" s="174"/>
      <c r="V256" s="178" t="s">
        <v>99</v>
      </c>
      <c r="W256" s="174"/>
      <c r="X256" s="182"/>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row>
    <row r="257" spans="1:65" x14ac:dyDescent="0.35">
      <c r="A257" s="40"/>
      <c r="B257" s="40"/>
      <c r="C257" s="40"/>
      <c r="D257" s="40"/>
      <c r="E257" s="40"/>
      <c r="F257" s="40"/>
      <c r="G257" s="40"/>
      <c r="H257" s="40"/>
      <c r="I257" s="40"/>
      <c r="J257" s="175"/>
      <c r="K257" s="174"/>
      <c r="L257" s="174"/>
      <c r="M257" s="179"/>
      <c r="N257" s="174"/>
      <c r="O257" s="174"/>
      <c r="P257" s="179"/>
      <c r="Q257" s="174"/>
      <c r="R257" s="174"/>
      <c r="S257" s="179"/>
      <c r="T257" s="174"/>
      <c r="U257" s="174"/>
      <c r="V257" s="179"/>
      <c r="W257" s="174"/>
      <c r="X257" s="182"/>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row>
    <row r="258" spans="1:65" x14ac:dyDescent="0.35">
      <c r="A258" s="40"/>
      <c r="B258" s="40"/>
      <c r="C258" s="40"/>
      <c r="D258" s="40"/>
      <c r="E258" s="40"/>
      <c r="F258" s="40"/>
      <c r="G258" s="40"/>
      <c r="H258" s="40"/>
      <c r="I258" s="40"/>
      <c r="J258" s="175"/>
      <c r="K258" s="174"/>
      <c r="L258" s="174"/>
      <c r="M258" s="179"/>
      <c r="N258" s="174"/>
      <c r="O258" s="174"/>
      <c r="P258" s="179"/>
      <c r="Q258" s="174"/>
      <c r="R258" s="174"/>
      <c r="S258" s="179"/>
      <c r="T258" s="174"/>
      <c r="U258" s="174"/>
      <c r="V258" s="179"/>
      <c r="W258" s="174"/>
      <c r="X258" s="182"/>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row>
    <row r="259" spans="1:65" x14ac:dyDescent="0.35">
      <c r="A259" s="40"/>
      <c r="B259" s="40"/>
      <c r="C259" s="40"/>
      <c r="D259" s="40"/>
      <c r="E259" s="40"/>
      <c r="F259" s="40"/>
      <c r="G259" s="40"/>
      <c r="H259" s="40"/>
      <c r="I259" s="40"/>
      <c r="J259" s="175"/>
      <c r="K259" s="174"/>
      <c r="L259" s="174"/>
      <c r="M259" s="179"/>
      <c r="N259" s="174"/>
      <c r="O259" s="174"/>
      <c r="P259" s="179"/>
      <c r="Q259" s="174"/>
      <c r="R259" s="174"/>
      <c r="S259" s="179"/>
      <c r="T259" s="174"/>
      <c r="U259" s="174"/>
      <c r="V259" s="179"/>
      <c r="W259" s="174"/>
      <c r="X259" s="182"/>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row>
    <row r="260" spans="1:65" x14ac:dyDescent="0.35">
      <c r="A260" s="40"/>
      <c r="B260" s="40"/>
      <c r="C260" s="40"/>
      <c r="D260" s="40"/>
      <c r="E260" s="40"/>
      <c r="F260" s="40"/>
      <c r="G260" s="40"/>
      <c r="H260" s="40"/>
      <c r="I260" s="40"/>
      <c r="J260" s="175"/>
      <c r="K260" s="174"/>
      <c r="L260" s="174"/>
      <c r="M260" s="179"/>
      <c r="N260" s="174"/>
      <c r="O260" s="174"/>
      <c r="P260" s="179"/>
      <c r="Q260" s="174"/>
      <c r="R260" s="174"/>
      <c r="S260" s="179"/>
      <c r="T260" s="174"/>
      <c r="U260" s="174"/>
      <c r="V260" s="179"/>
      <c r="W260" s="174"/>
      <c r="X260" s="182"/>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row>
    <row r="261" spans="1:65" ht="15" thickBot="1" x14ac:dyDescent="0.4">
      <c r="A261" s="40"/>
      <c r="B261" s="40"/>
      <c r="C261" s="40"/>
      <c r="D261" s="40"/>
      <c r="E261" s="40"/>
      <c r="F261" s="40"/>
      <c r="G261" s="40"/>
      <c r="H261" s="40"/>
      <c r="I261" s="40"/>
      <c r="J261" s="176"/>
      <c r="K261" s="177"/>
      <c r="L261" s="177"/>
      <c r="M261" s="180"/>
      <c r="N261" s="177"/>
      <c r="O261" s="177"/>
      <c r="P261" s="180"/>
      <c r="Q261" s="177"/>
      <c r="R261" s="177"/>
      <c r="S261" s="180"/>
      <c r="T261" s="177"/>
      <c r="U261" s="177"/>
      <c r="V261" s="180"/>
      <c r="W261" s="177"/>
      <c r="X261" s="183"/>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row>
    <row r="262" spans="1:65" x14ac:dyDescent="0.3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row>
    <row r="263" spans="1:65" ht="15" customHeight="1" x14ac:dyDescent="0.35">
      <c r="A263" s="40"/>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0"/>
      <c r="AG263" s="40"/>
      <c r="AH263" s="40"/>
      <c r="AI263" s="40"/>
      <c r="AJ263" s="40"/>
      <c r="AK263" s="40"/>
      <c r="AL263" s="40"/>
      <c r="AM263" s="40"/>
      <c r="AN263" s="40"/>
      <c r="AO263" s="40"/>
      <c r="AP263" s="40"/>
      <c r="AQ263" s="40"/>
      <c r="AR263" s="40"/>
      <c r="AS263" s="40"/>
    </row>
    <row r="264" spans="1:65" ht="15" customHeight="1" x14ac:dyDescent="0.35">
      <c r="A264" s="40"/>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0"/>
      <c r="AG264" s="40"/>
      <c r="AH264" s="40"/>
      <c r="AI264" s="40"/>
      <c r="AJ264" s="40"/>
      <c r="AK264" s="40"/>
      <c r="AL264" s="40"/>
      <c r="AM264" s="40"/>
      <c r="AN264" s="40"/>
      <c r="AO264" s="40"/>
      <c r="AP264" s="40"/>
      <c r="AQ264" s="40"/>
      <c r="AR264" s="40"/>
      <c r="AS264" s="40"/>
    </row>
    <row r="265" spans="1:65" x14ac:dyDescent="0.3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row>
    <row r="266" spans="1:65" x14ac:dyDescent="0.3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row>
    <row r="267" spans="1:65" x14ac:dyDescent="0.3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row>
    <row r="268" spans="1:65" x14ac:dyDescent="0.3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row>
    <row r="269" spans="1:65" x14ac:dyDescent="0.3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row>
    <row r="270" spans="1:65" x14ac:dyDescent="0.3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row>
    <row r="271" spans="1:65" x14ac:dyDescent="0.3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row>
    <row r="272" spans="1:65" x14ac:dyDescent="0.3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row>
    <row r="273" spans="1:45" x14ac:dyDescent="0.3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row>
    <row r="274" spans="1:45" x14ac:dyDescent="0.3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row>
    <row r="275" spans="1:45" x14ac:dyDescent="0.3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row>
    <row r="276" spans="1:45" x14ac:dyDescent="0.3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row>
    <row r="277" spans="1:45" x14ac:dyDescent="0.3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row>
    <row r="278" spans="1:45" x14ac:dyDescent="0.3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row>
    <row r="279" spans="1:45" x14ac:dyDescent="0.3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row>
    <row r="280" spans="1:45" x14ac:dyDescent="0.3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row>
    <row r="281" spans="1:45" x14ac:dyDescent="0.3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row>
    <row r="282" spans="1:45" x14ac:dyDescent="0.3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row>
    <row r="283" spans="1:45" x14ac:dyDescent="0.3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row>
    <row r="284" spans="1:45" x14ac:dyDescent="0.3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row>
    <row r="285" spans="1:45" x14ac:dyDescent="0.3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row>
    <row r="286" spans="1:45" x14ac:dyDescent="0.3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row>
    <row r="287" spans="1:45" x14ac:dyDescent="0.3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row>
    <row r="288" spans="1:45" x14ac:dyDescent="0.3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row>
    <row r="289" spans="1:45" x14ac:dyDescent="0.3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row>
    <row r="290" spans="1:45" x14ac:dyDescent="0.3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row>
    <row r="291" spans="1:45" x14ac:dyDescent="0.3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row>
    <row r="292" spans="1:45" x14ac:dyDescent="0.3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row>
    <row r="293" spans="1:45" x14ac:dyDescent="0.3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row>
    <row r="294" spans="1:45" x14ac:dyDescent="0.35">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row>
    <row r="295" spans="1:45" x14ac:dyDescent="0.3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row>
    <row r="296" spans="1:45" x14ac:dyDescent="0.35">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row>
    <row r="297" spans="1:45" x14ac:dyDescent="0.3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row>
    <row r="298" spans="1:45" x14ac:dyDescent="0.3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row>
    <row r="299" spans="1:45" x14ac:dyDescent="0.3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row>
    <row r="300" spans="1:45" x14ac:dyDescent="0.35">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row>
    <row r="301" spans="1:45" x14ac:dyDescent="0.3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row>
    <row r="302" spans="1:45" x14ac:dyDescent="0.35">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row>
    <row r="303" spans="1:45" x14ac:dyDescent="0.3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row>
    <row r="304" spans="1:45" x14ac:dyDescent="0.3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row>
    <row r="305" spans="1:45" x14ac:dyDescent="0.3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row>
    <row r="306" spans="1:45" x14ac:dyDescent="0.35">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row>
    <row r="307" spans="1:45" x14ac:dyDescent="0.3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row>
    <row r="308" spans="1:45" x14ac:dyDescent="0.35">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row>
    <row r="309" spans="1:45" x14ac:dyDescent="0.3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row>
    <row r="310" spans="1:45" x14ac:dyDescent="0.3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row>
    <row r="311" spans="1:45" x14ac:dyDescent="0.3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row>
    <row r="312" spans="1:45" x14ac:dyDescent="0.3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row>
    <row r="313" spans="1:45" x14ac:dyDescent="0.3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row>
    <row r="314" spans="1:45" x14ac:dyDescent="0.35">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row>
    <row r="315" spans="1:45" x14ac:dyDescent="0.3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row>
    <row r="316" spans="1:45" x14ac:dyDescent="0.35">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row>
    <row r="317" spans="1:45" x14ac:dyDescent="0.3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row>
    <row r="318" spans="1:45" x14ac:dyDescent="0.35">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row>
    <row r="319" spans="1:45" x14ac:dyDescent="0.3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row>
    <row r="320" spans="1:45" x14ac:dyDescent="0.35">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row>
    <row r="321" spans="1:45" x14ac:dyDescent="0.3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row>
    <row r="322" spans="1:45" x14ac:dyDescent="0.35">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row>
    <row r="323" spans="1:45" x14ac:dyDescent="0.3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row>
    <row r="324" spans="1:45" x14ac:dyDescent="0.35">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row>
    <row r="325" spans="1:45" x14ac:dyDescent="0.3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row>
    <row r="326" spans="1:45" x14ac:dyDescent="0.35">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row>
    <row r="327" spans="1:45" x14ac:dyDescent="0.3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row>
    <row r="328" spans="1:45" x14ac:dyDescent="0.35">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row>
    <row r="329" spans="1:45" x14ac:dyDescent="0.3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row>
    <row r="330" spans="1:45" x14ac:dyDescent="0.35">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row>
    <row r="331" spans="1:45" x14ac:dyDescent="0.3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row>
    <row r="332" spans="1:45" x14ac:dyDescent="0.3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row>
    <row r="333" spans="1:45" x14ac:dyDescent="0.3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row>
    <row r="334" spans="1:45" x14ac:dyDescent="0.3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row>
    <row r="335" spans="1:45" x14ac:dyDescent="0.3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row>
    <row r="336" spans="1:45" x14ac:dyDescent="0.35">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row>
    <row r="337" spans="1:45" x14ac:dyDescent="0.3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row>
    <row r="338" spans="1:45" x14ac:dyDescent="0.35">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row>
    <row r="339" spans="1:45" x14ac:dyDescent="0.3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row>
    <row r="340" spans="1:45" x14ac:dyDescent="0.3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row>
    <row r="341" spans="1:45" x14ac:dyDescent="0.3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row>
    <row r="342" spans="1:45" x14ac:dyDescent="0.35">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row>
    <row r="343" spans="1:45" x14ac:dyDescent="0.3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row>
    <row r="344" spans="1:45" x14ac:dyDescent="0.35">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row>
    <row r="345" spans="1:45" x14ac:dyDescent="0.3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row>
    <row r="346" spans="1:45" x14ac:dyDescent="0.35">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row>
    <row r="347" spans="1:45" x14ac:dyDescent="0.3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row>
    <row r="348" spans="1:45" x14ac:dyDescent="0.35">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row>
    <row r="349" spans="1:45" x14ac:dyDescent="0.3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row>
    <row r="350" spans="1:45" x14ac:dyDescent="0.35">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row>
    <row r="351" spans="1:45" x14ac:dyDescent="0.3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row>
    <row r="352" spans="1:45" x14ac:dyDescent="0.35">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row>
    <row r="353" spans="1:45" x14ac:dyDescent="0.3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row>
    <row r="354" spans="1:45" x14ac:dyDescent="0.35">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row>
    <row r="355" spans="1:45" x14ac:dyDescent="0.3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row>
    <row r="356" spans="1:45" x14ac:dyDescent="0.35">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row>
    <row r="357" spans="1:45" x14ac:dyDescent="0.3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row>
    <row r="358" spans="1:45" x14ac:dyDescent="0.35">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row>
    <row r="359" spans="1:45" x14ac:dyDescent="0.3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row>
    <row r="360" spans="1:45" x14ac:dyDescent="0.3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row>
    <row r="361" spans="1:45" x14ac:dyDescent="0.3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row>
    <row r="362" spans="1:45" x14ac:dyDescent="0.35">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row>
    <row r="363" spans="1:45" x14ac:dyDescent="0.3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row>
    <row r="364" spans="1:45" x14ac:dyDescent="0.35">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row>
    <row r="365" spans="1:45" x14ac:dyDescent="0.3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row>
    <row r="366" spans="1:45" x14ac:dyDescent="0.35">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row>
    <row r="367" spans="1:45" x14ac:dyDescent="0.3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row>
    <row r="368" spans="1:45" x14ac:dyDescent="0.35">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row>
    <row r="369" spans="1:45" x14ac:dyDescent="0.3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row>
    <row r="370" spans="1:45" x14ac:dyDescent="0.35">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row>
    <row r="371" spans="1:45" x14ac:dyDescent="0.3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row>
    <row r="372" spans="1:45" x14ac:dyDescent="0.35">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row>
    <row r="373" spans="1:45" x14ac:dyDescent="0.3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row>
    <row r="374" spans="1:45" x14ac:dyDescent="0.35">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row>
    <row r="375" spans="1:45" x14ac:dyDescent="0.3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row>
    <row r="376" spans="1:45" x14ac:dyDescent="0.35">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row>
    <row r="377" spans="1:45" x14ac:dyDescent="0.3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row>
    <row r="378" spans="1:45" x14ac:dyDescent="0.35">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row>
    <row r="379" spans="1:45" x14ac:dyDescent="0.3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row>
    <row r="380" spans="1:45" x14ac:dyDescent="0.35">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row>
    <row r="381" spans="1:45" x14ac:dyDescent="0.3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row>
    <row r="382" spans="1:45" x14ac:dyDescent="0.35">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row>
    <row r="383" spans="1:45" x14ac:dyDescent="0.3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row>
    <row r="384" spans="1:45" x14ac:dyDescent="0.35">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row>
    <row r="385" spans="1:45" x14ac:dyDescent="0.3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row>
    <row r="386" spans="1:45" x14ac:dyDescent="0.35">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row>
    <row r="387" spans="1:45" x14ac:dyDescent="0.3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row>
    <row r="388" spans="1:45" x14ac:dyDescent="0.35">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row>
    <row r="389" spans="1:45" x14ac:dyDescent="0.3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row>
    <row r="390" spans="1:45" x14ac:dyDescent="0.35">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row>
    <row r="391" spans="1:45" x14ac:dyDescent="0.35">
      <c r="A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row>
    <row r="392" spans="1:45" x14ac:dyDescent="0.35">
      <c r="A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row>
    <row r="393" spans="1:45" x14ac:dyDescent="0.35">
      <c r="A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row>
    <row r="394" spans="1:45" x14ac:dyDescent="0.35">
      <c r="A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row>
    <row r="395" spans="1:45" x14ac:dyDescent="0.35">
      <c r="A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row>
    <row r="396" spans="1:45" x14ac:dyDescent="0.35">
      <c r="A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row>
    <row r="397" spans="1:45" x14ac:dyDescent="0.35">
      <c r="A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row>
    <row r="398" spans="1:45" x14ac:dyDescent="0.35">
      <c r="A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row>
    <row r="399" spans="1:45" x14ac:dyDescent="0.35">
      <c r="A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row>
    <row r="400" spans="1:45" x14ac:dyDescent="0.35">
      <c r="A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row>
    <row r="401" spans="1:45" x14ac:dyDescent="0.35">
      <c r="A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row>
    <row r="402" spans="1:45" x14ac:dyDescent="0.35">
      <c r="A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row>
    <row r="403" spans="1:45" x14ac:dyDescent="0.35">
      <c r="A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row>
    <row r="404" spans="1:45" x14ac:dyDescent="0.35">
      <c r="A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row>
    <row r="405" spans="1:45" x14ac:dyDescent="0.35">
      <c r="A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row>
    <row r="406" spans="1:45" x14ac:dyDescent="0.35">
      <c r="A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row>
    <row r="407" spans="1:45" x14ac:dyDescent="0.35">
      <c r="A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row>
    <row r="408" spans="1:45" x14ac:dyDescent="0.35">
      <c r="A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row>
    <row r="409" spans="1:45" x14ac:dyDescent="0.35">
      <c r="A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row>
    <row r="410" spans="1:45" x14ac:dyDescent="0.35">
      <c r="A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row>
    <row r="411" spans="1:45" x14ac:dyDescent="0.35">
      <c r="A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row>
    <row r="412" spans="1:45" x14ac:dyDescent="0.35">
      <c r="A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row>
    <row r="413" spans="1:45" x14ac:dyDescent="0.35">
      <c r="A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row>
    <row r="414" spans="1:45" x14ac:dyDescent="0.35">
      <c r="A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row>
    <row r="415" spans="1:45" x14ac:dyDescent="0.35">
      <c r="A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row>
    <row r="416" spans="1:45" x14ac:dyDescent="0.35">
      <c r="A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row>
    <row r="417" spans="1:45" x14ac:dyDescent="0.35">
      <c r="A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row>
    <row r="418" spans="1:45" x14ac:dyDescent="0.35">
      <c r="A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row>
    <row r="419" spans="1:45" x14ac:dyDescent="0.35">
      <c r="A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row>
    <row r="420" spans="1:45" x14ac:dyDescent="0.35">
      <c r="A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row>
    <row r="421" spans="1:45" x14ac:dyDescent="0.35">
      <c r="A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row>
    <row r="422" spans="1:45" x14ac:dyDescent="0.35">
      <c r="A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row>
    <row r="423" spans="1:45" x14ac:dyDescent="0.35">
      <c r="A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row>
    <row r="424" spans="1:45" x14ac:dyDescent="0.35">
      <c r="A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row>
    <row r="425" spans="1:45" x14ac:dyDescent="0.35">
      <c r="A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row>
    <row r="426" spans="1:45" x14ac:dyDescent="0.35">
      <c r="A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row>
    <row r="427" spans="1:45" x14ac:dyDescent="0.35">
      <c r="A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row>
    <row r="428" spans="1:45" x14ac:dyDescent="0.35">
      <c r="A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row>
    <row r="429" spans="1:45" x14ac:dyDescent="0.35">
      <c r="A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row>
    <row r="430" spans="1:45" x14ac:dyDescent="0.35">
      <c r="A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row>
    <row r="431" spans="1:45" x14ac:dyDescent="0.35">
      <c r="A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row>
    <row r="432" spans="1:45" x14ac:dyDescent="0.35">
      <c r="A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row>
    <row r="433" spans="1:45" x14ac:dyDescent="0.35">
      <c r="A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row>
    <row r="434" spans="1:45" x14ac:dyDescent="0.35">
      <c r="A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row>
    <row r="435" spans="1:45" x14ac:dyDescent="0.35">
      <c r="A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row>
    <row r="436" spans="1:45" x14ac:dyDescent="0.35">
      <c r="A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row>
    <row r="437" spans="1:45" x14ac:dyDescent="0.35">
      <c r="A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row>
    <row r="438" spans="1:45" x14ac:dyDescent="0.35">
      <c r="A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row>
    <row r="439" spans="1:45" x14ac:dyDescent="0.35">
      <c r="A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row>
    <row r="440" spans="1:45" x14ac:dyDescent="0.35">
      <c r="A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row>
    <row r="441" spans="1:45" x14ac:dyDescent="0.35">
      <c r="A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row>
    <row r="442" spans="1:45" x14ac:dyDescent="0.35">
      <c r="A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row>
    <row r="443" spans="1:45" x14ac:dyDescent="0.35">
      <c r="A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row>
    <row r="444" spans="1:45" x14ac:dyDescent="0.35">
      <c r="A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row>
    <row r="445" spans="1:45" x14ac:dyDescent="0.35">
      <c r="A445" s="40"/>
    </row>
    <row r="446" spans="1:45" x14ac:dyDescent="0.35">
      <c r="A446" s="40"/>
    </row>
    <row r="447" spans="1:45" x14ac:dyDescent="0.35">
      <c r="A447" s="40"/>
    </row>
    <row r="448" spans="1:45" x14ac:dyDescent="0.35">
      <c r="A448" s="40"/>
    </row>
  </sheetData>
  <mergeCells count="17">
    <mergeCell ref="Z56:AE105"/>
    <mergeCell ref="E56:I105"/>
    <mergeCell ref="Z6:AE55"/>
    <mergeCell ref="B2:I4"/>
    <mergeCell ref="J2:X4"/>
    <mergeCell ref="B6:D255"/>
    <mergeCell ref="E6:I55"/>
    <mergeCell ref="E206:I255"/>
    <mergeCell ref="Z156:AE205"/>
    <mergeCell ref="E156:I205"/>
    <mergeCell ref="Z106:AE155"/>
    <mergeCell ref="E106:I155"/>
    <mergeCell ref="J256:L261"/>
    <mergeCell ref="M256:O261"/>
    <mergeCell ref="P256:R261"/>
    <mergeCell ref="S256:U261"/>
    <mergeCell ref="V256:X26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M56"/>
  <sheetViews>
    <sheetView tabSelected="1" topLeftCell="A3" zoomScale="94" zoomScaleNormal="94" workbookViewId="0">
      <selection activeCell="E7" sqref="E7:E9"/>
    </sheetView>
  </sheetViews>
  <sheetFormatPr baseColWidth="10" defaultColWidth="11.453125" defaultRowHeight="14" x14ac:dyDescent="0.35"/>
  <cols>
    <col min="1" max="1" width="6.26953125" style="1" customWidth="1"/>
    <col min="2" max="2" width="21.7265625" style="1" customWidth="1"/>
    <col min="3" max="3" width="25.54296875" style="1" customWidth="1"/>
    <col min="4" max="4" width="32.1796875" style="1" customWidth="1"/>
    <col min="5" max="5" width="15.54296875" style="1" customWidth="1"/>
    <col min="6" max="6" width="24.453125" style="1" customWidth="1"/>
    <col min="7" max="7" width="21.81640625" style="1" customWidth="1"/>
    <col min="8" max="8" width="32.453125" style="2" customWidth="1"/>
    <col min="9" max="9" width="19" style="1" customWidth="1"/>
    <col min="10" max="10" width="17.81640625" style="1" customWidth="1"/>
    <col min="11" max="11" width="16.54296875" style="1" customWidth="1"/>
    <col min="12" max="12" width="6.26953125" style="1" customWidth="1"/>
    <col min="13" max="13" width="33" style="1" customWidth="1"/>
    <col min="14" max="14" width="42" style="1" customWidth="1"/>
    <col min="15" max="15" width="15.453125" style="1" customWidth="1"/>
    <col min="16" max="16" width="6.26953125" style="1" customWidth="1"/>
    <col min="17" max="17" width="16" style="1" customWidth="1"/>
    <col min="18" max="18" width="5.81640625" style="1" hidden="1" customWidth="1"/>
    <col min="19" max="19" width="50.1796875" style="2" hidden="1" customWidth="1"/>
    <col min="20" max="20" width="15.1796875" style="1" hidden="1" customWidth="1"/>
    <col min="21" max="21" width="6.81640625" style="1" hidden="1" customWidth="1"/>
    <col min="22" max="22" width="5" style="1" hidden="1" customWidth="1"/>
    <col min="23" max="23" width="5.54296875" style="1" hidden="1" customWidth="1"/>
    <col min="24" max="24" width="7.1796875" style="1" hidden="1" customWidth="1"/>
    <col min="25" max="25" width="6.7265625" style="1" hidden="1" customWidth="1"/>
    <col min="26" max="26" width="7.54296875" style="1" hidden="1" customWidth="1"/>
    <col min="27" max="27" width="10.54296875" style="1" hidden="1" customWidth="1"/>
    <col min="28" max="28" width="8.7265625" style="1" hidden="1" customWidth="1"/>
    <col min="29" max="29" width="8.81640625" style="1" hidden="1" customWidth="1"/>
    <col min="30" max="30" width="9.26953125" style="1" hidden="1" customWidth="1"/>
    <col min="31" max="31" width="9.453125" style="1" hidden="1" customWidth="1"/>
    <col min="32" max="32" width="8.453125" style="1" customWidth="1"/>
    <col min="33" max="33" width="7.26953125" style="1" customWidth="1"/>
    <col min="34" max="34" width="32.7265625" style="2" hidden="1" customWidth="1"/>
    <col min="35" max="35" width="18.81640625" style="1" hidden="1" customWidth="1"/>
    <col min="36" max="36" width="12.54296875" style="90" hidden="1" customWidth="1"/>
    <col min="37" max="37" width="16.1796875" style="90" hidden="1" customWidth="1"/>
    <col min="38" max="38" width="18.54296875" style="91" hidden="1" customWidth="1"/>
    <col min="39" max="39" width="21" style="2" customWidth="1"/>
    <col min="40" max="94" width="11.453125" style="2" customWidth="1"/>
    <col min="95" max="16384" width="11.453125" style="2"/>
  </cols>
  <sheetData>
    <row r="1" spans="1:39" ht="36" customHeight="1" x14ac:dyDescent="0.35">
      <c r="A1" s="238" t="s">
        <v>353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40"/>
    </row>
    <row r="2" spans="1:39" ht="36" customHeight="1" x14ac:dyDescent="0.35">
      <c r="A2" s="241"/>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3"/>
    </row>
    <row r="3" spans="1:39" x14ac:dyDescent="0.35">
      <c r="A3" s="21"/>
      <c r="B3" s="21"/>
      <c r="C3" s="21"/>
      <c r="D3" s="21"/>
      <c r="E3" s="22"/>
      <c r="F3" s="21"/>
      <c r="G3" s="21"/>
      <c r="H3" s="20"/>
      <c r="I3" s="21"/>
      <c r="J3" s="21"/>
      <c r="K3" s="21"/>
      <c r="L3" s="21"/>
      <c r="M3" s="21"/>
      <c r="N3" s="21"/>
      <c r="O3" s="21"/>
      <c r="P3" s="21"/>
      <c r="Q3" s="21"/>
      <c r="R3" s="21"/>
      <c r="S3" s="20"/>
      <c r="T3" s="21"/>
      <c r="U3" s="21"/>
      <c r="V3" s="21"/>
      <c r="W3" s="21"/>
      <c r="X3" s="21"/>
      <c r="Y3" s="21"/>
      <c r="Z3" s="21"/>
      <c r="AA3" s="21"/>
      <c r="AB3" s="21"/>
      <c r="AC3" s="21"/>
      <c r="AD3" s="21"/>
      <c r="AE3" s="21"/>
      <c r="AF3" s="21"/>
      <c r="AG3" s="21"/>
      <c r="AH3" s="20"/>
      <c r="AI3" s="21"/>
      <c r="AJ3" s="88"/>
      <c r="AK3" s="88"/>
      <c r="AL3" s="89"/>
      <c r="AM3" s="20"/>
    </row>
    <row r="4" spans="1:39" x14ac:dyDescent="0.35">
      <c r="A4" s="244" t="s">
        <v>125</v>
      </c>
      <c r="B4" s="245"/>
      <c r="C4" s="245"/>
      <c r="D4" s="245"/>
      <c r="E4" s="245"/>
      <c r="F4" s="245"/>
      <c r="G4" s="245"/>
      <c r="H4" s="245"/>
      <c r="I4" s="245"/>
      <c r="J4" s="246"/>
      <c r="K4" s="244" t="s">
        <v>126</v>
      </c>
      <c r="L4" s="245"/>
      <c r="M4" s="245"/>
      <c r="N4" s="245"/>
      <c r="O4" s="245"/>
      <c r="P4" s="245"/>
      <c r="Q4" s="246"/>
      <c r="R4" s="244" t="s">
        <v>127</v>
      </c>
      <c r="S4" s="245"/>
      <c r="T4" s="245"/>
      <c r="U4" s="245"/>
      <c r="V4" s="245"/>
      <c r="W4" s="245"/>
      <c r="X4" s="245"/>
      <c r="Y4" s="245"/>
      <c r="Z4" s="246"/>
      <c r="AA4" s="244" t="s">
        <v>128</v>
      </c>
      <c r="AB4" s="245"/>
      <c r="AC4" s="245"/>
      <c r="AD4" s="245"/>
      <c r="AE4" s="245"/>
      <c r="AF4" s="245"/>
      <c r="AG4" s="246"/>
      <c r="AH4" s="244" t="s">
        <v>34</v>
      </c>
      <c r="AI4" s="245"/>
      <c r="AJ4" s="245"/>
      <c r="AK4" s="245"/>
      <c r="AL4" s="245"/>
      <c r="AM4" s="246"/>
    </row>
    <row r="5" spans="1:39" ht="16.5" customHeight="1" x14ac:dyDescent="0.35">
      <c r="A5" s="247" t="s">
        <v>0</v>
      </c>
      <c r="B5" s="229" t="s">
        <v>188</v>
      </c>
      <c r="C5" s="229" t="s">
        <v>189</v>
      </c>
      <c r="D5" s="229" t="s">
        <v>172</v>
      </c>
      <c r="E5" s="236" t="s">
        <v>2</v>
      </c>
      <c r="F5" s="229" t="s">
        <v>3</v>
      </c>
      <c r="G5" s="229" t="s">
        <v>38</v>
      </c>
      <c r="H5" s="249" t="s">
        <v>1</v>
      </c>
      <c r="I5" s="237" t="s">
        <v>44</v>
      </c>
      <c r="J5" s="229" t="s">
        <v>121</v>
      </c>
      <c r="K5" s="232" t="s">
        <v>33</v>
      </c>
      <c r="L5" s="233" t="s">
        <v>5</v>
      </c>
      <c r="M5" s="237" t="s">
        <v>80</v>
      </c>
      <c r="N5" s="237" t="s">
        <v>85</v>
      </c>
      <c r="O5" s="235" t="s">
        <v>39</v>
      </c>
      <c r="P5" s="233" t="s">
        <v>5</v>
      </c>
      <c r="Q5" s="229" t="s">
        <v>42</v>
      </c>
      <c r="R5" s="227" t="s">
        <v>11</v>
      </c>
      <c r="S5" s="230" t="s">
        <v>137</v>
      </c>
      <c r="T5" s="237" t="s">
        <v>12</v>
      </c>
      <c r="U5" s="230" t="s">
        <v>8</v>
      </c>
      <c r="V5" s="230"/>
      <c r="W5" s="230"/>
      <c r="X5" s="230"/>
      <c r="Y5" s="230"/>
      <c r="Z5" s="230"/>
      <c r="AA5" s="231" t="s">
        <v>124</v>
      </c>
      <c r="AB5" s="231" t="s">
        <v>40</v>
      </c>
      <c r="AC5" s="231" t="s">
        <v>5</v>
      </c>
      <c r="AD5" s="231" t="s">
        <v>41</v>
      </c>
      <c r="AE5" s="231" t="s">
        <v>5</v>
      </c>
      <c r="AF5" s="231" t="s">
        <v>43</v>
      </c>
      <c r="AG5" s="227" t="s">
        <v>29</v>
      </c>
      <c r="AH5" s="230" t="s">
        <v>190</v>
      </c>
      <c r="AI5" s="230" t="s">
        <v>198</v>
      </c>
      <c r="AJ5" s="230" t="s">
        <v>192</v>
      </c>
      <c r="AK5" s="230" t="s">
        <v>193</v>
      </c>
      <c r="AL5" s="230" t="s">
        <v>340</v>
      </c>
      <c r="AM5" s="230" t="s">
        <v>35</v>
      </c>
    </row>
    <row r="6" spans="1:39" s="92" customFormat="1" ht="58.5" customHeight="1" x14ac:dyDescent="0.35">
      <c r="A6" s="248"/>
      <c r="B6" s="230"/>
      <c r="C6" s="230"/>
      <c r="D6" s="230"/>
      <c r="E6" s="236"/>
      <c r="F6" s="230"/>
      <c r="G6" s="230"/>
      <c r="H6" s="236"/>
      <c r="I6" s="229"/>
      <c r="J6" s="230"/>
      <c r="K6" s="229"/>
      <c r="L6" s="234"/>
      <c r="M6" s="229"/>
      <c r="N6" s="229"/>
      <c r="O6" s="234"/>
      <c r="P6" s="234"/>
      <c r="Q6" s="230"/>
      <c r="R6" s="228"/>
      <c r="S6" s="230"/>
      <c r="T6" s="229"/>
      <c r="U6" s="3" t="s">
        <v>13</v>
      </c>
      <c r="V6" s="3" t="s">
        <v>17</v>
      </c>
      <c r="W6" s="3" t="s">
        <v>28</v>
      </c>
      <c r="X6" s="3" t="s">
        <v>18</v>
      </c>
      <c r="Y6" s="3" t="s">
        <v>21</v>
      </c>
      <c r="Z6" s="3" t="s">
        <v>24</v>
      </c>
      <c r="AA6" s="231"/>
      <c r="AB6" s="231"/>
      <c r="AC6" s="231"/>
      <c r="AD6" s="231"/>
      <c r="AE6" s="231"/>
      <c r="AF6" s="231"/>
      <c r="AG6" s="228"/>
      <c r="AH6" s="230"/>
      <c r="AI6" s="230"/>
      <c r="AJ6" s="230"/>
      <c r="AK6" s="230"/>
      <c r="AL6" s="230"/>
      <c r="AM6" s="230"/>
    </row>
    <row r="7" spans="1:39" s="372" customFormat="1" ht="167.25" customHeight="1" x14ac:dyDescent="0.35">
      <c r="A7" s="350">
        <v>1</v>
      </c>
      <c r="B7" s="351" t="s">
        <v>245</v>
      </c>
      <c r="C7" s="352" t="s">
        <v>264</v>
      </c>
      <c r="D7" s="352" t="s">
        <v>191</v>
      </c>
      <c r="E7" s="353" t="s">
        <v>118</v>
      </c>
      <c r="F7" s="353" t="s">
        <v>282</v>
      </c>
      <c r="G7" s="353" t="s">
        <v>283</v>
      </c>
      <c r="H7" s="354" t="s">
        <v>315</v>
      </c>
      <c r="I7" s="353" t="s">
        <v>115</v>
      </c>
      <c r="J7" s="355">
        <v>4</v>
      </c>
      <c r="K7" s="356" t="str">
        <f>IF(J7&lt;=0,"",IF(J7&lt;=2,"Muy Baja",IF(J7&lt;=24,"Baja",IF(J7&lt;=500,"Media",IF(J7&lt;=5000,"Alta","Muy Alta")))))</f>
        <v>Baja</v>
      </c>
      <c r="L7" s="357">
        <f>IF(K7="","",IF(K7="Muy Baja",0.2,IF(K7="Baja",0.4,IF(K7="Media",0.6,IF(K7="Alta",0.8,IF(K7="Muy Alta",1,))))))</f>
        <v>0.4</v>
      </c>
      <c r="M7" s="358" t="s">
        <v>298</v>
      </c>
      <c r="N7" s="359" t="str">
        <f ca="1">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356" t="str">
        <f ca="1">IF(OR(N7='Tabla Impacto'!$C$11,N7='Tabla Impacto'!$D$11),"Leve",IF(OR(N7='Tabla Impacto'!$C$12,N7='Tabla Impacto'!$D$12),"Menor",IF(OR(N7='Tabla Impacto'!$C$13,N7='Tabla Impacto'!$D$13),"Moderado",IF(OR(N7='Tabla Impacto'!$C$14,N7='Tabla Impacto'!$D$14),"Mayor",IF(OR(N7='Tabla Impacto'!$C$15,N7='Tabla Impacto'!$D$15),"Catastrófico","")))))</f>
        <v>Moderado</v>
      </c>
      <c r="P7" s="357">
        <f ca="1">IF(O7="","",IF(O7="Leve",0.2,IF(O7="Menor",0.4,IF(O7="Moderado",0.6,IF(O7="Mayor",0.8,IF(O7="Catastrófico",1,))))))</f>
        <v>0.6</v>
      </c>
      <c r="Q7" s="360" t="str">
        <f ca="1">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361">
        <v>1</v>
      </c>
      <c r="S7" s="348" t="s">
        <v>354</v>
      </c>
      <c r="T7" s="362" t="str">
        <f>IF(OR(U7="Preventivo",U7="Detectivo"),"Probabilidad",IF(U7="Correctivo","Impacto",""))</f>
        <v>Probabilidad</v>
      </c>
      <c r="U7" s="363" t="s">
        <v>14</v>
      </c>
      <c r="V7" s="363" t="s">
        <v>9</v>
      </c>
      <c r="W7" s="364" t="str">
        <f>IF(AND(U7="Preventivo",V7="Automático"),"50%",IF(AND(U7="Preventivo",V7="Manual"),"40%",IF(AND(U7="Detectivo",V7="Automático"),"40%",IF(AND(U7="Detectivo",V7="Manual"),"30%",IF(AND(U7="Correctivo",V7="Automático"),"35%",IF(AND(U7="Correctivo",V7="Manual"),"25%",""))))))</f>
        <v>40%</v>
      </c>
      <c r="X7" s="363" t="s">
        <v>19</v>
      </c>
      <c r="Y7" s="363" t="s">
        <v>22</v>
      </c>
      <c r="Z7" s="363" t="s">
        <v>110</v>
      </c>
      <c r="AA7" s="365">
        <f>IFERROR(IF(T7="Probabilidad",($L$7-(+$L$7*W7)),IF(T7="Impacto",$L$7,"")),"")</f>
        <v>0.24</v>
      </c>
      <c r="AB7" s="366" t="str">
        <f>IFERROR(IF(AA7="","",IF(AA7&lt;=0.2,"Muy Baja",IF(AA7&lt;=0.4,"Baja",IF(AA7&lt;=0.6,"Media",IF(AA7&lt;=0.8,"Alta","Muy Alta"))))),"")</f>
        <v>Baja</v>
      </c>
      <c r="AC7" s="367">
        <f>+AA7</f>
        <v>0.24</v>
      </c>
      <c r="AD7" s="366" t="str">
        <f ca="1">IFERROR(IF(AE7="","",IF(AE7&lt;=0.2,"Leve",IF(AE7&lt;=0.4,"Menor",IF(AE7&lt;=0.6,"Moderado",IF(AE7&lt;=0.8,"Mayor","Catastrófico"))))),"")</f>
        <v>Moderado</v>
      </c>
      <c r="AE7" s="367">
        <f ca="1">IFERROR(IF(T7="Impacto",($P$7-(+$P$7*W7)),IF(T7="Probabilidad",$P$7,"")),"")</f>
        <v>0.6</v>
      </c>
      <c r="AF7" s="368" t="str">
        <f ca="1">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369" t="s">
        <v>122</v>
      </c>
      <c r="AH7" s="349" t="s">
        <v>314</v>
      </c>
      <c r="AI7" s="370" t="s">
        <v>197</v>
      </c>
      <c r="AJ7" s="371" t="s">
        <v>194</v>
      </c>
      <c r="AK7" s="371" t="s">
        <v>194</v>
      </c>
      <c r="AL7" s="348" t="s">
        <v>206</v>
      </c>
      <c r="AM7" s="370"/>
    </row>
    <row r="8" spans="1:39" s="372" customFormat="1" ht="24" customHeight="1" x14ac:dyDescent="0.35">
      <c r="A8" s="373"/>
      <c r="B8" s="374"/>
      <c r="C8" s="375"/>
      <c r="D8" s="376"/>
      <c r="E8" s="377"/>
      <c r="F8" s="377"/>
      <c r="G8" s="377"/>
      <c r="H8" s="378"/>
      <c r="I8" s="377"/>
      <c r="J8" s="379"/>
      <c r="K8" s="380"/>
      <c r="L8" s="381"/>
      <c r="M8" s="382"/>
      <c r="N8" s="383"/>
      <c r="O8" s="380"/>
      <c r="P8" s="381"/>
      <c r="Q8" s="384"/>
      <c r="R8" s="361">
        <v>2</v>
      </c>
      <c r="S8" s="348"/>
      <c r="T8" s="362" t="str">
        <f t="shared" ref="T8:T9" si="0">IF(OR(U8="Preventivo",U8="Detectivo"),"Probabilidad",IF(U8="Correctivo","Impacto",""))</f>
        <v/>
      </c>
      <c r="U8" s="363"/>
      <c r="V8" s="363"/>
      <c r="W8" s="364" t="str">
        <f t="shared" ref="W8" si="1">IF(AND(U8="Preventivo",V8="Automático"),"50%",IF(AND(U8="Preventivo",V8="Manual"),"40%",IF(AND(U8="Detectivo",V8="Automático"),"40%",IF(AND(U8="Detectivo",V8="Manual"),"30%",IF(AND(U8="Correctivo",V8="Automático"),"35%",IF(AND(U8="Correctivo",V8="Manual"),"25%",""))))))</f>
        <v/>
      </c>
      <c r="X8" s="363"/>
      <c r="Y8" s="363"/>
      <c r="Z8" s="363"/>
      <c r="AA8" s="365" t="str">
        <f>IFERROR(IF(T8="Probabilidad",(AA7-(+AA7*W8)),IF(T8="Impacto",$L$7,"")),"")</f>
        <v/>
      </c>
      <c r="AB8" s="366" t="str">
        <f t="shared" ref="AB8:AB9" si="2">IFERROR(IF(AA8="","",IF(AA8&lt;=0.2,"Muy Baja",IF(AA8&lt;=0.4,"Baja",IF(AA8&lt;=0.6,"Media",IF(AA8&lt;=0.8,"Alta","Muy Alta"))))),"")</f>
        <v/>
      </c>
      <c r="AC8" s="367" t="str">
        <f t="shared" ref="AC8:AC9" si="3">+AA8</f>
        <v/>
      </c>
      <c r="AD8" s="366" t="str">
        <f t="shared" ref="AD8:AD9" si="4">IFERROR(IF(AE8="","",IF(AE8&lt;=0.2,"Leve",IF(AE8&lt;=0.4,"Menor",IF(AE8&lt;=0.6,"Moderado",IF(AE8&lt;=0.8,"Mayor","Catastrófico"))))),"")</f>
        <v/>
      </c>
      <c r="AE8" s="367" t="str">
        <f t="shared" ref="AE8:AE9" si="5">IFERROR(IF(T8="Impacto",($P$7-(+$P$7*W8)),IF(T8="Probabilidad",$P$7,"")),"")</f>
        <v/>
      </c>
      <c r="AF8" s="368"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369"/>
      <c r="AH8" s="348" t="s">
        <v>347</v>
      </c>
      <c r="AI8" s="370"/>
      <c r="AJ8" s="371"/>
      <c r="AK8" s="371"/>
      <c r="AL8" s="348"/>
      <c r="AM8" s="370"/>
    </row>
    <row r="9" spans="1:39" s="372" customFormat="1" ht="25.5" customHeight="1" x14ac:dyDescent="0.35">
      <c r="A9" s="373"/>
      <c r="B9" s="385"/>
      <c r="C9" s="375"/>
      <c r="D9" s="376"/>
      <c r="E9" s="377"/>
      <c r="F9" s="377"/>
      <c r="G9" s="377"/>
      <c r="H9" s="378"/>
      <c r="I9" s="377"/>
      <c r="J9" s="379"/>
      <c r="K9" s="386"/>
      <c r="L9" s="387"/>
      <c r="M9" s="382"/>
      <c r="N9" s="383"/>
      <c r="O9" s="386"/>
      <c r="P9" s="387"/>
      <c r="Q9" s="388"/>
      <c r="R9" s="361">
        <v>3</v>
      </c>
      <c r="S9" s="348"/>
      <c r="T9" s="362" t="str">
        <f t="shared" si="0"/>
        <v/>
      </c>
      <c r="U9" s="363"/>
      <c r="V9" s="363"/>
      <c r="W9" s="364"/>
      <c r="X9" s="363"/>
      <c r="Y9" s="363"/>
      <c r="Z9" s="363"/>
      <c r="AA9" s="365" t="str">
        <f>IFERROR(IF(T9="Probabilidad",(AA8-(+AA8*W9)),IF(T9="Impacto",$L$7,"")),"")</f>
        <v/>
      </c>
      <c r="AB9" s="366" t="str">
        <f t="shared" si="2"/>
        <v/>
      </c>
      <c r="AC9" s="367" t="str">
        <f t="shared" si="3"/>
        <v/>
      </c>
      <c r="AD9" s="366" t="str">
        <f t="shared" si="4"/>
        <v/>
      </c>
      <c r="AE9" s="367" t="str">
        <f t="shared" si="5"/>
        <v/>
      </c>
      <c r="AF9" s="368" t="str">
        <f t="shared" si="6"/>
        <v/>
      </c>
      <c r="AG9" s="369"/>
      <c r="AH9" s="348"/>
      <c r="AI9" s="370"/>
      <c r="AJ9" s="371"/>
      <c r="AK9" s="371"/>
      <c r="AL9" s="348"/>
      <c r="AM9" s="370"/>
    </row>
    <row r="10" spans="1:39" s="401" customFormat="1" ht="151.5" customHeight="1" x14ac:dyDescent="0.35">
      <c r="A10" s="373">
        <f>1+A7</f>
        <v>2</v>
      </c>
      <c r="B10" s="351" t="s">
        <v>199</v>
      </c>
      <c r="C10" s="352" t="s">
        <v>200</v>
      </c>
      <c r="D10" s="352" t="s">
        <v>263</v>
      </c>
      <c r="E10" s="353" t="s">
        <v>118</v>
      </c>
      <c r="F10" s="353" t="s">
        <v>201</v>
      </c>
      <c r="G10" s="353" t="s">
        <v>202</v>
      </c>
      <c r="H10" s="354" t="s">
        <v>320</v>
      </c>
      <c r="I10" s="353" t="s">
        <v>115</v>
      </c>
      <c r="J10" s="355">
        <v>1</v>
      </c>
      <c r="K10" s="356" t="str">
        <f>IF(J10&lt;=0,"",IF(J10&lt;=2,"Muy Baja",IF(J10&lt;=24,"Baja",IF(J10&lt;=500,"Media",IF(J10&lt;=5000,"Alta","Muy Alta")))))</f>
        <v>Muy Baja</v>
      </c>
      <c r="L10" s="357">
        <f>IF(K10="","",IF(K10="Muy Baja",0.2,IF(K10="Baja",0.4,IF(K10="Media",0.6,IF(K10="Alta",0.8,IF(K10="Muy Alta",1,))))))</f>
        <v>0.2</v>
      </c>
      <c r="M10" s="358" t="s">
        <v>298</v>
      </c>
      <c r="N10" s="389" t="str">
        <f ca="1">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356" t="str">
        <f ca="1">IF(OR(N10='Tabla Impacto'!$C$11,N10='Tabla Impacto'!$D$11),"Leve",IF(OR(N10='Tabla Impacto'!$C$12,N10='Tabla Impacto'!$D$12),"Menor",IF(OR(N10='Tabla Impacto'!$C$13,N10='Tabla Impacto'!$D$13),"Moderado",IF(OR(N10='Tabla Impacto'!$C$14,N10='Tabla Impacto'!$D$14),"Mayor",IF(OR(N10='Tabla Impacto'!$C$15,N10='Tabla Impacto'!$D$15),"Catastrófico","")))))</f>
        <v>Moderado</v>
      </c>
      <c r="P10" s="357">
        <f ca="1">IF(O10="","",IF(O10="Leve",0.2,IF(O10="Menor",0.4,IF(O10="Moderado",0.6,IF(O10="Mayor",0.8,IF(O10="Catastrófico",1,))))))</f>
        <v>0.6</v>
      </c>
      <c r="Q10" s="360" t="str">
        <f ca="1">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390">
        <v>1</v>
      </c>
      <c r="S10" s="349" t="s">
        <v>203</v>
      </c>
      <c r="T10" s="391" t="str">
        <f t="shared" ref="T10:T37" si="7">IF(OR(U10="Preventivo",U10="Detectivo"),"Probabilidad",IF(U10="Correctivo","Impacto",""))</f>
        <v>Probabilidad</v>
      </c>
      <c r="U10" s="392" t="s">
        <v>14</v>
      </c>
      <c r="V10" s="392" t="s">
        <v>9</v>
      </c>
      <c r="W10" s="393" t="str">
        <f t="shared" ref="W10:W37" si="8">IF(AND(U10="Preventivo",V10="Automático"),"50%",IF(AND(U10="Preventivo",V10="Manual"),"40%",IF(AND(U10="Detectivo",V10="Automático"),"40%",IF(AND(U10="Detectivo",V10="Manual"),"30%",IF(AND(U10="Correctivo",V10="Automático"),"35%",IF(AND(U10="Correctivo",V10="Manual"),"25%",""))))))</f>
        <v>40%</v>
      </c>
      <c r="X10" s="392" t="s">
        <v>19</v>
      </c>
      <c r="Y10" s="392" t="s">
        <v>22</v>
      </c>
      <c r="Z10" s="392" t="s">
        <v>110</v>
      </c>
      <c r="AA10" s="394">
        <f t="shared" ref="AA10:AA37" si="9">IFERROR(IF(T10="Probabilidad",(L10-(+L10*W10)),IF(T10="Impacto",L10,"")),"")</f>
        <v>0.12</v>
      </c>
      <c r="AB10" s="395" t="str">
        <f t="shared" ref="AB10:AB37" si="10">IFERROR(IF(AA10="","",IF(AA10&lt;=0.2,"Muy Baja",IF(AA10&lt;=0.4,"Baja",IF(AA10&lt;=0.6,"Media",IF(AA10&lt;=0.8,"Alta","Muy Alta"))))),"")</f>
        <v>Muy Baja</v>
      </c>
      <c r="AC10" s="396">
        <f t="shared" ref="AC10:AC37" si="11">+AA10</f>
        <v>0.12</v>
      </c>
      <c r="AD10" s="395" t="str">
        <f t="shared" ref="AD10:AD37" ca="1" si="12">IFERROR(IF(AE10="","",IF(AE10&lt;=0.2,"Leve",IF(AE10&lt;=0.4,"Menor",IF(AE10&lt;=0.6,"Moderado",IF(AE10&lt;=0.8,"Mayor","Catastrófico"))))),"")</f>
        <v>Moderado</v>
      </c>
      <c r="AE10" s="396">
        <f t="shared" ref="AE10:AE37" ca="1" si="13">IFERROR(IF(T10="Impacto",(P10-(+P10*W10)),IF(T10="Probabilidad",P10,"")),"")</f>
        <v>0.6</v>
      </c>
      <c r="AF10" s="397" t="str">
        <f t="shared" ref="AF10:AF37" ca="1"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398" t="s">
        <v>122</v>
      </c>
      <c r="AH10" s="349" t="s">
        <v>204</v>
      </c>
      <c r="AI10" s="399" t="s">
        <v>205</v>
      </c>
      <c r="AJ10" s="400" t="s">
        <v>277</v>
      </c>
      <c r="AK10" s="400" t="s">
        <v>277</v>
      </c>
      <c r="AL10" s="349" t="s">
        <v>206</v>
      </c>
      <c r="AM10" s="399"/>
    </row>
    <row r="11" spans="1:39" s="401" customFormat="1" ht="18.75" customHeight="1" x14ac:dyDescent="0.35">
      <c r="A11" s="373"/>
      <c r="B11" s="374"/>
      <c r="C11" s="376"/>
      <c r="D11" s="375"/>
      <c r="E11" s="377"/>
      <c r="F11" s="377"/>
      <c r="G11" s="377"/>
      <c r="H11" s="378"/>
      <c r="I11" s="377"/>
      <c r="J11" s="379"/>
      <c r="K11" s="380"/>
      <c r="L11" s="381"/>
      <c r="M11" s="382"/>
      <c r="N11" s="402"/>
      <c r="O11" s="380"/>
      <c r="P11" s="381"/>
      <c r="Q11" s="384"/>
      <c r="R11" s="390">
        <v>2</v>
      </c>
      <c r="S11" s="349"/>
      <c r="T11" s="391" t="str">
        <f t="shared" ref="T11:T15" si="15">IF(OR(U11="Preventivo",U11="Detectivo"),"Probabilidad",IF(U11="Correctivo","Impacto",""))</f>
        <v/>
      </c>
      <c r="U11" s="392"/>
      <c r="V11" s="392"/>
      <c r="W11" s="393"/>
      <c r="X11" s="392"/>
      <c r="Y11" s="392"/>
      <c r="Z11" s="392"/>
      <c r="AA11" s="403" t="str">
        <f>IFERROR(IF(T11="Probabilidad",(AA10-(+AA10*W11)),IF(T11="Impacto",L11,"")),"")</f>
        <v/>
      </c>
      <c r="AB11" s="395" t="str">
        <f t="shared" ref="AB11:AB15" si="16">IFERROR(IF(AA11="","",IF(AA11&lt;=0.2,"Muy Baja",IF(AA11&lt;=0.4,"Baja",IF(AA11&lt;=0.6,"Media",IF(AA11&lt;=0.8,"Alta","Muy Alta"))))),"")</f>
        <v/>
      </c>
      <c r="AC11" s="396" t="str">
        <f t="shared" ref="AC11:AC15" si="17">+AA11</f>
        <v/>
      </c>
      <c r="AD11" s="395" t="str">
        <f t="shared" ref="AD11:AD15" si="18">IFERROR(IF(AE11="","",IF(AE11&lt;=0.2,"Leve",IF(AE11&lt;=0.4,"Menor",IF(AE11&lt;=0.6,"Moderado",IF(AE11&lt;=0.8,"Mayor","Catastrófico"))))),"")</f>
        <v/>
      </c>
      <c r="AE11" s="396" t="str">
        <f t="shared" ref="AE11:AE12" si="19">IFERROR(IF(T11="Impacto",(P11-(+P11*W11)),IF(T11="Probabilidad",P11,"")),"")</f>
        <v/>
      </c>
      <c r="AF11" s="397" t="str">
        <f t="shared" ref="AF11:AF15" si="20">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398"/>
      <c r="AH11" s="349"/>
      <c r="AI11" s="399"/>
      <c r="AJ11" s="400"/>
      <c r="AK11" s="400"/>
      <c r="AL11" s="349"/>
      <c r="AM11" s="399"/>
    </row>
    <row r="12" spans="1:39" s="372" customFormat="1" ht="19.5" customHeight="1" x14ac:dyDescent="0.35">
      <c r="A12" s="373"/>
      <c r="B12" s="385"/>
      <c r="C12" s="376"/>
      <c r="D12" s="375"/>
      <c r="E12" s="377"/>
      <c r="F12" s="377"/>
      <c r="G12" s="377"/>
      <c r="H12" s="378"/>
      <c r="I12" s="377"/>
      <c r="J12" s="379"/>
      <c r="K12" s="386"/>
      <c r="L12" s="387"/>
      <c r="M12" s="382"/>
      <c r="N12" s="383"/>
      <c r="O12" s="386"/>
      <c r="P12" s="387"/>
      <c r="Q12" s="388"/>
      <c r="R12" s="361">
        <v>3</v>
      </c>
      <c r="S12" s="348"/>
      <c r="T12" s="362" t="str">
        <f t="shared" si="15"/>
        <v/>
      </c>
      <c r="U12" s="363"/>
      <c r="V12" s="363"/>
      <c r="W12" s="364"/>
      <c r="X12" s="363"/>
      <c r="Y12" s="363"/>
      <c r="Z12" s="363"/>
      <c r="AA12" s="404" t="str">
        <f>IFERROR(IF(T12="Probabilidad",(AA11-(+AA11*W12)),IF(T12="Impacto",L12,"")),"")</f>
        <v/>
      </c>
      <c r="AB12" s="366" t="str">
        <f t="shared" si="16"/>
        <v/>
      </c>
      <c r="AC12" s="367" t="str">
        <f t="shared" si="17"/>
        <v/>
      </c>
      <c r="AD12" s="366" t="str">
        <f t="shared" si="18"/>
        <v/>
      </c>
      <c r="AE12" s="367" t="str">
        <f t="shared" si="19"/>
        <v/>
      </c>
      <c r="AF12" s="368" t="str">
        <f t="shared" si="20"/>
        <v/>
      </c>
      <c r="AG12" s="369"/>
      <c r="AH12" s="348"/>
      <c r="AI12" s="370"/>
      <c r="AJ12" s="371"/>
      <c r="AK12" s="371"/>
      <c r="AL12" s="348"/>
      <c r="AM12" s="370"/>
    </row>
    <row r="13" spans="1:39" s="372" customFormat="1" ht="129.75" customHeight="1" x14ac:dyDescent="0.35">
      <c r="A13" s="373">
        <f>1+A10</f>
        <v>3</v>
      </c>
      <c r="B13" s="351" t="s">
        <v>207</v>
      </c>
      <c r="C13" s="352" t="s">
        <v>208</v>
      </c>
      <c r="D13" s="352" t="s">
        <v>209</v>
      </c>
      <c r="E13" s="353" t="s">
        <v>120</v>
      </c>
      <c r="F13" s="405" t="s">
        <v>210</v>
      </c>
      <c r="G13" s="353" t="s">
        <v>211</v>
      </c>
      <c r="H13" s="354" t="s">
        <v>337</v>
      </c>
      <c r="I13" s="353" t="s">
        <v>115</v>
      </c>
      <c r="J13" s="355">
        <v>1460</v>
      </c>
      <c r="K13" s="356" t="str">
        <f>IF(J13&lt;=0,"",IF(J13&lt;=2,"Muy Baja",IF(J13&lt;=24,"Baja",IF(J13&lt;=500,"Media",IF(J13&lt;=5000,"Alta","Muy Alta")))))</f>
        <v>Alta</v>
      </c>
      <c r="L13" s="357">
        <f>IF(K13="","",IF(K13="Muy Baja",0.2,IF(K13="Baja",0.4,IF(K13="Media",0.6,IF(K13="Alta",0.8,IF(K13="Muy Alta",1,))))))</f>
        <v>0.8</v>
      </c>
      <c r="M13" s="358" t="s">
        <v>298</v>
      </c>
      <c r="N13" s="359" t="str">
        <f ca="1">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356" t="str">
        <f ca="1">IF(OR(N13='Tabla Impacto'!$C$11,N13='Tabla Impacto'!$D$11),"Leve",IF(OR(N13='Tabla Impacto'!$C$12,N13='Tabla Impacto'!$D$12),"Menor",IF(OR(N13='Tabla Impacto'!$C$13,N13='Tabla Impacto'!$D$13),"Moderado",IF(OR(N13='Tabla Impacto'!$C$14,N13='Tabla Impacto'!$D$14),"Mayor",IF(OR(N13='Tabla Impacto'!$C$15,N13='Tabla Impacto'!$D$15),"Catastrófico","")))))</f>
        <v>Moderado</v>
      </c>
      <c r="P13" s="357">
        <f ca="1">IF(O13="","",IF(O13="Leve",0.2,IF(O13="Menor",0.4,IF(O13="Moderado",0.6,IF(O13="Mayor",0.8,IF(O13="Catastrófico",1,))))))</f>
        <v>0.6</v>
      </c>
      <c r="Q13" s="360" t="str">
        <f ca="1">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361">
        <v>1</v>
      </c>
      <c r="S13" s="348" t="s">
        <v>342</v>
      </c>
      <c r="T13" s="362" t="str">
        <f t="shared" si="15"/>
        <v>Probabilidad</v>
      </c>
      <c r="U13" s="363" t="s">
        <v>14</v>
      </c>
      <c r="V13" s="363" t="s">
        <v>9</v>
      </c>
      <c r="W13" s="364" t="str">
        <f t="shared" ref="W13:W15" si="21">IF(AND(U13="Preventivo",V13="Automático"),"50%",IF(AND(U13="Preventivo",V13="Manual"),"40%",IF(AND(U13="Detectivo",V13="Automático"),"40%",IF(AND(U13="Detectivo",V13="Manual"),"30%",IF(AND(U13="Correctivo",V13="Automático"),"35%",IF(AND(U13="Correctivo",V13="Manual"),"25%",""))))))</f>
        <v>40%</v>
      </c>
      <c r="X13" s="363" t="s">
        <v>20</v>
      </c>
      <c r="Y13" s="363" t="s">
        <v>22</v>
      </c>
      <c r="Z13" s="363" t="s">
        <v>110</v>
      </c>
      <c r="AA13" s="365">
        <f>IFERROR(IF(T13="Probabilidad",(L13-(+L13*W13)),IF(T13="Impacto",L13,"")),"")</f>
        <v>0.48</v>
      </c>
      <c r="AB13" s="366" t="str">
        <f t="shared" si="16"/>
        <v>Media</v>
      </c>
      <c r="AC13" s="367">
        <f t="shared" si="17"/>
        <v>0.48</v>
      </c>
      <c r="AD13" s="366" t="str">
        <f t="shared" ca="1" si="18"/>
        <v>Moderado</v>
      </c>
      <c r="AE13" s="367">
        <f ca="1">IFERROR(IF(T13="Impacto",(P13-(+P13*AE24W22)),IF(T13="Probabilidad",P13,"")),"")</f>
        <v>0.6</v>
      </c>
      <c r="AF13" s="368" t="str">
        <f t="shared" ca="1" si="20"/>
        <v>Moderado</v>
      </c>
      <c r="AG13" s="369" t="s">
        <v>122</v>
      </c>
      <c r="AH13" s="406" t="s">
        <v>212</v>
      </c>
      <c r="AI13" s="407" t="s">
        <v>205</v>
      </c>
      <c r="AJ13" s="408">
        <v>45292</v>
      </c>
      <c r="AK13" s="408">
        <v>45657</v>
      </c>
      <c r="AL13" s="409" t="s">
        <v>338</v>
      </c>
      <c r="AM13" s="370"/>
    </row>
    <row r="14" spans="1:39" s="372" customFormat="1" ht="157" customHeight="1" x14ac:dyDescent="0.35">
      <c r="A14" s="373"/>
      <c r="B14" s="374"/>
      <c r="C14" s="376"/>
      <c r="D14" s="375"/>
      <c r="E14" s="377"/>
      <c r="F14" s="377"/>
      <c r="G14" s="377"/>
      <c r="H14" s="378"/>
      <c r="I14" s="377"/>
      <c r="J14" s="379"/>
      <c r="K14" s="380"/>
      <c r="L14" s="381"/>
      <c r="M14" s="382"/>
      <c r="N14" s="383"/>
      <c r="O14" s="380"/>
      <c r="P14" s="381"/>
      <c r="Q14" s="384"/>
      <c r="R14" s="361">
        <v>2</v>
      </c>
      <c r="S14" s="348" t="s">
        <v>343</v>
      </c>
      <c r="T14" s="362" t="str">
        <f t="shared" si="15"/>
        <v>Probabilidad</v>
      </c>
      <c r="U14" s="363" t="s">
        <v>14</v>
      </c>
      <c r="V14" s="363" t="s">
        <v>9</v>
      </c>
      <c r="W14" s="364" t="str">
        <f t="shared" si="21"/>
        <v>40%</v>
      </c>
      <c r="X14" s="363" t="s">
        <v>20</v>
      </c>
      <c r="Y14" s="363" t="s">
        <v>22</v>
      </c>
      <c r="Z14" s="363" t="s">
        <v>111</v>
      </c>
      <c r="AA14" s="365">
        <f>IFERROR(IF(T14="Probabilidad",(L13-(+L13*W14)),IF(T14="Impacto",L13,"")),"")</f>
        <v>0.48</v>
      </c>
      <c r="AB14" s="366" t="str">
        <f t="shared" si="16"/>
        <v>Media</v>
      </c>
      <c r="AC14" s="367">
        <f t="shared" si="17"/>
        <v>0.48</v>
      </c>
      <c r="AD14" s="366" t="str">
        <f t="shared" ca="1" si="18"/>
        <v>Moderado</v>
      </c>
      <c r="AE14" s="367">
        <f ca="1">IFERROR(IF(T14="Impacto",(P13-(+P13*W14)),IF(T14="Probabilidad",P13,"")),"")</f>
        <v>0.6</v>
      </c>
      <c r="AF14" s="368" t="str">
        <f t="shared" ca="1" si="20"/>
        <v>Moderado</v>
      </c>
      <c r="AG14" s="369" t="s">
        <v>122</v>
      </c>
      <c r="AH14" s="410"/>
      <c r="AI14" s="411"/>
      <c r="AJ14" s="412"/>
      <c r="AK14" s="412"/>
      <c r="AL14" s="413"/>
      <c r="AM14" s="370"/>
    </row>
    <row r="15" spans="1:39" s="372" customFormat="1" ht="128.5" customHeight="1" x14ac:dyDescent="0.35">
      <c r="A15" s="373"/>
      <c r="B15" s="385"/>
      <c r="C15" s="376"/>
      <c r="D15" s="375"/>
      <c r="E15" s="377"/>
      <c r="F15" s="377"/>
      <c r="G15" s="377"/>
      <c r="H15" s="378"/>
      <c r="I15" s="377"/>
      <c r="J15" s="379"/>
      <c r="K15" s="386"/>
      <c r="L15" s="387"/>
      <c r="M15" s="382"/>
      <c r="N15" s="383"/>
      <c r="O15" s="386"/>
      <c r="P15" s="387"/>
      <c r="Q15" s="388"/>
      <c r="R15" s="361">
        <v>3</v>
      </c>
      <c r="S15" s="348" t="s">
        <v>344</v>
      </c>
      <c r="T15" s="362" t="str">
        <f t="shared" si="15"/>
        <v>Probabilidad</v>
      </c>
      <c r="U15" s="363" t="s">
        <v>14</v>
      </c>
      <c r="V15" s="363" t="s">
        <v>9</v>
      </c>
      <c r="W15" s="364" t="str">
        <f t="shared" si="21"/>
        <v>40%</v>
      </c>
      <c r="X15" s="363" t="s">
        <v>19</v>
      </c>
      <c r="Y15" s="363" t="s">
        <v>22</v>
      </c>
      <c r="Z15" s="363" t="s">
        <v>110</v>
      </c>
      <c r="AA15" s="365">
        <v>0.4</v>
      </c>
      <c r="AB15" s="366" t="str">
        <f t="shared" si="16"/>
        <v>Baja</v>
      </c>
      <c r="AC15" s="367">
        <f t="shared" si="17"/>
        <v>0.4</v>
      </c>
      <c r="AD15" s="366" t="str">
        <f t="shared" ca="1" si="18"/>
        <v>Moderado</v>
      </c>
      <c r="AE15" s="367">
        <f ca="1">IFERROR(IF(T15="Impacto",(P13-(+P13*W15)),IF(T15="Probabilidad",P13,"")),"")</f>
        <v>0.6</v>
      </c>
      <c r="AF15" s="368" t="str">
        <f t="shared" ca="1" si="20"/>
        <v>Moderado</v>
      </c>
      <c r="AG15" s="369" t="s">
        <v>122</v>
      </c>
      <c r="AH15" s="414"/>
      <c r="AI15" s="415"/>
      <c r="AJ15" s="416"/>
      <c r="AK15" s="416"/>
      <c r="AL15" s="417"/>
      <c r="AM15" s="370"/>
    </row>
    <row r="16" spans="1:39" s="372" customFormat="1" ht="285" customHeight="1" x14ac:dyDescent="0.35">
      <c r="A16" s="373">
        <f>1+A13</f>
        <v>4</v>
      </c>
      <c r="B16" s="351" t="s">
        <v>213</v>
      </c>
      <c r="C16" s="352" t="s">
        <v>341</v>
      </c>
      <c r="D16" s="352" t="s">
        <v>265</v>
      </c>
      <c r="E16" s="353" t="s">
        <v>118</v>
      </c>
      <c r="F16" s="405" t="s">
        <v>256</v>
      </c>
      <c r="G16" s="405" t="s">
        <v>257</v>
      </c>
      <c r="H16" s="354" t="s">
        <v>316</v>
      </c>
      <c r="I16" s="353" t="s">
        <v>115</v>
      </c>
      <c r="J16" s="355">
        <v>20</v>
      </c>
      <c r="K16" s="356" t="str">
        <f>IF(J16&lt;=0,"",IF(J16&lt;=2,"Muy Baja",IF(J16&lt;=24,"Baja",IF(J16&lt;=500,"Media",IF(J16&lt;=5000,"Alta","Muy Alta")))))</f>
        <v>Baja</v>
      </c>
      <c r="L16" s="357">
        <f>IF(K16="","",IF(K16="Muy Baja",0.2,IF(K16="Baja",0.4,IF(K16="Media",0.6,IF(K16="Alta",0.8,IF(K16="Muy Alta",1,))))))</f>
        <v>0.4</v>
      </c>
      <c r="M16" s="358" t="s">
        <v>305</v>
      </c>
      <c r="N16" s="359" t="str">
        <f ca="1">IF(NOT(ISERROR(MATCH(M16,'Tabla Impacto'!$B$221:$B$223,0))),'Tabla Impacto'!$F$223&amp;"Por favor no seleccionar los criterios de impacto(Afectación Económica o presupuestal y Pérdida Reputacional)",M16)</f>
        <v xml:space="preserve"> El riesgo afecta la imagen de la entidad con efecto publicitario sostenido a nivel de sector administrativo, nivel departamental o municipal</v>
      </c>
      <c r="O16" s="356" t="str">
        <f ca="1">IF(OR(N16='Tabla Impacto'!$C$11,N16='Tabla Impacto'!$D$11),"Leve",IF(OR(N16='Tabla Impacto'!$C$12,N16='Tabla Impacto'!$D$12),"Menor",IF(OR(N16='Tabla Impacto'!$C$13,N16='Tabla Impacto'!$D$13),"Moderado",IF(OR(N16='Tabla Impacto'!$C$14,N16='Tabla Impacto'!$D$14),"Mayor",IF(OR(N16='Tabla Impacto'!$C$15,N16='Tabla Impacto'!$D$15),"Catastrófico","")))))</f>
        <v>Mayor</v>
      </c>
      <c r="P16" s="357">
        <f ca="1">IF(O16="","",IF(O16="Leve",0.2,IF(O16="Menor",0.4,IF(O16="Moderado",0.6,IF(O16="Mayor",0.8,IF(O16="Catastrófico",1,))))))</f>
        <v>0.8</v>
      </c>
      <c r="Q16" s="360" t="str">
        <f ca="1">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Alto</v>
      </c>
      <c r="R16" s="361">
        <v>1</v>
      </c>
      <c r="S16" s="348" t="s">
        <v>335</v>
      </c>
      <c r="T16" s="362" t="str">
        <f t="shared" ref="T16:T21" si="22">IF(OR(U16="Preventivo",U16="Detectivo"),"Probabilidad",IF(U16="Correctivo","Impacto",""))</f>
        <v>Probabilidad</v>
      </c>
      <c r="U16" s="363" t="s">
        <v>14</v>
      </c>
      <c r="V16" s="363" t="s">
        <v>9</v>
      </c>
      <c r="W16" s="364" t="str">
        <f t="shared" ref="W16:W19" si="23">IF(AND(U16="Preventivo",V16="Automático"),"50%",IF(AND(U16="Preventivo",V16="Manual"),"40%",IF(AND(U16="Detectivo",V16="Automático"),"40%",IF(AND(U16="Detectivo",V16="Manual"),"30%",IF(AND(U16="Correctivo",V16="Automático"),"35%",IF(AND(U16="Correctivo",V16="Manual"),"25%",""))))))</f>
        <v>40%</v>
      </c>
      <c r="X16" s="363" t="s">
        <v>19</v>
      </c>
      <c r="Y16" s="363" t="s">
        <v>22</v>
      </c>
      <c r="Z16" s="363" t="s">
        <v>110</v>
      </c>
      <c r="AA16" s="365">
        <f t="shared" ref="AA16:AA19" si="24">IFERROR(IF(T16="Probabilidad",(L16-(+L16*W16)),IF(T16="Impacto",L16,"")),"")</f>
        <v>0.24</v>
      </c>
      <c r="AB16" s="366" t="str">
        <f t="shared" ref="AB16:AB21" si="25">IFERROR(IF(AA16="","",IF(AA16&lt;=0.2,"Muy Baja",IF(AA16&lt;=0.4,"Baja",IF(AA16&lt;=0.6,"Media",IF(AA16&lt;=0.8,"Alta","Muy Alta"))))),"")</f>
        <v>Baja</v>
      </c>
      <c r="AC16" s="367">
        <f t="shared" ref="AC16:AC21" si="26">+AA16</f>
        <v>0.24</v>
      </c>
      <c r="AD16" s="366" t="str">
        <f t="shared" ref="AD16:AD21" ca="1" si="27">IFERROR(IF(AE16="","",IF(AE16&lt;=0.2,"Leve",IF(AE16&lt;=0.4,"Menor",IF(AE16&lt;=0.6,"Moderado",IF(AE16&lt;=0.8,"Mayor","Catastrófico"))))),"")</f>
        <v>Mayor</v>
      </c>
      <c r="AE16" s="367">
        <f t="shared" ref="AE16:AE21" ca="1" si="28">IFERROR(IF(T16="Impacto",(P16-(+P16*W16)),IF(T16="Probabilidad",P16,"")),"")</f>
        <v>0.8</v>
      </c>
      <c r="AF16" s="368" t="str">
        <f t="shared" ref="AF16:AF21" ca="1" si="29">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Alto</v>
      </c>
      <c r="AG16" s="369" t="s">
        <v>122</v>
      </c>
      <c r="AH16" s="418" t="s">
        <v>336</v>
      </c>
      <c r="AI16" s="399" t="s">
        <v>273</v>
      </c>
      <c r="AJ16" s="400">
        <v>44927</v>
      </c>
      <c r="AK16" s="400">
        <v>45291</v>
      </c>
      <c r="AL16" s="348" t="s">
        <v>258</v>
      </c>
      <c r="AM16" s="370"/>
    </row>
    <row r="17" spans="1:39" s="372" customFormat="1" ht="21" customHeight="1" x14ac:dyDescent="0.35">
      <c r="A17" s="373"/>
      <c r="B17" s="374"/>
      <c r="C17" s="375"/>
      <c r="D17" s="375"/>
      <c r="E17" s="377"/>
      <c r="F17" s="377"/>
      <c r="G17" s="377"/>
      <c r="H17" s="378"/>
      <c r="I17" s="377"/>
      <c r="J17" s="379"/>
      <c r="K17" s="380"/>
      <c r="L17" s="381"/>
      <c r="M17" s="382"/>
      <c r="N17" s="383"/>
      <c r="O17" s="380"/>
      <c r="P17" s="381"/>
      <c r="Q17" s="384"/>
      <c r="R17" s="361">
        <v>2</v>
      </c>
      <c r="S17" s="348"/>
      <c r="T17" s="362" t="str">
        <f t="shared" si="22"/>
        <v/>
      </c>
      <c r="U17" s="363"/>
      <c r="V17" s="363"/>
      <c r="W17" s="364"/>
      <c r="X17" s="363"/>
      <c r="Y17" s="363"/>
      <c r="Z17" s="363"/>
      <c r="AA17" s="365" t="str">
        <f>IFERROR(IF(T17="Probabilidad",(AA16-(+AA16*W17)),IF(T17="Impacto",L17,"")),"")</f>
        <v/>
      </c>
      <c r="AB17" s="366" t="str">
        <f t="shared" si="25"/>
        <v/>
      </c>
      <c r="AC17" s="367" t="str">
        <f t="shared" si="26"/>
        <v/>
      </c>
      <c r="AD17" s="366" t="str">
        <f t="shared" si="27"/>
        <v/>
      </c>
      <c r="AE17" s="367" t="str">
        <f t="shared" si="28"/>
        <v/>
      </c>
      <c r="AF17" s="368" t="str">
        <f t="shared" si="29"/>
        <v/>
      </c>
      <c r="AG17" s="369"/>
      <c r="AH17" s="348"/>
      <c r="AI17" s="370"/>
      <c r="AJ17" s="371"/>
      <c r="AK17" s="371"/>
      <c r="AL17" s="348"/>
      <c r="AM17" s="370"/>
    </row>
    <row r="18" spans="1:39" s="372" customFormat="1" ht="27" customHeight="1" x14ac:dyDescent="0.35">
      <c r="A18" s="373"/>
      <c r="B18" s="385"/>
      <c r="C18" s="375"/>
      <c r="D18" s="375"/>
      <c r="E18" s="377"/>
      <c r="F18" s="377"/>
      <c r="G18" s="377"/>
      <c r="H18" s="378"/>
      <c r="I18" s="377"/>
      <c r="J18" s="379"/>
      <c r="K18" s="386"/>
      <c r="L18" s="387"/>
      <c r="M18" s="382"/>
      <c r="N18" s="383"/>
      <c r="O18" s="386"/>
      <c r="P18" s="387"/>
      <c r="Q18" s="388"/>
      <c r="R18" s="361">
        <v>3</v>
      </c>
      <c r="S18" s="348"/>
      <c r="T18" s="362" t="str">
        <f t="shared" si="22"/>
        <v/>
      </c>
      <c r="U18" s="363"/>
      <c r="V18" s="363"/>
      <c r="W18" s="364"/>
      <c r="X18" s="363"/>
      <c r="Y18" s="363"/>
      <c r="Z18" s="363"/>
      <c r="AA18" s="365" t="str">
        <f>IFERROR(IF(T18="Probabilidad",(AA17-(+AA17*W18)),IF(T18="Impacto",L18,"")),"")</f>
        <v/>
      </c>
      <c r="AB18" s="366" t="str">
        <f t="shared" si="25"/>
        <v/>
      </c>
      <c r="AC18" s="367" t="str">
        <f t="shared" si="26"/>
        <v/>
      </c>
      <c r="AD18" s="366" t="str">
        <f t="shared" si="27"/>
        <v/>
      </c>
      <c r="AE18" s="367" t="str">
        <f t="shared" si="28"/>
        <v/>
      </c>
      <c r="AF18" s="368" t="str">
        <f t="shared" si="29"/>
        <v/>
      </c>
      <c r="AG18" s="369"/>
      <c r="AH18" s="348"/>
      <c r="AI18" s="370"/>
      <c r="AJ18" s="371"/>
      <c r="AK18" s="371"/>
      <c r="AL18" s="348"/>
      <c r="AM18" s="370"/>
    </row>
    <row r="19" spans="1:39" s="372" customFormat="1" ht="176.25" customHeight="1" x14ac:dyDescent="0.35">
      <c r="A19" s="373">
        <f t="shared" ref="A19" si="30">1+A16</f>
        <v>5</v>
      </c>
      <c r="B19" s="351" t="s">
        <v>213</v>
      </c>
      <c r="C19" s="352" t="s">
        <v>341</v>
      </c>
      <c r="D19" s="352" t="s">
        <v>265</v>
      </c>
      <c r="E19" s="353" t="s">
        <v>120</v>
      </c>
      <c r="F19" s="405" t="s">
        <v>259</v>
      </c>
      <c r="G19" s="405" t="s">
        <v>257</v>
      </c>
      <c r="H19" s="354" t="s">
        <v>214</v>
      </c>
      <c r="I19" s="353" t="s">
        <v>115</v>
      </c>
      <c r="J19" s="355">
        <v>20</v>
      </c>
      <c r="K19" s="356" t="str">
        <f>IF(J19&lt;=0,"",IF(J19&lt;=2,"Muy Baja",IF(J19&lt;=24,"Baja",IF(J19&lt;=500,"Media",IF(J19&lt;=5000,"Alta","Muy Alta")))))</f>
        <v>Baja</v>
      </c>
      <c r="L19" s="357">
        <f>IF(K19="","",IF(K19="Muy Baja",0.2,IF(K19="Baja",0.4,IF(K19="Media",0.6,IF(K19="Alta",0.8,IF(K19="Muy Alta",1,))))))</f>
        <v>0.4</v>
      </c>
      <c r="M19" s="358" t="s">
        <v>298</v>
      </c>
      <c r="N19" s="359" t="str">
        <f ca="1">IF(NOT(ISERROR(MATCH(M19,'Tabla Impacto'!$B$221:$B$223,0))),'Tabla Impacto'!$F$223&amp;"Por favor no seleccionar los criterios de impacto(Afectación Económica o presupuestal y Pérdida Reputacional)",M19)</f>
        <v xml:space="preserve"> El riesgo afecta la imagen de la entidad con algunos usuarios de relevancia frente al logro de los objetivos</v>
      </c>
      <c r="O19" s="356" t="str">
        <f ca="1">IF(OR(N19='Tabla Impacto'!$C$11,N19='Tabla Impacto'!$D$11),"Leve",IF(OR(N19='Tabla Impacto'!$C$12,N19='Tabla Impacto'!$D$12),"Menor",IF(OR(N19='Tabla Impacto'!$C$13,N19='Tabla Impacto'!$D$13),"Moderado",IF(OR(N19='Tabla Impacto'!$C$14,N19='Tabla Impacto'!$D$14),"Mayor",IF(OR(N19='Tabla Impacto'!$C$15,N19='Tabla Impacto'!$D$15),"Catastrófico","")))))</f>
        <v>Moderado</v>
      </c>
      <c r="P19" s="357">
        <f ca="1">IF(O19="","",IF(O19="Leve",0.2,IF(O19="Menor",0.4,IF(O19="Moderado",0.6,IF(O19="Mayor",0.8,IF(O19="Catastrófico",1,))))))</f>
        <v>0.6</v>
      </c>
      <c r="Q19" s="360" t="str">
        <f ca="1">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361">
        <v>1</v>
      </c>
      <c r="S19" s="348" t="s">
        <v>317</v>
      </c>
      <c r="T19" s="362" t="str">
        <f t="shared" si="22"/>
        <v>Probabilidad</v>
      </c>
      <c r="U19" s="363" t="s">
        <v>14</v>
      </c>
      <c r="V19" s="363" t="s">
        <v>9</v>
      </c>
      <c r="W19" s="364" t="str">
        <f t="shared" si="23"/>
        <v>40%</v>
      </c>
      <c r="X19" s="363" t="s">
        <v>19</v>
      </c>
      <c r="Y19" s="363" t="s">
        <v>22</v>
      </c>
      <c r="Z19" s="363" t="s">
        <v>110</v>
      </c>
      <c r="AA19" s="365">
        <f t="shared" si="24"/>
        <v>0.24</v>
      </c>
      <c r="AB19" s="366" t="str">
        <f t="shared" si="25"/>
        <v>Baja</v>
      </c>
      <c r="AC19" s="367">
        <f t="shared" si="26"/>
        <v>0.24</v>
      </c>
      <c r="AD19" s="366" t="str">
        <f t="shared" ca="1" si="27"/>
        <v>Moderado</v>
      </c>
      <c r="AE19" s="367">
        <f t="shared" ca="1" si="28"/>
        <v>0.6</v>
      </c>
      <c r="AF19" s="368" t="str">
        <f t="shared" ca="1" si="29"/>
        <v>Moderado</v>
      </c>
      <c r="AG19" s="369" t="s">
        <v>122</v>
      </c>
      <c r="AH19" s="348" t="s">
        <v>260</v>
      </c>
      <c r="AI19" s="370" t="s">
        <v>215</v>
      </c>
      <c r="AJ19" s="400">
        <v>44927</v>
      </c>
      <c r="AK19" s="400">
        <v>45291</v>
      </c>
      <c r="AL19" s="348" t="s">
        <v>258</v>
      </c>
      <c r="AM19" s="370"/>
    </row>
    <row r="20" spans="1:39" s="372" customFormat="1" ht="13.5" customHeight="1" x14ac:dyDescent="0.35">
      <c r="A20" s="373"/>
      <c r="B20" s="374"/>
      <c r="C20" s="375"/>
      <c r="D20" s="375"/>
      <c r="E20" s="377"/>
      <c r="F20" s="377"/>
      <c r="G20" s="377"/>
      <c r="H20" s="378"/>
      <c r="I20" s="377"/>
      <c r="J20" s="379"/>
      <c r="K20" s="380"/>
      <c r="L20" s="381"/>
      <c r="M20" s="382"/>
      <c r="N20" s="383"/>
      <c r="O20" s="380"/>
      <c r="P20" s="381"/>
      <c r="Q20" s="384"/>
      <c r="R20" s="361">
        <v>2</v>
      </c>
      <c r="S20" s="348"/>
      <c r="T20" s="362" t="str">
        <f t="shared" si="22"/>
        <v/>
      </c>
      <c r="U20" s="363"/>
      <c r="V20" s="363"/>
      <c r="W20" s="364"/>
      <c r="X20" s="363"/>
      <c r="Y20" s="363"/>
      <c r="Z20" s="363"/>
      <c r="AA20" s="365" t="str">
        <f>IFERROR(IF(T20="Probabilidad",(AA19-(+AA19*W20)),IF(T20="Impacto",L20,"")),"")</f>
        <v/>
      </c>
      <c r="AB20" s="366" t="str">
        <f t="shared" si="25"/>
        <v/>
      </c>
      <c r="AC20" s="367" t="str">
        <f t="shared" si="26"/>
        <v/>
      </c>
      <c r="AD20" s="366" t="str">
        <f t="shared" si="27"/>
        <v/>
      </c>
      <c r="AE20" s="367" t="str">
        <f t="shared" si="28"/>
        <v/>
      </c>
      <c r="AF20" s="368" t="str">
        <f t="shared" si="29"/>
        <v/>
      </c>
      <c r="AG20" s="369"/>
      <c r="AH20" s="348"/>
      <c r="AI20" s="370"/>
      <c r="AJ20" s="371"/>
      <c r="AK20" s="371"/>
      <c r="AL20" s="348"/>
      <c r="AM20" s="370"/>
    </row>
    <row r="21" spans="1:39" s="372" customFormat="1" ht="21.75" customHeight="1" x14ac:dyDescent="0.35">
      <c r="A21" s="373"/>
      <c r="B21" s="385"/>
      <c r="C21" s="375"/>
      <c r="D21" s="375"/>
      <c r="E21" s="377"/>
      <c r="F21" s="377"/>
      <c r="G21" s="377"/>
      <c r="H21" s="378"/>
      <c r="I21" s="377"/>
      <c r="J21" s="379"/>
      <c r="K21" s="386"/>
      <c r="L21" s="387"/>
      <c r="M21" s="382"/>
      <c r="N21" s="383"/>
      <c r="O21" s="386"/>
      <c r="P21" s="387"/>
      <c r="Q21" s="388"/>
      <c r="R21" s="361">
        <v>3</v>
      </c>
      <c r="S21" s="348"/>
      <c r="T21" s="362" t="str">
        <f t="shared" si="22"/>
        <v/>
      </c>
      <c r="U21" s="363"/>
      <c r="V21" s="363"/>
      <c r="W21" s="364"/>
      <c r="X21" s="363"/>
      <c r="Y21" s="363"/>
      <c r="Z21" s="363"/>
      <c r="AA21" s="365" t="str">
        <f>IFERROR(IF(T21="Probabilidad",(AA20-(+AA20*W21)),IF(T21="Impacto",L21,"")),"")</f>
        <v/>
      </c>
      <c r="AB21" s="366" t="str">
        <f t="shared" si="25"/>
        <v/>
      </c>
      <c r="AC21" s="367" t="str">
        <f t="shared" si="26"/>
        <v/>
      </c>
      <c r="AD21" s="366" t="str">
        <f t="shared" si="27"/>
        <v/>
      </c>
      <c r="AE21" s="367" t="str">
        <f t="shared" si="28"/>
        <v/>
      </c>
      <c r="AF21" s="368" t="str">
        <f t="shared" si="29"/>
        <v/>
      </c>
      <c r="AG21" s="369"/>
      <c r="AH21" s="348"/>
      <c r="AI21" s="370"/>
      <c r="AJ21" s="371"/>
      <c r="AK21" s="371"/>
      <c r="AL21" s="348"/>
      <c r="AM21" s="370"/>
    </row>
    <row r="22" spans="1:39" s="372" customFormat="1" ht="151.5" customHeight="1" x14ac:dyDescent="0.35">
      <c r="A22" s="373">
        <f>1+A19</f>
        <v>6</v>
      </c>
      <c r="B22" s="351" t="s">
        <v>216</v>
      </c>
      <c r="C22" s="352" t="s">
        <v>266</v>
      </c>
      <c r="D22" s="352" t="s">
        <v>217</v>
      </c>
      <c r="E22" s="353" t="s">
        <v>118</v>
      </c>
      <c r="F22" s="353" t="s">
        <v>219</v>
      </c>
      <c r="G22" s="353" t="s">
        <v>220</v>
      </c>
      <c r="H22" s="354" t="s">
        <v>321</v>
      </c>
      <c r="I22" s="353" t="s">
        <v>115</v>
      </c>
      <c r="J22" s="355">
        <v>40</v>
      </c>
      <c r="K22" s="356" t="str">
        <f>IF(J22&lt;=0,"",IF(J22&lt;=2,"Muy Baja",IF(J22&lt;=24,"Baja",IF(J22&lt;=500,"Media",IF(J22&lt;=5000,"Alta","Muy Alta")))))</f>
        <v>Media</v>
      </c>
      <c r="L22" s="357">
        <f>IF(K22="","",IF(K22="Muy Baja",0.2,IF(K22="Baja",0.4,IF(K22="Media",0.6,IF(K22="Alta",0.8,IF(K22="Muy Alta",1,))))))</f>
        <v>0.6</v>
      </c>
      <c r="M22" s="358" t="s">
        <v>298</v>
      </c>
      <c r="N22" s="359" t="str">
        <f ca="1">IF(NOT(ISERROR(MATCH(M22,'Tabla Impacto'!$B$221:$B$223,0))),'Tabla Impacto'!$F$223&amp;"Por favor no seleccionar los criterios de impacto(Afectación Económica o presupuestal y Pérdida Reputacional)",M22)</f>
        <v xml:space="preserve"> El riesgo afecta la imagen de la entidad con algunos usuarios de relevancia frente al logro de los objetivos</v>
      </c>
      <c r="O22" s="356" t="str">
        <f ca="1">IF(OR(N22='Tabla Impacto'!$C$11,N22='Tabla Impacto'!$D$11),"Leve",IF(OR(N22='Tabla Impacto'!$C$12,N22='Tabla Impacto'!$D$12),"Menor",IF(OR(N22='Tabla Impacto'!$C$13,N22='Tabla Impacto'!$D$13),"Moderado",IF(OR(N22='Tabla Impacto'!$C$14,N22='Tabla Impacto'!$D$14),"Mayor",IF(OR(N22='Tabla Impacto'!$C$15,N22='Tabla Impacto'!$D$15),"Catastrófico","")))))</f>
        <v>Moderado</v>
      </c>
      <c r="P22" s="357">
        <f ca="1">IF(O22="","",IF(O22="Leve",0.2,IF(O22="Menor",0.4,IF(O22="Moderado",0.6,IF(O22="Mayor",0.8,IF(O22="Catastrófico",1,))))))</f>
        <v>0.6</v>
      </c>
      <c r="Q22" s="360" t="str">
        <f ca="1">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Moderado</v>
      </c>
      <c r="R22" s="361">
        <v>1</v>
      </c>
      <c r="S22" s="348" t="s">
        <v>322</v>
      </c>
      <c r="T22" s="362" t="str">
        <f t="shared" si="7"/>
        <v>Probabilidad</v>
      </c>
      <c r="U22" s="363" t="s">
        <v>14</v>
      </c>
      <c r="V22" s="363" t="s">
        <v>9</v>
      </c>
      <c r="W22" s="364" t="str">
        <f t="shared" si="8"/>
        <v>40%</v>
      </c>
      <c r="X22" s="363" t="s">
        <v>19</v>
      </c>
      <c r="Y22" s="363" t="s">
        <v>22</v>
      </c>
      <c r="Z22" s="363" t="s">
        <v>110</v>
      </c>
      <c r="AA22" s="365">
        <f t="shared" si="9"/>
        <v>0.36</v>
      </c>
      <c r="AB22" s="366" t="str">
        <f t="shared" si="10"/>
        <v>Baja</v>
      </c>
      <c r="AC22" s="367">
        <f t="shared" si="11"/>
        <v>0.36</v>
      </c>
      <c r="AD22" s="366" t="str">
        <f t="shared" ca="1" si="12"/>
        <v>Moderado</v>
      </c>
      <c r="AE22" s="367">
        <f t="shared" ca="1" si="13"/>
        <v>0.6</v>
      </c>
      <c r="AF22" s="368" t="str">
        <f t="shared" ca="1" si="14"/>
        <v>Moderado</v>
      </c>
      <c r="AG22" s="369" t="s">
        <v>122</v>
      </c>
      <c r="AH22" s="349" t="s">
        <v>221</v>
      </c>
      <c r="AI22" s="370" t="s">
        <v>222</v>
      </c>
      <c r="AJ22" s="371">
        <v>44562</v>
      </c>
      <c r="AK22" s="371">
        <v>44926</v>
      </c>
      <c r="AL22" s="348" t="s">
        <v>218</v>
      </c>
      <c r="AM22" s="370"/>
    </row>
    <row r="23" spans="1:39" s="372" customFormat="1" ht="19.5" customHeight="1" x14ac:dyDescent="0.35">
      <c r="A23" s="373"/>
      <c r="B23" s="374"/>
      <c r="C23" s="375"/>
      <c r="D23" s="376"/>
      <c r="E23" s="377"/>
      <c r="F23" s="377"/>
      <c r="G23" s="377"/>
      <c r="H23" s="378"/>
      <c r="I23" s="377"/>
      <c r="J23" s="379"/>
      <c r="K23" s="380"/>
      <c r="L23" s="381"/>
      <c r="M23" s="382"/>
      <c r="N23" s="383"/>
      <c r="O23" s="380"/>
      <c r="P23" s="381"/>
      <c r="Q23" s="384"/>
      <c r="R23" s="361">
        <v>2</v>
      </c>
      <c r="S23" s="348"/>
      <c r="T23" s="362" t="str">
        <f t="shared" ref="T23:T24" si="31">IF(OR(U23="Preventivo",U23="Detectivo"),"Probabilidad",IF(U23="Correctivo","Impacto",""))</f>
        <v/>
      </c>
      <c r="U23" s="363"/>
      <c r="V23" s="363"/>
      <c r="W23" s="364"/>
      <c r="X23" s="363"/>
      <c r="Y23" s="363"/>
      <c r="Z23" s="363"/>
      <c r="AA23" s="365" t="str">
        <f>IFERROR(IF(T23="Probabilidad",(AA22-(+AA22*W23)),IF(T23="Impacto",L23,"")),"")</f>
        <v/>
      </c>
      <c r="AB23" s="366" t="str">
        <f t="shared" ref="AB23:AB24" si="32">IFERROR(IF(AA23="","",IF(AA23&lt;=0.2,"Muy Baja",IF(AA23&lt;=0.4,"Baja",IF(AA23&lt;=0.6,"Media",IF(AA23&lt;=0.8,"Alta","Muy Alta"))))),"")</f>
        <v/>
      </c>
      <c r="AC23" s="367" t="str">
        <f t="shared" ref="AC23:AC24" si="33">+AA23</f>
        <v/>
      </c>
      <c r="AD23" s="366" t="str">
        <f t="shared" ref="AD23:AD24" si="34">IFERROR(IF(AE23="","",IF(AE23&lt;=0.2,"Leve",IF(AE23&lt;=0.4,"Menor",IF(AE23&lt;=0.6,"Moderado",IF(AE23&lt;=0.8,"Mayor","Catastrófico"))))),"")</f>
        <v/>
      </c>
      <c r="AE23" s="367" t="str">
        <f t="shared" ref="AE23:AE24" si="35">IFERROR(IF(T23="Impacto",(P23-(+P23*W23)),IF(T23="Probabilidad",P23,"")),"")</f>
        <v/>
      </c>
      <c r="AF23" s="368" t="str">
        <f t="shared" ref="AF23:AF24" si="36">IFERROR(IF(OR(AND(AB23="Muy Baja",AD23="Leve"),AND(AB23="Muy Baja",AD23="Menor"),AND(AB23="Baja",AD23="Leve")),"Bajo",IF(OR(AND(AB23="Muy baja",AD23="Moderado"),AND(AB23="Baja",AD23="Menor"),AND(AB23="Baja",AD23="Moderado"),AND(AB23="Media",AD23="Leve"),AND(AB23="Media",AD23="Menor"),AND(AB23="Media",AD23="Moderado"),AND(AB23="Alta",AD23="Leve"),AND(AB23="Alta",AD23="Menor")),"Moderado",IF(OR(AND(AB23="Muy Baja",AD23="Mayor"),AND(AB23="Baja",AD23="Mayor"),AND(AB23="Media",AD23="Mayor"),AND(AB23="Alta",AD23="Moderado"),AND(AB23="Alta",AD23="Mayor"),AND(AB23="Muy Alta",AD23="Leve"),AND(AB23="Muy Alta",AD23="Menor"),AND(AB23="Muy Alta",AD23="Moderado"),AND(AB23="Muy Alta",AD23="Mayor")),"Alto",IF(OR(AND(AB23="Muy Baja",AD23="Catastrófico"),AND(AB23="Baja",AD23="Catastrófico"),AND(AB23="Media",AD23="Catastrófico"),AND(AB23="Alta",AD23="Catastrófico"),AND(AB23="Muy Alta",AD23="Catastrófico")),"Extremo","")))),"")</f>
        <v/>
      </c>
      <c r="AG23" s="369"/>
      <c r="AH23" s="348"/>
      <c r="AI23" s="370"/>
      <c r="AJ23" s="371"/>
      <c r="AK23" s="371"/>
      <c r="AL23" s="348"/>
      <c r="AM23" s="370"/>
    </row>
    <row r="24" spans="1:39" s="372" customFormat="1" ht="26.25" customHeight="1" x14ac:dyDescent="0.35">
      <c r="A24" s="373"/>
      <c r="B24" s="385"/>
      <c r="C24" s="375"/>
      <c r="D24" s="376"/>
      <c r="E24" s="377"/>
      <c r="F24" s="377"/>
      <c r="G24" s="377"/>
      <c r="H24" s="378"/>
      <c r="I24" s="377"/>
      <c r="J24" s="379"/>
      <c r="K24" s="386"/>
      <c r="L24" s="387"/>
      <c r="M24" s="382"/>
      <c r="N24" s="383"/>
      <c r="O24" s="386"/>
      <c r="P24" s="387"/>
      <c r="Q24" s="388"/>
      <c r="R24" s="361">
        <v>3</v>
      </c>
      <c r="S24" s="348"/>
      <c r="T24" s="362" t="str">
        <f t="shared" si="31"/>
        <v/>
      </c>
      <c r="U24" s="363"/>
      <c r="V24" s="363"/>
      <c r="W24" s="364"/>
      <c r="X24" s="363"/>
      <c r="Y24" s="363"/>
      <c r="Z24" s="363"/>
      <c r="AA24" s="365" t="str">
        <f>IFERROR(IF(T24="Probabilidad",(AA23-(+AA23*W24)),IF(T24="Impacto",L24,"")),"")</f>
        <v/>
      </c>
      <c r="AB24" s="366" t="str">
        <f t="shared" si="32"/>
        <v/>
      </c>
      <c r="AC24" s="367" t="str">
        <f t="shared" si="33"/>
        <v/>
      </c>
      <c r="AD24" s="366" t="str">
        <f t="shared" si="34"/>
        <v/>
      </c>
      <c r="AE24" s="367" t="str">
        <f t="shared" si="35"/>
        <v/>
      </c>
      <c r="AF24" s="368" t="str">
        <f t="shared" si="36"/>
        <v/>
      </c>
      <c r="AG24" s="369"/>
      <c r="AH24" s="348"/>
      <c r="AI24" s="370"/>
      <c r="AJ24" s="371"/>
      <c r="AK24" s="371"/>
      <c r="AL24" s="348"/>
      <c r="AM24" s="370"/>
    </row>
    <row r="25" spans="1:39" s="372" customFormat="1" ht="151.5" customHeight="1" x14ac:dyDescent="0.35">
      <c r="A25" s="373">
        <f>1+A22</f>
        <v>7</v>
      </c>
      <c r="B25" s="351" t="s">
        <v>223</v>
      </c>
      <c r="C25" s="352" t="s">
        <v>224</v>
      </c>
      <c r="D25" s="352" t="s">
        <v>267</v>
      </c>
      <c r="E25" s="353" t="s">
        <v>120</v>
      </c>
      <c r="F25" s="405" t="s">
        <v>225</v>
      </c>
      <c r="G25" s="353" t="s">
        <v>226</v>
      </c>
      <c r="H25" s="354" t="s">
        <v>334</v>
      </c>
      <c r="I25" s="353" t="s">
        <v>115</v>
      </c>
      <c r="J25" s="355">
        <v>246</v>
      </c>
      <c r="K25" s="356" t="str">
        <f>IF(J25&lt;=0,"",IF(J25&lt;=2,"Muy Baja",IF(J25&lt;=24,"Baja",IF(J25&lt;=500,"Media",IF(J25&lt;=5000,"Alta","Muy Alta")))))</f>
        <v>Media</v>
      </c>
      <c r="L25" s="357">
        <f>IF(K25="","",IF(K25="Muy Baja",0.2,IF(K25="Baja",0.4,IF(K25="Media",0.6,IF(K25="Alta",0.8,IF(K25="Muy Alta",1,))))))</f>
        <v>0.6</v>
      </c>
      <c r="M25" s="358" t="s">
        <v>305</v>
      </c>
      <c r="N25" s="359" t="str">
        <f ca="1">IF(NOT(ISERROR(MATCH(M25,'Tabla Impacto'!$B$221:$B$223,0))),'Tabla Impacto'!$F$223&amp;"Por favor no seleccionar los criterios de impacto(Afectación Económica o presupuestal y Pérdida Reputacional)",M25)</f>
        <v xml:space="preserve"> El riesgo afecta la imagen de la entidad con efecto publicitario sostenido a nivel de sector administrativo, nivel departamental o municipal</v>
      </c>
      <c r="O25" s="356" t="str">
        <f ca="1">IF(OR(N25='Tabla Impacto'!$C$11,N25='Tabla Impacto'!$D$11),"Leve",IF(OR(N25='Tabla Impacto'!$C$12,N25='Tabla Impacto'!$D$12),"Menor",IF(OR(N25='Tabla Impacto'!$C$13,N25='Tabla Impacto'!$D$13),"Moderado",IF(OR(N25='Tabla Impacto'!$C$14,N25='Tabla Impacto'!$D$14),"Mayor",IF(OR(N25='Tabla Impacto'!$C$15,N25='Tabla Impacto'!$D$15),"Catastrófico","")))))</f>
        <v>Mayor</v>
      </c>
      <c r="P25" s="357">
        <f ca="1">IF(O25="","",IF(O25="Leve",0.2,IF(O25="Menor",0.4,IF(O25="Moderado",0.6,IF(O25="Mayor",0.8,IF(O25="Catastrófico",1,))))))</f>
        <v>0.8</v>
      </c>
      <c r="Q25" s="360" t="str">
        <f ca="1">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Alto</v>
      </c>
      <c r="R25" s="361">
        <v>1</v>
      </c>
      <c r="S25" s="348" t="s">
        <v>318</v>
      </c>
      <c r="T25" s="362" t="str">
        <f t="shared" si="7"/>
        <v>Probabilidad</v>
      </c>
      <c r="U25" s="363" t="s">
        <v>14</v>
      </c>
      <c r="V25" s="363" t="s">
        <v>9</v>
      </c>
      <c r="W25" s="364" t="str">
        <f t="shared" si="8"/>
        <v>40%</v>
      </c>
      <c r="X25" s="363" t="s">
        <v>20</v>
      </c>
      <c r="Y25" s="363" t="s">
        <v>22</v>
      </c>
      <c r="Z25" s="363" t="s">
        <v>110</v>
      </c>
      <c r="AA25" s="365">
        <f t="shared" si="9"/>
        <v>0.36</v>
      </c>
      <c r="AB25" s="366" t="str">
        <f t="shared" si="10"/>
        <v>Baja</v>
      </c>
      <c r="AC25" s="367">
        <f t="shared" si="11"/>
        <v>0.36</v>
      </c>
      <c r="AD25" s="366" t="str">
        <f t="shared" ca="1" si="12"/>
        <v>Mayor</v>
      </c>
      <c r="AE25" s="367">
        <f t="shared" ca="1" si="13"/>
        <v>0.8</v>
      </c>
      <c r="AF25" s="368" t="str">
        <f t="shared" ca="1" si="14"/>
        <v>Alto</v>
      </c>
      <c r="AG25" s="369" t="s">
        <v>122</v>
      </c>
      <c r="AH25" s="349" t="s">
        <v>261</v>
      </c>
      <c r="AI25" s="399" t="s">
        <v>205</v>
      </c>
      <c r="AJ25" s="419">
        <v>44562</v>
      </c>
      <c r="AK25" s="420" t="s">
        <v>262</v>
      </c>
      <c r="AL25" s="348" t="s">
        <v>227</v>
      </c>
      <c r="AM25" s="370"/>
    </row>
    <row r="26" spans="1:39" s="372" customFormat="1" ht="24.75" customHeight="1" x14ac:dyDescent="0.35">
      <c r="A26" s="373"/>
      <c r="B26" s="374"/>
      <c r="C26" s="376"/>
      <c r="D26" s="375"/>
      <c r="E26" s="377"/>
      <c r="F26" s="377"/>
      <c r="G26" s="377"/>
      <c r="H26" s="378"/>
      <c r="I26" s="377"/>
      <c r="J26" s="379"/>
      <c r="K26" s="380"/>
      <c r="L26" s="381"/>
      <c r="M26" s="382"/>
      <c r="N26" s="383"/>
      <c r="O26" s="380"/>
      <c r="P26" s="381"/>
      <c r="Q26" s="384"/>
      <c r="R26" s="361">
        <v>2</v>
      </c>
      <c r="S26" s="348"/>
      <c r="T26" s="362" t="str">
        <f t="shared" ref="T26:T27" si="37">IF(OR(U26="Preventivo",U26="Detectivo"),"Probabilidad",IF(U26="Correctivo","Impacto",""))</f>
        <v/>
      </c>
      <c r="U26" s="363"/>
      <c r="V26" s="363"/>
      <c r="W26" s="364"/>
      <c r="X26" s="363"/>
      <c r="Y26" s="363"/>
      <c r="Z26" s="363"/>
      <c r="AA26" s="365" t="str">
        <f>IFERROR(IF(T26="Probabilidad",(AA25-(+AA25*W26)),IF(T26="Impacto",L26,"")),"")</f>
        <v/>
      </c>
      <c r="AB26" s="366" t="str">
        <f t="shared" ref="AB26:AB27" si="38">IFERROR(IF(AA26="","",IF(AA26&lt;=0.2,"Muy Baja",IF(AA26&lt;=0.4,"Baja",IF(AA26&lt;=0.6,"Media",IF(AA26&lt;=0.8,"Alta","Muy Alta"))))),"")</f>
        <v/>
      </c>
      <c r="AC26" s="367" t="str">
        <f t="shared" ref="AC26:AC27" si="39">+AA26</f>
        <v/>
      </c>
      <c r="AD26" s="366" t="str">
        <f t="shared" ref="AD26:AD27" si="40">IFERROR(IF(AE26="","",IF(AE26&lt;=0.2,"Leve",IF(AE26&lt;=0.4,"Menor",IF(AE26&lt;=0.6,"Moderado",IF(AE26&lt;=0.8,"Mayor","Catastrófico"))))),"")</f>
        <v/>
      </c>
      <c r="AE26" s="367" t="str">
        <f t="shared" ref="AE26:AE27" si="41">IFERROR(IF(T26="Impacto",(P26-(+P26*W26)),IF(T26="Probabilidad",P26,"")),"")</f>
        <v/>
      </c>
      <c r="AF26" s="368" t="str">
        <f t="shared" ref="AF26:AF27" si="42">IFERROR(IF(OR(AND(AB26="Muy Baja",AD26="Leve"),AND(AB26="Muy Baja",AD26="Menor"),AND(AB26="Baja",AD26="Leve")),"Bajo",IF(OR(AND(AB26="Muy baja",AD26="Moderado"),AND(AB26="Baja",AD26="Menor"),AND(AB26="Baja",AD26="Moderado"),AND(AB26="Media",AD26="Leve"),AND(AB26="Media",AD26="Menor"),AND(AB26="Media",AD26="Moderado"),AND(AB26="Alta",AD26="Leve"),AND(AB26="Alta",AD26="Menor")),"Moderado",IF(OR(AND(AB26="Muy Baja",AD26="Mayor"),AND(AB26="Baja",AD26="Mayor"),AND(AB26="Media",AD26="Mayor"),AND(AB26="Alta",AD26="Moderado"),AND(AB26="Alta",AD26="Mayor"),AND(AB26="Muy Alta",AD26="Leve"),AND(AB26="Muy Alta",AD26="Menor"),AND(AB26="Muy Alta",AD26="Moderado"),AND(AB26="Muy Alta",AD26="Mayor")),"Alto",IF(OR(AND(AB26="Muy Baja",AD26="Catastrófico"),AND(AB26="Baja",AD26="Catastrófico"),AND(AB26="Media",AD26="Catastrófico"),AND(AB26="Alta",AD26="Catastrófico"),AND(AB26="Muy Alta",AD26="Catastrófico")),"Extremo","")))),"")</f>
        <v/>
      </c>
      <c r="AG26" s="369"/>
      <c r="AH26" s="348"/>
      <c r="AI26" s="370"/>
      <c r="AJ26" s="371"/>
      <c r="AK26" s="371"/>
      <c r="AL26" s="348"/>
      <c r="AM26" s="370"/>
    </row>
    <row r="27" spans="1:39" s="372" customFormat="1" ht="29.25" customHeight="1" x14ac:dyDescent="0.35">
      <c r="A27" s="373"/>
      <c r="B27" s="385"/>
      <c r="C27" s="376"/>
      <c r="D27" s="375"/>
      <c r="E27" s="377"/>
      <c r="F27" s="377"/>
      <c r="G27" s="377"/>
      <c r="H27" s="378"/>
      <c r="I27" s="377"/>
      <c r="J27" s="379"/>
      <c r="K27" s="386"/>
      <c r="L27" s="387"/>
      <c r="M27" s="382"/>
      <c r="N27" s="383"/>
      <c r="O27" s="386"/>
      <c r="P27" s="387"/>
      <c r="Q27" s="388"/>
      <c r="R27" s="361">
        <v>3</v>
      </c>
      <c r="S27" s="348"/>
      <c r="T27" s="362" t="str">
        <f t="shared" si="37"/>
        <v/>
      </c>
      <c r="U27" s="363"/>
      <c r="V27" s="363"/>
      <c r="W27" s="364"/>
      <c r="X27" s="363"/>
      <c r="Y27" s="363"/>
      <c r="Z27" s="363"/>
      <c r="AA27" s="365" t="str">
        <f>IFERROR(IF(T27="Probabilidad",(AA26-(+AA26*W27)),IF(T27="Impacto",L27,"")),"")</f>
        <v/>
      </c>
      <c r="AB27" s="366" t="str">
        <f t="shared" si="38"/>
        <v/>
      </c>
      <c r="AC27" s="367" t="str">
        <f t="shared" si="39"/>
        <v/>
      </c>
      <c r="AD27" s="366" t="str">
        <f t="shared" si="40"/>
        <v/>
      </c>
      <c r="AE27" s="367" t="str">
        <f t="shared" si="41"/>
        <v/>
      </c>
      <c r="AF27" s="368" t="str">
        <f t="shared" si="42"/>
        <v/>
      </c>
      <c r="AG27" s="369"/>
      <c r="AH27" s="348"/>
      <c r="AI27" s="370"/>
      <c r="AJ27" s="371"/>
      <c r="AK27" s="371"/>
      <c r="AL27" s="348"/>
      <c r="AM27" s="370"/>
    </row>
    <row r="28" spans="1:39" s="429" customFormat="1" ht="151.5" customHeight="1" x14ac:dyDescent="0.35">
      <c r="A28" s="373">
        <f>1+A25</f>
        <v>8</v>
      </c>
      <c r="B28" s="421" t="s">
        <v>228</v>
      </c>
      <c r="C28" s="422" t="s">
        <v>252</v>
      </c>
      <c r="D28" s="422" t="s">
        <v>268</v>
      </c>
      <c r="E28" s="354" t="s">
        <v>120</v>
      </c>
      <c r="F28" s="354" t="s">
        <v>310</v>
      </c>
      <c r="G28" s="354" t="s">
        <v>257</v>
      </c>
      <c r="H28" s="354" t="s">
        <v>309</v>
      </c>
      <c r="I28" s="354" t="s">
        <v>115</v>
      </c>
      <c r="J28" s="423">
        <v>20</v>
      </c>
      <c r="K28" s="424" t="str">
        <f>IF(J28&lt;=0,"",IF(J28&lt;=2,"Muy Baja",IF(J28&lt;=24,"Baja",IF(J28&lt;=500,"Media",IF(J28&lt;=5000,"Alta","Muy Alta")))))</f>
        <v>Baja</v>
      </c>
      <c r="L28" s="425">
        <f>IF(K28="","",IF(K28="Muy Baja",0.2,IF(K28="Baja",0.4,IF(K28="Media",0.6,IF(K28="Alta",0.8,IF(K28="Muy Alta",1,))))))</f>
        <v>0.4</v>
      </c>
      <c r="M28" s="426" t="s">
        <v>298</v>
      </c>
      <c r="N28" s="389" t="str">
        <f ca="1">IF(NOT(ISERROR(MATCH(M28,'Tabla Impacto'!$B$221:$B$223,0))),'Tabla Impacto'!$F$223&amp;"Por favor no seleccionar los criterios de impacto(Afectación Económica o presupuestal y Pérdida Reputacional)",M28)</f>
        <v xml:space="preserve"> El riesgo afecta la imagen de la entidad con algunos usuarios de relevancia frente al logro de los objetivos</v>
      </c>
      <c r="O28" s="424" t="str">
        <f ca="1">IF(OR(N28='Tabla Impacto'!$C$11,N28='Tabla Impacto'!$D$11),"Leve",IF(OR(N28='Tabla Impacto'!$C$12,N28='Tabla Impacto'!$D$12),"Menor",IF(OR(N28='Tabla Impacto'!$C$13,N28='Tabla Impacto'!$D$13),"Moderado",IF(OR(N28='Tabla Impacto'!$C$14,N28='Tabla Impacto'!$D$14),"Mayor",IF(OR(N28='Tabla Impacto'!$C$15,N28='Tabla Impacto'!$D$15),"Catastrófico","")))))</f>
        <v>Moderado</v>
      </c>
      <c r="P28" s="425">
        <f ca="1">IF(O28="","",IF(O28="Leve",0.2,IF(O28="Menor",0.4,IF(O28="Moderado",0.6,IF(O28="Mayor",0.8,IF(O28="Catastrófico",1,))))))</f>
        <v>0.6</v>
      </c>
      <c r="Q28" s="427" t="str">
        <f ca="1">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Moderado</v>
      </c>
      <c r="R28" s="390">
        <v>1</v>
      </c>
      <c r="S28" s="349" t="s">
        <v>311</v>
      </c>
      <c r="T28" s="391" t="str">
        <f t="shared" ref="T28:T31" si="43">IF(OR(U28="Preventivo",U28="Detectivo"),"Probabilidad",IF(U28="Correctivo","Impacto",""))</f>
        <v>Probabilidad</v>
      </c>
      <c r="U28" s="392" t="s">
        <v>15</v>
      </c>
      <c r="V28" s="392" t="s">
        <v>9</v>
      </c>
      <c r="W28" s="393" t="str">
        <f t="shared" ref="W28:W31" si="44">IF(AND(U28="Preventivo",V28="Automático"),"50%",IF(AND(U28="Preventivo",V28="Manual"),"40%",IF(AND(U28="Detectivo",V28="Automático"),"40%",IF(AND(U28="Detectivo",V28="Manual"),"30%",IF(AND(U28="Correctivo",V28="Automático"),"35%",IF(AND(U28="Correctivo",V28="Manual"),"25%",""))))))</f>
        <v>30%</v>
      </c>
      <c r="X28" s="392" t="s">
        <v>19</v>
      </c>
      <c r="Y28" s="392" t="s">
        <v>22</v>
      </c>
      <c r="Z28" s="392" t="s">
        <v>110</v>
      </c>
      <c r="AA28" s="394">
        <f t="shared" ref="AA28" si="45">IFERROR(IF(T28="Probabilidad",(L28-(+L28*W28)),IF(T28="Impacto",L28,"")),"")</f>
        <v>0.28000000000000003</v>
      </c>
      <c r="AB28" s="395" t="str">
        <f t="shared" ref="AB28:AB31" si="46">IFERROR(IF(AA28="","",IF(AA28&lt;=0.2,"Muy Baja",IF(AA28&lt;=0.4,"Baja",IF(AA28&lt;=0.6,"Media",IF(AA28&lt;=0.8,"Alta","Muy Alta"))))),"")</f>
        <v>Baja</v>
      </c>
      <c r="AC28" s="396">
        <f t="shared" ref="AC28:AC31" si="47">+AA28</f>
        <v>0.28000000000000003</v>
      </c>
      <c r="AD28" s="395" t="str">
        <f t="shared" ref="AD28:AD31" ca="1" si="48">IFERROR(IF(AE28="","",IF(AE28&lt;=0.2,"Leve",IF(AE28&lt;=0.4,"Menor",IF(AE28&lt;=0.6,"Moderado",IF(AE28&lt;=0.8,"Mayor","Catastrófico"))))),"")</f>
        <v>Moderado</v>
      </c>
      <c r="AE28" s="396">
        <f t="shared" ref="AE28" ca="1" si="49">IFERROR(IF(T28="Impacto",(P28-(+P28*W28)),IF(T28="Probabilidad",P28,"")),"")</f>
        <v>0.6</v>
      </c>
      <c r="AF28" s="397" t="str">
        <f t="shared" ref="AF28:AF31" ca="1" si="50">IFERROR(IF(OR(AND(AB28="Muy Baja",AD28="Leve"),AND(AB28="Muy Baja",AD28="Menor"),AND(AB28="Baja",AD28="Leve")),"Bajo",IF(OR(AND(AB28="Muy baja",AD28="Moderado"),AND(AB28="Baja",AD28="Menor"),AND(AB28="Baja",AD28="Moderado"),AND(AB28="Media",AD28="Leve"),AND(AB28="Media",AD28="Menor"),AND(AB28="Media",AD28="Moderado"),AND(AB28="Alta",AD28="Leve"),AND(AB28="Alta",AD28="Menor")),"Moderado",IF(OR(AND(AB28="Muy Baja",AD28="Mayor"),AND(AB28="Baja",AD28="Mayor"),AND(AB28="Media",AD28="Mayor"),AND(AB28="Alta",AD28="Moderado"),AND(AB28="Alta",AD28="Mayor"),AND(AB28="Muy Alta",AD28="Leve"),AND(AB28="Muy Alta",AD28="Menor"),AND(AB28="Muy Alta",AD28="Moderado"),AND(AB28="Muy Alta",AD28="Mayor")),"Alto",IF(OR(AND(AB28="Muy Baja",AD28="Catastrófico"),AND(AB28="Baja",AD28="Catastrófico"),AND(AB28="Media",AD28="Catastrófico"),AND(AB28="Alta",AD28="Catastrófico"),AND(AB28="Muy Alta",AD28="Catastrófico")),"Extremo","")))),"")</f>
        <v>Moderado</v>
      </c>
      <c r="AG28" s="398" t="s">
        <v>122</v>
      </c>
      <c r="AH28" s="349" t="s">
        <v>312</v>
      </c>
      <c r="AI28" s="399" t="s">
        <v>205</v>
      </c>
      <c r="AJ28" s="400" t="s">
        <v>230</v>
      </c>
      <c r="AK28" s="400" t="s">
        <v>231</v>
      </c>
      <c r="AL28" s="349" t="s">
        <v>313</v>
      </c>
      <c r="AM28" s="428"/>
    </row>
    <row r="29" spans="1:39" s="429" customFormat="1" ht="24.75" customHeight="1" x14ac:dyDescent="0.35">
      <c r="A29" s="373"/>
      <c r="B29" s="430"/>
      <c r="C29" s="431"/>
      <c r="D29" s="431"/>
      <c r="E29" s="378"/>
      <c r="F29" s="378"/>
      <c r="G29" s="378"/>
      <c r="H29" s="378"/>
      <c r="I29" s="378"/>
      <c r="J29" s="432"/>
      <c r="K29" s="433"/>
      <c r="L29" s="434"/>
      <c r="M29" s="435"/>
      <c r="N29" s="402"/>
      <c r="O29" s="433"/>
      <c r="P29" s="434"/>
      <c r="Q29" s="436"/>
      <c r="R29" s="390">
        <v>2</v>
      </c>
      <c r="S29" s="437"/>
      <c r="T29" s="438"/>
      <c r="U29" s="439"/>
      <c r="V29" s="439"/>
      <c r="W29" s="440"/>
      <c r="X29" s="439"/>
      <c r="Y29" s="439"/>
      <c r="Z29" s="439"/>
      <c r="AA29" s="441"/>
      <c r="AB29" s="442"/>
      <c r="AC29" s="443"/>
      <c r="AD29" s="442"/>
      <c r="AE29" s="443"/>
      <c r="AF29" s="444"/>
      <c r="AG29" s="445"/>
      <c r="AH29" s="437"/>
      <c r="AI29" s="428"/>
      <c r="AJ29" s="446"/>
      <c r="AK29" s="446"/>
      <c r="AL29" s="437"/>
      <c r="AM29" s="428"/>
    </row>
    <row r="30" spans="1:39" s="429" customFormat="1" ht="24.75" customHeight="1" x14ac:dyDescent="0.35">
      <c r="A30" s="373"/>
      <c r="B30" s="447"/>
      <c r="C30" s="431"/>
      <c r="D30" s="431"/>
      <c r="E30" s="378"/>
      <c r="F30" s="378"/>
      <c r="G30" s="378"/>
      <c r="H30" s="378"/>
      <c r="I30" s="378"/>
      <c r="J30" s="432"/>
      <c r="K30" s="448"/>
      <c r="L30" s="449"/>
      <c r="M30" s="435"/>
      <c r="N30" s="402"/>
      <c r="O30" s="448"/>
      <c r="P30" s="449"/>
      <c r="Q30" s="450"/>
      <c r="R30" s="390">
        <v>3</v>
      </c>
      <c r="S30" s="437"/>
      <c r="T30" s="438"/>
      <c r="U30" s="439"/>
      <c r="V30" s="439"/>
      <c r="W30" s="440"/>
      <c r="X30" s="439"/>
      <c r="Y30" s="439"/>
      <c r="Z30" s="439"/>
      <c r="AA30" s="441"/>
      <c r="AB30" s="442"/>
      <c r="AC30" s="443"/>
      <c r="AD30" s="442"/>
      <c r="AE30" s="443"/>
      <c r="AF30" s="444"/>
      <c r="AG30" s="445"/>
      <c r="AH30" s="437"/>
      <c r="AI30" s="428"/>
      <c r="AJ30" s="446"/>
      <c r="AK30" s="446"/>
      <c r="AL30" s="437"/>
      <c r="AM30" s="428"/>
    </row>
    <row r="31" spans="1:39" s="372" customFormat="1" ht="151.5" customHeight="1" x14ac:dyDescent="0.35">
      <c r="A31" s="373">
        <f t="shared" ref="A31" si="51">1+A28</f>
        <v>9</v>
      </c>
      <c r="B31" s="351" t="s">
        <v>229</v>
      </c>
      <c r="C31" s="352" t="s">
        <v>269</v>
      </c>
      <c r="D31" s="352" t="s">
        <v>270</v>
      </c>
      <c r="E31" s="353" t="s">
        <v>118</v>
      </c>
      <c r="F31" s="353" t="s">
        <v>248</v>
      </c>
      <c r="G31" s="353" t="s">
        <v>284</v>
      </c>
      <c r="H31" s="354" t="s">
        <v>327</v>
      </c>
      <c r="I31" s="353" t="s">
        <v>115</v>
      </c>
      <c r="J31" s="355">
        <v>30</v>
      </c>
      <c r="K31" s="356" t="str">
        <f>IF(J31&lt;=0,"",IF(J31&lt;=2,"Muy Baja",IF(J31&lt;=24,"Baja",IF(J31&lt;=500,"Media",IF(J31&lt;=5000,"Alta","Muy Alta")))))</f>
        <v>Media</v>
      </c>
      <c r="L31" s="357">
        <f>IF(K31="","",IF(K31="Muy Baja",0.2,IF(K31="Baja",0.4,IF(K31="Media",0.6,IF(K31="Alta",0.8,IF(K31="Muy Alta",1,))))))</f>
        <v>0.6</v>
      </c>
      <c r="M31" s="358" t="s">
        <v>305</v>
      </c>
      <c r="N31" s="359" t="str">
        <f ca="1">IF(NOT(ISERROR(MATCH(M31,'Tabla Impacto'!$B$221:$B$223,0))),'Tabla Impacto'!$F$223&amp;"Por favor no seleccionar los criterios de impacto(Afectación Económica o presupuestal y Pérdida Reputacional)",M31)</f>
        <v xml:space="preserve"> El riesgo afecta la imagen de la entidad con efecto publicitario sostenido a nivel de sector administrativo, nivel departamental o municipal</v>
      </c>
      <c r="O31" s="356" t="str">
        <f ca="1">IF(OR(N31='Tabla Impacto'!$C$11,N31='Tabla Impacto'!$D$11),"Leve",IF(OR(N31='Tabla Impacto'!$C$12,N31='Tabla Impacto'!$D$12),"Menor",IF(OR(N31='Tabla Impacto'!$C$13,N31='Tabla Impacto'!$D$13),"Moderado",IF(OR(N31='Tabla Impacto'!$C$14,N31='Tabla Impacto'!$D$14),"Mayor",IF(OR(N31='Tabla Impacto'!$C$15,N31='Tabla Impacto'!$D$15),"Catastrófico","")))))</f>
        <v>Mayor</v>
      </c>
      <c r="P31" s="357">
        <f ca="1">IF(O31="","",IF(O31="Leve",0.2,IF(O31="Menor",0.4,IF(O31="Moderado",0.6,IF(O31="Mayor",0.8,IF(O31="Catastrófico",1,))))))</f>
        <v>0.8</v>
      </c>
      <c r="Q31" s="360" t="str">
        <f ca="1">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361">
        <v>1</v>
      </c>
      <c r="S31" s="348" t="s">
        <v>339</v>
      </c>
      <c r="T31" s="362" t="str">
        <f t="shared" si="43"/>
        <v>Probabilidad</v>
      </c>
      <c r="U31" s="363" t="s">
        <v>14</v>
      </c>
      <c r="V31" s="363" t="s">
        <v>9</v>
      </c>
      <c r="W31" s="364" t="str">
        <f t="shared" si="44"/>
        <v>40%</v>
      </c>
      <c r="X31" s="363" t="s">
        <v>19</v>
      </c>
      <c r="Y31" s="363" t="s">
        <v>22</v>
      </c>
      <c r="Z31" s="363" t="s">
        <v>110</v>
      </c>
      <c r="AA31" s="365">
        <f t="shared" ref="AA31" si="52">IFERROR(IF(T31="Probabilidad",(L31-(+L31*W31)),IF(T31="Impacto",L31,"")),"")</f>
        <v>0.36</v>
      </c>
      <c r="AB31" s="366" t="str">
        <f t="shared" si="46"/>
        <v>Baja</v>
      </c>
      <c r="AC31" s="367">
        <f t="shared" si="47"/>
        <v>0.36</v>
      </c>
      <c r="AD31" s="366" t="str">
        <f t="shared" ca="1" si="48"/>
        <v>Mayor</v>
      </c>
      <c r="AE31" s="367">
        <f t="shared" ref="AE31" ca="1" si="53">IFERROR(IF(T31="Impacto",(P31-(+P31*W31)),IF(T31="Probabilidad",P31,"")),"")</f>
        <v>0.8</v>
      </c>
      <c r="AF31" s="368" t="str">
        <f t="shared" ca="1" si="50"/>
        <v>Alto</v>
      </c>
      <c r="AG31" s="369" t="s">
        <v>122</v>
      </c>
      <c r="AH31" s="349" t="s">
        <v>328</v>
      </c>
      <c r="AI31" s="399" t="s">
        <v>205</v>
      </c>
      <c r="AJ31" s="400" t="s">
        <v>230</v>
      </c>
      <c r="AK31" s="400" t="s">
        <v>231</v>
      </c>
      <c r="AL31" s="349" t="s">
        <v>271</v>
      </c>
      <c r="AM31" s="370"/>
    </row>
    <row r="32" spans="1:39" s="372" customFormat="1" ht="12" customHeight="1" x14ac:dyDescent="0.35">
      <c r="A32" s="373"/>
      <c r="B32" s="374"/>
      <c r="C32" s="376"/>
      <c r="D32" s="375"/>
      <c r="E32" s="377"/>
      <c r="F32" s="377"/>
      <c r="G32" s="377"/>
      <c r="H32" s="378"/>
      <c r="I32" s="377"/>
      <c r="J32" s="379"/>
      <c r="K32" s="380"/>
      <c r="L32" s="381"/>
      <c r="M32" s="382"/>
      <c r="N32" s="383"/>
      <c r="O32" s="380"/>
      <c r="P32" s="381"/>
      <c r="Q32" s="384"/>
      <c r="R32" s="361">
        <v>2</v>
      </c>
      <c r="S32" s="348"/>
      <c r="T32" s="362"/>
      <c r="U32" s="363"/>
      <c r="V32" s="363"/>
      <c r="W32" s="364"/>
      <c r="X32" s="363"/>
      <c r="Y32" s="363"/>
      <c r="Z32" s="363"/>
      <c r="AA32" s="365"/>
      <c r="AB32" s="366"/>
      <c r="AC32" s="367"/>
      <c r="AD32" s="366"/>
      <c r="AE32" s="367"/>
      <c r="AF32" s="368"/>
      <c r="AG32" s="369"/>
      <c r="AH32" s="349"/>
      <c r="AI32" s="399"/>
      <c r="AJ32" s="400"/>
      <c r="AK32" s="400"/>
      <c r="AL32" s="349"/>
      <c r="AM32" s="370"/>
    </row>
    <row r="33" spans="1:39" s="372" customFormat="1" ht="24" customHeight="1" x14ac:dyDescent="0.35">
      <c r="A33" s="373"/>
      <c r="B33" s="385"/>
      <c r="C33" s="376"/>
      <c r="D33" s="375"/>
      <c r="E33" s="377"/>
      <c r="F33" s="377"/>
      <c r="G33" s="377"/>
      <c r="H33" s="378"/>
      <c r="I33" s="377"/>
      <c r="J33" s="379"/>
      <c r="K33" s="386"/>
      <c r="L33" s="387"/>
      <c r="M33" s="382"/>
      <c r="N33" s="383"/>
      <c r="O33" s="386"/>
      <c r="P33" s="387"/>
      <c r="Q33" s="388"/>
      <c r="R33" s="361">
        <v>3</v>
      </c>
      <c r="S33" s="348"/>
      <c r="T33" s="362"/>
      <c r="U33" s="363"/>
      <c r="V33" s="363"/>
      <c r="W33" s="364"/>
      <c r="X33" s="363"/>
      <c r="Y33" s="363"/>
      <c r="Z33" s="363"/>
      <c r="AA33" s="365"/>
      <c r="AB33" s="366"/>
      <c r="AC33" s="367"/>
      <c r="AD33" s="366"/>
      <c r="AE33" s="367"/>
      <c r="AF33" s="368"/>
      <c r="AG33" s="369"/>
      <c r="AH33" s="349"/>
      <c r="AI33" s="399"/>
      <c r="AJ33" s="400"/>
      <c r="AK33" s="400"/>
      <c r="AL33" s="349"/>
      <c r="AM33" s="370"/>
    </row>
    <row r="34" spans="1:39" s="372" customFormat="1" ht="151.5" customHeight="1" x14ac:dyDescent="0.35">
      <c r="A34" s="373">
        <f>1+A31</f>
        <v>10</v>
      </c>
      <c r="B34" s="451" t="s">
        <v>232</v>
      </c>
      <c r="C34" s="352" t="s">
        <v>253</v>
      </c>
      <c r="D34" s="352" t="s">
        <v>272</v>
      </c>
      <c r="E34" s="353" t="s">
        <v>120</v>
      </c>
      <c r="F34" s="353" t="s">
        <v>233</v>
      </c>
      <c r="G34" s="353" t="s">
        <v>234</v>
      </c>
      <c r="H34" s="354" t="s">
        <v>326</v>
      </c>
      <c r="I34" s="353" t="s">
        <v>115</v>
      </c>
      <c r="J34" s="355">
        <v>2</v>
      </c>
      <c r="K34" s="356" t="str">
        <f>IF(J34&lt;=0,"",IF(J34&lt;=2,"Muy Baja",IF(J34&lt;=24,"Baja",IF(J34&lt;=500,"Media",IF(J34&lt;=5000,"Alta","Muy Alta")))))</f>
        <v>Muy Baja</v>
      </c>
      <c r="L34" s="357">
        <f>IF(K34="","",IF(K34="Muy Baja",0.2,IF(K34="Baja",0.4,IF(K34="Media",0.6,IF(K34="Alta",0.8,IF(K34="Muy Alta",1,))))))</f>
        <v>0.2</v>
      </c>
      <c r="M34" s="358" t="s">
        <v>297</v>
      </c>
      <c r="N34" s="359" t="str">
        <f ca="1">IF(NOT(ISERROR(MATCH(M34,'Tabla Impacto'!$B$221:$B$223,0))),'Tabla Impacto'!$F$223&amp;"Por favor no seleccionar los criterios de impacto(Afectación Económica o presupuestal y Pérdida Reputacional)",M34)</f>
        <v xml:space="preserve"> Entre 50 y 100 SMLMV </v>
      </c>
      <c r="O34" s="356" t="str">
        <f ca="1">IF(OR(N34='Tabla Impacto'!$C$11,N34='Tabla Impacto'!$D$11),"Leve",IF(OR(N34='Tabla Impacto'!$C$12,N34='Tabla Impacto'!$D$12),"Menor",IF(OR(N34='Tabla Impacto'!$C$13,N34='Tabla Impacto'!$D$13),"Moderado",IF(OR(N34='Tabla Impacto'!$C$14,N34='Tabla Impacto'!$D$14),"Mayor",IF(OR(N34='Tabla Impacto'!$C$15,N34='Tabla Impacto'!$D$15),"Catastrófico","")))))</f>
        <v>Moderado</v>
      </c>
      <c r="P34" s="357">
        <f ca="1">IF(O34="","",IF(O34="Leve",0.2,IF(O34="Menor",0.4,IF(O34="Moderado",0.6,IF(O34="Mayor",0.8,IF(O34="Catastrófico",1,))))))</f>
        <v>0.6</v>
      </c>
      <c r="Q34" s="360" t="str">
        <f ca="1">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Moderado</v>
      </c>
      <c r="R34" s="361">
        <v>1</v>
      </c>
      <c r="S34" s="348" t="s">
        <v>345</v>
      </c>
      <c r="T34" s="362" t="str">
        <f t="shared" si="7"/>
        <v>Probabilidad</v>
      </c>
      <c r="U34" s="363" t="s">
        <v>14</v>
      </c>
      <c r="V34" s="363" t="s">
        <v>9</v>
      </c>
      <c r="W34" s="364" t="str">
        <f t="shared" si="8"/>
        <v>40%</v>
      </c>
      <c r="X34" s="363" t="s">
        <v>20</v>
      </c>
      <c r="Y34" s="363" t="s">
        <v>22</v>
      </c>
      <c r="Z34" s="363" t="s">
        <v>110</v>
      </c>
      <c r="AA34" s="365">
        <f t="shared" si="9"/>
        <v>0.12</v>
      </c>
      <c r="AB34" s="366" t="str">
        <f t="shared" si="10"/>
        <v>Muy Baja</v>
      </c>
      <c r="AC34" s="367">
        <f t="shared" si="11"/>
        <v>0.12</v>
      </c>
      <c r="AD34" s="366" t="str">
        <f t="shared" ca="1" si="12"/>
        <v>Moderado</v>
      </c>
      <c r="AE34" s="367">
        <f t="shared" ca="1" si="13"/>
        <v>0.6</v>
      </c>
      <c r="AF34" s="368" t="str">
        <f t="shared" ca="1" si="14"/>
        <v>Moderado</v>
      </c>
      <c r="AG34" s="369" t="s">
        <v>122</v>
      </c>
      <c r="AH34" s="348" t="s">
        <v>346</v>
      </c>
      <c r="AI34" s="370" t="s">
        <v>222</v>
      </c>
      <c r="AJ34" s="419">
        <v>45352</v>
      </c>
      <c r="AK34" s="419">
        <v>45504</v>
      </c>
      <c r="AL34" s="348" t="s">
        <v>285</v>
      </c>
      <c r="AM34" s="370"/>
    </row>
    <row r="35" spans="1:39" s="372" customFormat="1" ht="46.5" customHeight="1" x14ac:dyDescent="0.35">
      <c r="A35" s="373"/>
      <c r="B35" s="452"/>
      <c r="C35" s="375"/>
      <c r="D35" s="375"/>
      <c r="E35" s="377"/>
      <c r="F35" s="377"/>
      <c r="G35" s="377"/>
      <c r="H35" s="378"/>
      <c r="I35" s="377"/>
      <c r="J35" s="379"/>
      <c r="K35" s="380"/>
      <c r="L35" s="381"/>
      <c r="M35" s="382"/>
      <c r="N35" s="383"/>
      <c r="O35" s="380"/>
      <c r="P35" s="381"/>
      <c r="Q35" s="384"/>
      <c r="R35" s="361">
        <v>2</v>
      </c>
      <c r="S35" s="348"/>
      <c r="T35" s="362" t="str">
        <f t="shared" ref="T35:T36" si="54">IF(OR(U35="Preventivo",U35="Detectivo"),"Probabilidad",IF(U35="Correctivo","Impacto",""))</f>
        <v/>
      </c>
      <c r="U35" s="363"/>
      <c r="V35" s="363"/>
      <c r="W35" s="364" t="str">
        <f t="shared" ref="W35:W36" si="55">IF(AND(U35="Preventivo",V35="Automático"),"50%",IF(AND(U35="Preventivo",V35="Manual"),"40%",IF(AND(U35="Detectivo",V35="Automático"),"40%",IF(AND(U35="Detectivo",V35="Manual"),"30%",IF(AND(U35="Correctivo",V35="Automático"),"35%",IF(AND(U35="Correctivo",V35="Manual"),"25%",""))))))</f>
        <v/>
      </c>
      <c r="X35" s="363"/>
      <c r="Y35" s="363"/>
      <c r="Z35" s="363"/>
      <c r="AA35" s="365" t="str">
        <f>IFERROR(IF(T35="Probabilidad",(AA34-(+AA34*W35)),IF(T35="Impacto",L35,"")),"")</f>
        <v/>
      </c>
      <c r="AB35" s="366" t="str">
        <f t="shared" ref="AB35:AB36" si="56">IFERROR(IF(AA35="","",IF(AA35&lt;=0.2,"Muy Baja",IF(AA35&lt;=0.4,"Baja",IF(AA35&lt;=0.6,"Media",IF(AA35&lt;=0.8,"Alta","Muy Alta"))))),"")</f>
        <v/>
      </c>
      <c r="AC35" s="367" t="str">
        <f t="shared" ref="AC35:AC36" si="57">+AA35</f>
        <v/>
      </c>
      <c r="AD35" s="366" t="str">
        <f t="shared" ref="AD35:AD36" ca="1" si="58">IFERROR(IF(AE35="","",IF(AE35&lt;=0.2,"Leve",IF(AE35&lt;=0.4,"Menor",IF(AE35&lt;=0.6,"Moderado",IF(AE35&lt;=0.8,"Mayor","Catastrófico"))))),"")</f>
        <v>Moderado</v>
      </c>
      <c r="AE35" s="367">
        <f ca="1">+AE34</f>
        <v>0.6</v>
      </c>
      <c r="AF35" s="368" t="str">
        <f t="shared" ref="AF35:AF36" ca="1" si="59">IFERROR(IF(OR(AND(AB35="Muy Baja",AD35="Leve"),AND(AB35="Muy Baja",AD35="Menor"),AND(AB35="Baja",AD35="Leve")),"Bajo",IF(OR(AND(AB35="Muy baja",AD35="Moderado"),AND(AB35="Baja",AD35="Menor"),AND(AB35="Baja",AD35="Moderado"),AND(AB35="Media",AD35="Leve"),AND(AB35="Media",AD35="Menor"),AND(AB35="Media",AD35="Moderado"),AND(AB35="Alta",AD35="Leve"),AND(AB35="Alta",AD35="Menor")),"Moderado",IF(OR(AND(AB35="Muy Baja",AD35="Mayor"),AND(AB35="Baja",AD35="Mayor"),AND(AB35="Media",AD35="Mayor"),AND(AB35="Alta",AD35="Moderado"),AND(AB35="Alta",AD35="Mayor"),AND(AB35="Muy Alta",AD35="Leve"),AND(AB35="Muy Alta",AD35="Menor"),AND(AB35="Muy Alta",AD35="Moderado"),AND(AB35="Muy Alta",AD35="Mayor")),"Alto",IF(OR(AND(AB35="Muy Baja",AD35="Catastrófico"),AND(AB35="Baja",AD35="Catastrófico"),AND(AB35="Media",AD35="Catastrófico"),AND(AB35="Alta",AD35="Catastrófico"),AND(AB35="Muy Alta",AD35="Catastrófico")),"Extremo","")))),"")</f>
        <v/>
      </c>
      <c r="AG35" s="369"/>
      <c r="AH35" s="348"/>
      <c r="AI35" s="370"/>
      <c r="AJ35" s="419"/>
      <c r="AK35" s="420"/>
      <c r="AL35" s="348"/>
      <c r="AM35" s="370"/>
    </row>
    <row r="36" spans="1:39" s="372" customFormat="1" ht="30.75" customHeight="1" x14ac:dyDescent="0.35">
      <c r="A36" s="373"/>
      <c r="B36" s="453"/>
      <c r="C36" s="375"/>
      <c r="D36" s="375"/>
      <c r="E36" s="377"/>
      <c r="F36" s="377"/>
      <c r="G36" s="377"/>
      <c r="H36" s="378"/>
      <c r="I36" s="377"/>
      <c r="J36" s="379"/>
      <c r="K36" s="386"/>
      <c r="L36" s="387"/>
      <c r="M36" s="382"/>
      <c r="N36" s="383"/>
      <c r="O36" s="386"/>
      <c r="P36" s="387"/>
      <c r="Q36" s="388"/>
      <c r="R36" s="361">
        <v>3</v>
      </c>
      <c r="S36" s="349"/>
      <c r="T36" s="362" t="str">
        <f t="shared" si="54"/>
        <v/>
      </c>
      <c r="U36" s="363"/>
      <c r="V36" s="363"/>
      <c r="W36" s="364" t="str">
        <f t="shared" si="55"/>
        <v/>
      </c>
      <c r="X36" s="363"/>
      <c r="Y36" s="363"/>
      <c r="Z36" s="363"/>
      <c r="AA36" s="365" t="str">
        <f>IFERROR(IF(T36="Probabilidad",(AA35-(+AA35*W36)),IF(T36="Impacto",L36,"")),"")</f>
        <v/>
      </c>
      <c r="AB36" s="366" t="str">
        <f t="shared" si="56"/>
        <v/>
      </c>
      <c r="AC36" s="367" t="str">
        <f t="shared" si="57"/>
        <v/>
      </c>
      <c r="AD36" s="366" t="str">
        <f t="shared" ca="1" si="58"/>
        <v>Moderado</v>
      </c>
      <c r="AE36" s="367">
        <f ca="1">+P34</f>
        <v>0.6</v>
      </c>
      <c r="AF36" s="368" t="str">
        <f t="shared" ca="1" si="59"/>
        <v/>
      </c>
      <c r="AG36" s="369"/>
      <c r="AH36" s="348"/>
      <c r="AI36" s="370"/>
      <c r="AJ36" s="419"/>
      <c r="AK36" s="420"/>
      <c r="AL36" s="348"/>
      <c r="AM36" s="370"/>
    </row>
    <row r="37" spans="1:39" s="372" customFormat="1" ht="151.5" customHeight="1" x14ac:dyDescent="0.35">
      <c r="A37" s="373">
        <f>1+A34</f>
        <v>11</v>
      </c>
      <c r="B37" s="351" t="s">
        <v>236</v>
      </c>
      <c r="C37" s="352" t="s">
        <v>235</v>
      </c>
      <c r="D37" s="352" t="s">
        <v>237</v>
      </c>
      <c r="E37" s="353" t="s">
        <v>118</v>
      </c>
      <c r="F37" s="353" t="s">
        <v>238</v>
      </c>
      <c r="G37" s="353" t="s">
        <v>286</v>
      </c>
      <c r="H37" s="354" t="s">
        <v>239</v>
      </c>
      <c r="I37" s="353" t="s">
        <v>115</v>
      </c>
      <c r="J37" s="355">
        <v>355</v>
      </c>
      <c r="K37" s="356" t="str">
        <f>IF(J37&lt;=0,"",IF(J37&lt;=2,"Muy Baja",IF(J37&lt;=24,"Baja",IF(J37&lt;=500,"Media",IF(J37&lt;=5000,"Alta","Muy Alta")))))</f>
        <v>Media</v>
      </c>
      <c r="L37" s="357">
        <f>IF(K37="","",IF(K37="Muy Baja",0.2,IF(K37="Baja",0.4,IF(K37="Media",0.6,IF(K37="Alta",0.8,IF(K37="Muy Alta",1,))))))</f>
        <v>0.6</v>
      </c>
      <c r="M37" s="358" t="s">
        <v>305</v>
      </c>
      <c r="N37" s="359" t="str">
        <f ca="1">IF(NOT(ISERROR(MATCH(M37,'Tabla Impacto'!$B$221:$B$223,0))),'Tabla Impacto'!$F$223&amp;"Por favor no seleccionar los criterios de impacto(Afectación Económica o presupuestal y Pérdida Reputacional)",M37)</f>
        <v xml:space="preserve"> El riesgo afecta la imagen de la entidad con efecto publicitario sostenido a nivel de sector administrativo, nivel departamental o municipal</v>
      </c>
      <c r="O37" s="356" t="str">
        <f ca="1">IF(OR(N37='Tabla Impacto'!$C$11,N37='Tabla Impacto'!$D$11),"Leve",IF(OR(N37='Tabla Impacto'!$C$12,N37='Tabla Impacto'!$D$12),"Menor",IF(OR(N37='Tabla Impacto'!$C$13,N37='Tabla Impacto'!$D$13),"Moderado",IF(OR(N37='Tabla Impacto'!$C$14,N37='Tabla Impacto'!$D$14),"Mayor",IF(OR(N37='Tabla Impacto'!$C$15,N37='Tabla Impacto'!$D$15),"Catastrófico","")))))</f>
        <v>Mayor</v>
      </c>
      <c r="P37" s="357">
        <f ca="1">IF(O37="","",IF(O37="Leve",0.2,IF(O37="Menor",0.4,IF(O37="Moderado",0.6,IF(O37="Mayor",0.8,IF(O37="Catastrófico",1,))))))</f>
        <v>0.8</v>
      </c>
      <c r="Q37" s="360" t="str">
        <f ca="1">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Alto</v>
      </c>
      <c r="R37" s="361">
        <v>1</v>
      </c>
      <c r="S37" s="348" t="s">
        <v>287</v>
      </c>
      <c r="T37" s="362" t="str">
        <f t="shared" si="7"/>
        <v>Probabilidad</v>
      </c>
      <c r="U37" s="363" t="s">
        <v>14</v>
      </c>
      <c r="V37" s="363" t="s">
        <v>9</v>
      </c>
      <c r="W37" s="364" t="str">
        <f t="shared" si="8"/>
        <v>40%</v>
      </c>
      <c r="X37" s="363" t="s">
        <v>20</v>
      </c>
      <c r="Y37" s="363" t="s">
        <v>22</v>
      </c>
      <c r="Z37" s="363" t="s">
        <v>110</v>
      </c>
      <c r="AA37" s="365">
        <f t="shared" si="9"/>
        <v>0.36</v>
      </c>
      <c r="AB37" s="366" t="str">
        <f t="shared" si="10"/>
        <v>Baja</v>
      </c>
      <c r="AC37" s="367">
        <f t="shared" si="11"/>
        <v>0.36</v>
      </c>
      <c r="AD37" s="366" t="str">
        <f t="shared" ca="1" si="12"/>
        <v>Mayor</v>
      </c>
      <c r="AE37" s="367">
        <f t="shared" ca="1" si="13"/>
        <v>0.8</v>
      </c>
      <c r="AF37" s="368" t="str">
        <f t="shared" ca="1" si="14"/>
        <v>Alto</v>
      </c>
      <c r="AG37" s="369" t="s">
        <v>122</v>
      </c>
      <c r="AH37" s="348" t="s">
        <v>288</v>
      </c>
      <c r="AI37" s="370" t="s">
        <v>222</v>
      </c>
      <c r="AJ37" s="371" t="s">
        <v>196</v>
      </c>
      <c r="AK37" s="371" t="s">
        <v>196</v>
      </c>
      <c r="AL37" s="349" t="s">
        <v>240</v>
      </c>
      <c r="AM37" s="370"/>
    </row>
    <row r="38" spans="1:39" s="372" customFormat="1" ht="24" customHeight="1" x14ac:dyDescent="0.35">
      <c r="A38" s="373"/>
      <c r="B38" s="374"/>
      <c r="C38" s="376"/>
      <c r="D38" s="376"/>
      <c r="E38" s="377"/>
      <c r="F38" s="377"/>
      <c r="G38" s="377"/>
      <c r="H38" s="378"/>
      <c r="I38" s="377"/>
      <c r="J38" s="379"/>
      <c r="K38" s="380"/>
      <c r="L38" s="381"/>
      <c r="M38" s="382"/>
      <c r="N38" s="383"/>
      <c r="O38" s="380"/>
      <c r="P38" s="381"/>
      <c r="Q38" s="384"/>
      <c r="R38" s="361">
        <v>2</v>
      </c>
      <c r="S38" s="348"/>
      <c r="T38" s="362" t="str">
        <f t="shared" ref="T38:T39" si="60">IF(OR(U38="Preventivo",U38="Detectivo"),"Probabilidad",IF(U38="Correctivo","Impacto",""))</f>
        <v/>
      </c>
      <c r="U38" s="363"/>
      <c r="V38" s="363"/>
      <c r="W38" s="364"/>
      <c r="X38" s="363"/>
      <c r="Y38" s="363"/>
      <c r="Z38" s="363"/>
      <c r="AA38" s="365" t="str">
        <f>IFERROR(IF(T38="Probabilidad",(AA37-(+AA37*W38)),IF(T38="Impacto",L38,"")),"")</f>
        <v/>
      </c>
      <c r="AB38" s="366" t="str">
        <f t="shared" ref="AB38:AB39" si="61">IFERROR(IF(AA38="","",IF(AA38&lt;=0.2,"Muy Baja",IF(AA38&lt;=0.4,"Baja",IF(AA38&lt;=0.6,"Media",IF(AA38&lt;=0.8,"Alta","Muy Alta"))))),"")</f>
        <v/>
      </c>
      <c r="AC38" s="367" t="str">
        <f t="shared" ref="AC38:AC39" si="62">+AA38</f>
        <v/>
      </c>
      <c r="AD38" s="366" t="str">
        <f t="shared" ref="AD38:AD39" si="63">IFERROR(IF(AE38="","",IF(AE38&lt;=0.2,"Leve",IF(AE38&lt;=0.4,"Menor",IF(AE38&lt;=0.6,"Moderado",IF(AE38&lt;=0.8,"Mayor","Catastrófico"))))),"")</f>
        <v/>
      </c>
      <c r="AE38" s="367" t="str">
        <f t="shared" ref="AE38:AE39" si="64">IFERROR(IF(T38="Impacto",(P38-(+P38*W38)),IF(T38="Probabilidad",P38,"")),"")</f>
        <v/>
      </c>
      <c r="AF38" s="368" t="str">
        <f t="shared" ref="AF38:AF39" si="65">IFERROR(IF(OR(AND(AB38="Muy Baja",AD38="Leve"),AND(AB38="Muy Baja",AD38="Menor"),AND(AB38="Baja",AD38="Leve")),"Bajo",IF(OR(AND(AB38="Muy baja",AD38="Moderado"),AND(AB38="Baja",AD38="Menor"),AND(AB38="Baja",AD38="Moderado"),AND(AB38="Media",AD38="Leve"),AND(AB38="Media",AD38="Menor"),AND(AB38="Media",AD38="Moderado"),AND(AB38="Alta",AD38="Leve"),AND(AB38="Alta",AD38="Menor")),"Moderado",IF(OR(AND(AB38="Muy Baja",AD38="Mayor"),AND(AB38="Baja",AD38="Mayor"),AND(AB38="Media",AD38="Mayor"),AND(AB38="Alta",AD38="Moderado"),AND(AB38="Alta",AD38="Mayor"),AND(AB38="Muy Alta",AD38="Leve"),AND(AB38="Muy Alta",AD38="Menor"),AND(AB38="Muy Alta",AD38="Moderado"),AND(AB38="Muy Alta",AD38="Mayor")),"Alto",IF(OR(AND(AB38="Muy Baja",AD38="Catastrófico"),AND(AB38="Baja",AD38="Catastrófico"),AND(AB38="Media",AD38="Catastrófico"),AND(AB38="Alta",AD38="Catastrófico"),AND(AB38="Muy Alta",AD38="Catastrófico")),"Extremo","")))),"")</f>
        <v/>
      </c>
      <c r="AG38" s="369"/>
      <c r="AH38" s="348"/>
      <c r="AI38" s="370"/>
      <c r="AJ38" s="371"/>
      <c r="AK38" s="371"/>
      <c r="AL38" s="348"/>
      <c r="AM38" s="370"/>
    </row>
    <row r="39" spans="1:39" s="372" customFormat="1" ht="18" customHeight="1" x14ac:dyDescent="0.35">
      <c r="A39" s="373"/>
      <c r="B39" s="385"/>
      <c r="C39" s="454"/>
      <c r="D39" s="376"/>
      <c r="E39" s="377"/>
      <c r="F39" s="377"/>
      <c r="G39" s="377"/>
      <c r="H39" s="378"/>
      <c r="I39" s="377"/>
      <c r="J39" s="379"/>
      <c r="K39" s="386"/>
      <c r="L39" s="387"/>
      <c r="M39" s="382"/>
      <c r="N39" s="383"/>
      <c r="O39" s="386"/>
      <c r="P39" s="387"/>
      <c r="Q39" s="388"/>
      <c r="R39" s="361">
        <v>3</v>
      </c>
      <c r="S39" s="348"/>
      <c r="T39" s="362" t="str">
        <f t="shared" si="60"/>
        <v/>
      </c>
      <c r="U39" s="363"/>
      <c r="V39" s="363"/>
      <c r="W39" s="364"/>
      <c r="X39" s="363"/>
      <c r="Y39" s="363"/>
      <c r="Z39" s="363"/>
      <c r="AA39" s="365" t="str">
        <f>IFERROR(IF(T39="Probabilidad",(AA38-(+AA38*W39)),IF(T39="Impacto",L39,"")),"")</f>
        <v/>
      </c>
      <c r="AB39" s="366" t="str">
        <f t="shared" si="61"/>
        <v/>
      </c>
      <c r="AC39" s="367" t="str">
        <f t="shared" si="62"/>
        <v/>
      </c>
      <c r="AD39" s="366" t="str">
        <f t="shared" si="63"/>
        <v/>
      </c>
      <c r="AE39" s="367" t="str">
        <f t="shared" si="64"/>
        <v/>
      </c>
      <c r="AF39" s="368" t="str">
        <f t="shared" si="65"/>
        <v/>
      </c>
      <c r="AG39" s="369"/>
      <c r="AH39" s="348"/>
      <c r="AI39" s="370"/>
      <c r="AJ39" s="371"/>
      <c r="AK39" s="371"/>
      <c r="AL39" s="348"/>
      <c r="AM39" s="370"/>
    </row>
    <row r="40" spans="1:39" s="372" customFormat="1" ht="151.5" customHeight="1" x14ac:dyDescent="0.35">
      <c r="A40" s="373">
        <f>1+A37</f>
        <v>12</v>
      </c>
      <c r="B40" s="351" t="s">
        <v>241</v>
      </c>
      <c r="C40" s="455" t="s">
        <v>251</v>
      </c>
      <c r="D40" s="455" t="s">
        <v>275</v>
      </c>
      <c r="E40" s="456" t="s">
        <v>120</v>
      </c>
      <c r="F40" s="456" t="s">
        <v>289</v>
      </c>
      <c r="G40" s="456" t="s">
        <v>319</v>
      </c>
      <c r="H40" s="457" t="s">
        <v>325</v>
      </c>
      <c r="I40" s="456" t="s">
        <v>115</v>
      </c>
      <c r="J40" s="458">
        <v>3000</v>
      </c>
      <c r="K40" s="459" t="str">
        <f>IF(J40&lt;=0,"",IF(J40&lt;=2,"Muy Baja",IF(J40&lt;=24,"Baja",IF(J40&lt;=500,"Media",IF(J40&lt;=5000,"Alta","Muy Alta")))))</f>
        <v>Alta</v>
      </c>
      <c r="L40" s="460">
        <f>IF(K40="","",IF(K40="Muy Baja",0.2,IF(K40="Baja",0.4,IF(K40="Media",0.6,IF(K40="Alta",0.8,IF(K40="Muy Alta",1,))))))</f>
        <v>0.8</v>
      </c>
      <c r="M40" s="461" t="s">
        <v>297</v>
      </c>
      <c r="N40" s="462" t="str">
        <f ca="1">IF(NOT(ISERROR(MATCH(M40,'Tabla Impacto'!$B$221:$B$223,0))),'Tabla Impacto'!$F$223&amp;"Por favor no seleccionar los criterios de impacto(Afectación Económica o presupuestal y Pérdida Reputacional)",M40)</f>
        <v xml:space="preserve"> Entre 50 y 100 SMLMV </v>
      </c>
      <c r="O40" s="459" t="str">
        <f ca="1">IF(OR(N40='Tabla Impacto'!$C$11,N40='Tabla Impacto'!$D$11),"Leve",IF(OR(N40='Tabla Impacto'!$C$12,N40='Tabla Impacto'!$D$12),"Menor",IF(OR(N40='Tabla Impacto'!$C$13,N40='Tabla Impacto'!$D$13),"Moderado",IF(OR(N40='Tabla Impacto'!$C$14,N40='Tabla Impacto'!$D$14),"Mayor",IF(OR(N40='Tabla Impacto'!$C$15,N40='Tabla Impacto'!$D$15),"Catastrófico","")))))</f>
        <v>Moderado</v>
      </c>
      <c r="P40" s="460">
        <f ca="1">IF(O40="","",IF(O40="Leve",0.2,IF(O40="Menor",0.4,IF(O40="Moderado",0.6,IF(O40="Mayor",0.8,IF(O40="Catastrófico",1,))))))</f>
        <v>0.6</v>
      </c>
      <c r="Q40" s="463" t="str">
        <f ca="1">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Alto</v>
      </c>
      <c r="R40" s="121">
        <v>1</v>
      </c>
      <c r="S40" s="122" t="s">
        <v>254</v>
      </c>
      <c r="T40" s="123" t="str">
        <f t="shared" ref="T40:T42" si="66">IF(OR(U40="Preventivo",U40="Detectivo"),"Probabilidad",IF(U40="Correctivo","Impacto",""))</f>
        <v>Probabilidad</v>
      </c>
      <c r="U40" s="124" t="s">
        <v>14</v>
      </c>
      <c r="V40" s="124" t="s">
        <v>9</v>
      </c>
      <c r="W40" s="125" t="str">
        <f t="shared" ref="W40:W42" si="67">IF(AND(U40="Preventivo",V40="Automático"),"50%",IF(AND(U40="Preventivo",V40="Manual"),"40%",IF(AND(U40="Detectivo",V40="Automático"),"40%",IF(AND(U40="Detectivo",V40="Manual"),"30%",IF(AND(U40="Correctivo",V40="Automático"),"35%",IF(AND(U40="Correctivo",V40="Manual"),"25%",""))))))</f>
        <v>40%</v>
      </c>
      <c r="X40" s="124" t="s">
        <v>19</v>
      </c>
      <c r="Y40" s="124" t="s">
        <v>22</v>
      </c>
      <c r="Z40" s="124" t="s">
        <v>110</v>
      </c>
      <c r="AA40" s="126">
        <f t="shared" ref="AA40" si="68">IFERROR(IF(T40="Probabilidad",(L40-(+L40*W40)),IF(T40="Impacto",L40,"")),"")</f>
        <v>0.48</v>
      </c>
      <c r="AB40" s="127" t="str">
        <f t="shared" ref="AB40:AB42" si="69">IFERROR(IF(AA40="","",IF(AA40&lt;=0.2,"Muy Baja",IF(AA40&lt;=0.4,"Baja",IF(AA40&lt;=0.6,"Media",IF(AA40&lt;=0.8,"Alta","Muy Alta"))))),"")</f>
        <v>Media</v>
      </c>
      <c r="AC40" s="128">
        <f t="shared" ref="AC40:AC42" si="70">+AA40</f>
        <v>0.48</v>
      </c>
      <c r="AD40" s="127" t="str">
        <f t="shared" ref="AD40:AD42" ca="1" si="71">IFERROR(IF(AE40="","",IF(AE40&lt;=0.2,"Leve",IF(AE40&lt;=0.4,"Menor",IF(AE40&lt;=0.6,"Moderado",IF(AE40&lt;=0.8,"Mayor","Catastrófico"))))),"")</f>
        <v>Moderado</v>
      </c>
      <c r="AE40" s="128">
        <f t="shared" ref="AE40" ca="1" si="72">IFERROR(IF(T40="Impacto",(P40-(+P40*W40)),IF(T40="Probabilidad",P40,"")),"")</f>
        <v>0.6</v>
      </c>
      <c r="AF40" s="129" t="str">
        <f t="shared" ref="AF40:AF42" ca="1" si="73">IFERROR(IF(OR(AND(AB40="Muy Baja",AD40="Leve"),AND(AB40="Muy Baja",AD40="Menor"),AND(AB40="Baja",AD40="Leve")),"Bajo",IF(OR(AND(AB40="Muy baja",AD40="Moderado"),AND(AB40="Baja",AD40="Menor"),AND(AB40="Baja",AD40="Moderado"),AND(AB40="Media",AD40="Leve"),AND(AB40="Media",AD40="Menor"),AND(AB40="Media",AD40="Moderado"),AND(AB40="Alta",AD40="Leve"),AND(AB40="Alta",AD40="Menor")),"Moderado",IF(OR(AND(AB40="Muy Baja",AD40="Mayor"),AND(AB40="Baja",AD40="Mayor"),AND(AB40="Media",AD40="Mayor"),AND(AB40="Alta",AD40="Moderado"),AND(AB40="Alta",AD40="Mayor"),AND(AB40="Muy Alta",AD40="Leve"),AND(AB40="Muy Alta",AD40="Menor"),AND(AB40="Muy Alta",AD40="Moderado"),AND(AB40="Muy Alta",AD40="Mayor")),"Alto",IF(OR(AND(AB40="Muy Baja",AD40="Catastrófico"),AND(AB40="Baja",AD40="Catastrófico"),AND(AB40="Media",AD40="Catastrófico"),AND(AB40="Alta",AD40="Catastrófico"),AND(AB40="Muy Alta",AD40="Catastrófico")),"Extremo","")))),"")</f>
        <v>Moderado</v>
      </c>
      <c r="AG40" s="130" t="s">
        <v>122</v>
      </c>
      <c r="AH40" s="122" t="s">
        <v>308</v>
      </c>
      <c r="AI40" s="132" t="s">
        <v>197</v>
      </c>
      <c r="AJ40" s="131">
        <v>44564</v>
      </c>
      <c r="AK40" s="131" t="s">
        <v>262</v>
      </c>
      <c r="AL40" s="122" t="s">
        <v>274</v>
      </c>
      <c r="AM40" s="132"/>
    </row>
    <row r="41" spans="1:39" s="372" customFormat="1" ht="151.5" customHeight="1" x14ac:dyDescent="0.35">
      <c r="A41" s="373"/>
      <c r="B41" s="374"/>
      <c r="C41" s="464"/>
      <c r="D41" s="465"/>
      <c r="E41" s="466"/>
      <c r="F41" s="466"/>
      <c r="G41" s="466"/>
      <c r="H41" s="467"/>
      <c r="I41" s="466"/>
      <c r="J41" s="468"/>
      <c r="K41" s="469"/>
      <c r="L41" s="470"/>
      <c r="M41" s="471"/>
      <c r="N41" s="472"/>
      <c r="O41" s="469"/>
      <c r="P41" s="470"/>
      <c r="Q41" s="473"/>
      <c r="R41" s="121">
        <v>2</v>
      </c>
      <c r="S41" s="122" t="s">
        <v>276</v>
      </c>
      <c r="T41" s="123" t="str">
        <f t="shared" si="66"/>
        <v>Probabilidad</v>
      </c>
      <c r="U41" s="124" t="s">
        <v>14</v>
      </c>
      <c r="V41" s="124" t="s">
        <v>9</v>
      </c>
      <c r="W41" s="125" t="str">
        <f t="shared" si="67"/>
        <v>40%</v>
      </c>
      <c r="X41" s="124" t="s">
        <v>19</v>
      </c>
      <c r="Y41" s="124" t="s">
        <v>22</v>
      </c>
      <c r="Z41" s="124" t="s">
        <v>110</v>
      </c>
      <c r="AA41" s="126">
        <f>IFERROR(IF(T41="Probabilidad",(AA40-(+AA40*W41)),IF(T41="Impacto",L41,"")),"")</f>
        <v>0.28799999999999998</v>
      </c>
      <c r="AB41" s="127" t="str">
        <f t="shared" si="69"/>
        <v>Baja</v>
      </c>
      <c r="AC41" s="128">
        <f t="shared" si="70"/>
        <v>0.28799999999999998</v>
      </c>
      <c r="AD41" s="127" t="str">
        <f t="shared" si="71"/>
        <v>Menor</v>
      </c>
      <c r="AE41" s="128">
        <v>0.4</v>
      </c>
      <c r="AF41" s="129" t="str">
        <f t="shared" si="73"/>
        <v>Moderado</v>
      </c>
      <c r="AG41" s="130" t="s">
        <v>122</v>
      </c>
      <c r="AH41" s="122" t="s">
        <v>308</v>
      </c>
      <c r="AI41" s="132" t="s">
        <v>197</v>
      </c>
      <c r="AJ41" s="131">
        <v>44564</v>
      </c>
      <c r="AK41" s="131" t="s">
        <v>262</v>
      </c>
      <c r="AL41" s="122" t="s">
        <v>274</v>
      </c>
      <c r="AM41" s="132"/>
    </row>
    <row r="42" spans="1:39" s="372" customFormat="1" ht="151.5" customHeight="1" x14ac:dyDescent="0.35">
      <c r="A42" s="373"/>
      <c r="B42" s="385"/>
      <c r="C42" s="464"/>
      <c r="D42" s="465"/>
      <c r="E42" s="466"/>
      <c r="F42" s="466"/>
      <c r="G42" s="466"/>
      <c r="H42" s="467"/>
      <c r="I42" s="466"/>
      <c r="J42" s="468"/>
      <c r="K42" s="474"/>
      <c r="L42" s="475"/>
      <c r="M42" s="471"/>
      <c r="N42" s="472"/>
      <c r="O42" s="474"/>
      <c r="P42" s="475"/>
      <c r="Q42" s="476"/>
      <c r="R42" s="121">
        <v>3</v>
      </c>
      <c r="S42" s="122" t="s">
        <v>255</v>
      </c>
      <c r="T42" s="123" t="str">
        <f t="shared" si="66"/>
        <v>Probabilidad</v>
      </c>
      <c r="U42" s="124" t="s">
        <v>14</v>
      </c>
      <c r="V42" s="124" t="s">
        <v>9</v>
      </c>
      <c r="W42" s="125" t="str">
        <f t="shared" si="67"/>
        <v>40%</v>
      </c>
      <c r="X42" s="124" t="s">
        <v>19</v>
      </c>
      <c r="Y42" s="124" t="s">
        <v>22</v>
      </c>
      <c r="Z42" s="124" t="s">
        <v>110</v>
      </c>
      <c r="AA42" s="126">
        <f>IFERROR(IF(T42="Probabilidad",(AA41-(+A41*W42)),IF(T42="Impacto",L42,"")),"")</f>
        <v>0.28799999999999998</v>
      </c>
      <c r="AB42" s="127" t="str">
        <f t="shared" si="69"/>
        <v>Baja</v>
      </c>
      <c r="AC42" s="128">
        <f t="shared" si="70"/>
        <v>0.28799999999999998</v>
      </c>
      <c r="AD42" s="127" t="str">
        <f t="shared" si="71"/>
        <v>Menor</v>
      </c>
      <c r="AE42" s="128">
        <v>0.4</v>
      </c>
      <c r="AF42" s="129" t="str">
        <f t="shared" si="73"/>
        <v>Moderado</v>
      </c>
      <c r="AG42" s="130" t="s">
        <v>122</v>
      </c>
      <c r="AH42" s="122" t="s">
        <v>308</v>
      </c>
      <c r="AI42" s="132" t="s">
        <v>197</v>
      </c>
      <c r="AJ42" s="131">
        <v>44564</v>
      </c>
      <c r="AK42" s="131" t="s">
        <v>262</v>
      </c>
      <c r="AL42" s="122" t="s">
        <v>274</v>
      </c>
      <c r="AM42" s="132"/>
    </row>
    <row r="43" spans="1:39" s="372" customFormat="1" ht="141" customHeight="1" x14ac:dyDescent="0.35">
      <c r="A43" s="373">
        <f>1+A40</f>
        <v>13</v>
      </c>
      <c r="B43" s="451" t="s">
        <v>242</v>
      </c>
      <c r="C43" s="455" t="s">
        <v>243</v>
      </c>
      <c r="D43" s="455" t="s">
        <v>244</v>
      </c>
      <c r="E43" s="456" t="s">
        <v>120</v>
      </c>
      <c r="F43" s="477" t="s">
        <v>290</v>
      </c>
      <c r="G43" s="456" t="s">
        <v>278</v>
      </c>
      <c r="H43" s="457" t="s">
        <v>279</v>
      </c>
      <c r="I43" s="456" t="s">
        <v>115</v>
      </c>
      <c r="J43" s="458">
        <v>53</v>
      </c>
      <c r="K43" s="459" t="str">
        <f>IF(J43&lt;=0,"",IF(J43&lt;=2,"Muy Baja",IF(J43&lt;=24,"Baja",IF(J43&lt;=500,"Media",IF(J43&lt;=5000,"Alta","Muy Alta")))))</f>
        <v>Media</v>
      </c>
      <c r="L43" s="460">
        <f>IF(K43="","",IF(K43="Muy Baja",0.2,IF(K43="Baja",0.4,IF(K43="Media",0.6,IF(K43="Alta",0.8,IF(K43="Muy Alta",1,))))))</f>
        <v>0.6</v>
      </c>
      <c r="M43" s="461" t="s">
        <v>305</v>
      </c>
      <c r="N43" s="462" t="str">
        <f ca="1">IF(NOT(ISERROR(MATCH(M43,'Tabla Impacto'!$B$221:$B$223,0))),'Tabla Impacto'!$F$223&amp;"Por favor no seleccionar los criterios de impacto(Afectación Económica o presupuestal y Pérdida Reputacional)",M43)</f>
        <v xml:space="preserve"> El riesgo afecta la imagen de la entidad con efecto publicitario sostenido a nivel de sector administrativo, nivel departamental o municipal</v>
      </c>
      <c r="O43" s="459" t="str">
        <f ca="1">IF(OR(N43='Tabla Impacto'!$C$11,N43='Tabla Impacto'!$D$11),"Leve",IF(OR(N43='Tabla Impacto'!$C$12,N43='Tabla Impacto'!$D$12),"Menor",IF(OR(N43='Tabla Impacto'!$C$13,N43='Tabla Impacto'!$D$13),"Moderado",IF(OR(N43='Tabla Impacto'!$C$14,N43='Tabla Impacto'!$D$14),"Mayor",IF(OR(N43='Tabla Impacto'!$C$15,N43='Tabla Impacto'!$D$15),"Catastrófico","")))))</f>
        <v>Mayor</v>
      </c>
      <c r="P43" s="460">
        <f ca="1">IF(O43="","",IF(O43="Leve",0.2,IF(O43="Menor",0.4,IF(O43="Moderado",0.6,IF(O43="Mayor",0.8,IF(O43="Catastrófico",1,))))))</f>
        <v>0.8</v>
      </c>
      <c r="Q43" s="463" t="str">
        <f ca="1">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Alto</v>
      </c>
      <c r="R43" s="121">
        <v>1</v>
      </c>
      <c r="S43" s="122" t="s">
        <v>348</v>
      </c>
      <c r="T43" s="123" t="s">
        <v>4</v>
      </c>
      <c r="U43" s="124" t="s">
        <v>15</v>
      </c>
      <c r="V43" s="124" t="s">
        <v>9</v>
      </c>
      <c r="W43" s="125" t="s">
        <v>349</v>
      </c>
      <c r="X43" s="124" t="s">
        <v>19</v>
      </c>
      <c r="Y43" s="124" t="s">
        <v>22</v>
      </c>
      <c r="Z43" s="124" t="s">
        <v>110</v>
      </c>
      <c r="AA43" s="126">
        <v>0.42</v>
      </c>
      <c r="AB43" s="127" t="s">
        <v>98</v>
      </c>
      <c r="AC43" s="128">
        <v>0.42</v>
      </c>
      <c r="AD43" s="127" t="s">
        <v>7</v>
      </c>
      <c r="AE43" s="128">
        <v>0.8</v>
      </c>
      <c r="AF43" s="129" t="s">
        <v>74</v>
      </c>
      <c r="AG43" s="130" t="s">
        <v>122</v>
      </c>
      <c r="AH43" s="122" t="s">
        <v>292</v>
      </c>
      <c r="AI43" s="120" t="s">
        <v>222</v>
      </c>
      <c r="AJ43" s="131" t="s">
        <v>277</v>
      </c>
      <c r="AK43" s="131" t="s">
        <v>277</v>
      </c>
      <c r="AL43" s="122" t="s">
        <v>291</v>
      </c>
      <c r="AM43" s="132"/>
    </row>
    <row r="44" spans="1:39" s="372" customFormat="1" ht="141" customHeight="1" x14ac:dyDescent="0.35">
      <c r="A44" s="373"/>
      <c r="B44" s="452"/>
      <c r="C44" s="464"/>
      <c r="D44" s="464"/>
      <c r="E44" s="466"/>
      <c r="F44" s="466"/>
      <c r="G44" s="466"/>
      <c r="H44" s="467"/>
      <c r="I44" s="466"/>
      <c r="J44" s="468"/>
      <c r="K44" s="469"/>
      <c r="L44" s="470"/>
      <c r="M44" s="471"/>
      <c r="N44" s="472"/>
      <c r="O44" s="469"/>
      <c r="P44" s="470"/>
      <c r="Q44" s="473"/>
      <c r="R44" s="121">
        <v>2</v>
      </c>
      <c r="S44" s="122" t="s">
        <v>350</v>
      </c>
      <c r="T44" s="123" t="s">
        <v>4</v>
      </c>
      <c r="U44" s="124" t="s">
        <v>14</v>
      </c>
      <c r="V44" s="124" t="s">
        <v>9</v>
      </c>
      <c r="W44" s="125" t="s">
        <v>351</v>
      </c>
      <c r="X44" s="124" t="s">
        <v>19</v>
      </c>
      <c r="Y44" s="124" t="s">
        <v>22</v>
      </c>
      <c r="Z44" s="124" t="s">
        <v>110</v>
      </c>
      <c r="AA44" s="126">
        <v>0</v>
      </c>
      <c r="AB44" s="127" t="s">
        <v>45</v>
      </c>
      <c r="AC44" s="128">
        <v>0</v>
      </c>
      <c r="AD44" s="127" t="s">
        <v>7</v>
      </c>
      <c r="AE44" s="128">
        <v>0.8</v>
      </c>
      <c r="AF44" s="129" t="s">
        <v>74</v>
      </c>
      <c r="AG44" s="130" t="s">
        <v>122</v>
      </c>
      <c r="AH44" s="122" t="s">
        <v>307</v>
      </c>
      <c r="AI44" s="132" t="s">
        <v>197</v>
      </c>
      <c r="AJ44" s="131" t="s">
        <v>277</v>
      </c>
      <c r="AK44" s="131" t="s">
        <v>277</v>
      </c>
      <c r="AL44" s="122" t="s">
        <v>291</v>
      </c>
      <c r="AM44" s="132"/>
    </row>
    <row r="45" spans="1:39" s="372" customFormat="1" ht="69" customHeight="1" x14ac:dyDescent="0.35">
      <c r="A45" s="373"/>
      <c r="B45" s="453"/>
      <c r="C45" s="464"/>
      <c r="D45" s="464"/>
      <c r="E45" s="466"/>
      <c r="F45" s="466"/>
      <c r="G45" s="466"/>
      <c r="H45" s="467"/>
      <c r="I45" s="466"/>
      <c r="J45" s="468"/>
      <c r="K45" s="474"/>
      <c r="L45" s="475"/>
      <c r="M45" s="471"/>
      <c r="N45" s="472"/>
      <c r="O45" s="474"/>
      <c r="P45" s="475"/>
      <c r="Q45" s="476"/>
      <c r="R45" s="121"/>
      <c r="S45" s="122"/>
      <c r="T45" s="123"/>
      <c r="U45" s="124"/>
      <c r="V45" s="124"/>
      <c r="W45" s="125"/>
      <c r="X45" s="124"/>
      <c r="Y45" s="124"/>
      <c r="Z45" s="124"/>
      <c r="AA45" s="126"/>
      <c r="AB45" s="127"/>
      <c r="AC45" s="128"/>
      <c r="AD45" s="127"/>
      <c r="AE45" s="128"/>
      <c r="AF45" s="129"/>
      <c r="AG45" s="130"/>
      <c r="AH45" s="122"/>
      <c r="AI45" s="132"/>
      <c r="AJ45" s="131"/>
      <c r="AK45" s="131"/>
      <c r="AL45" s="122"/>
      <c r="AM45" s="132"/>
    </row>
    <row r="46" spans="1:39" s="372" customFormat="1" ht="69.75" customHeight="1" x14ac:dyDescent="0.35">
      <c r="A46" s="373">
        <f>1+A43</f>
        <v>14</v>
      </c>
      <c r="B46" s="351" t="s">
        <v>242</v>
      </c>
      <c r="C46" s="455" t="s">
        <v>243</v>
      </c>
      <c r="D46" s="455" t="s">
        <v>244</v>
      </c>
      <c r="E46" s="456" t="s">
        <v>120</v>
      </c>
      <c r="F46" s="456" t="s">
        <v>280</v>
      </c>
      <c r="G46" s="456" t="s">
        <v>281</v>
      </c>
      <c r="H46" s="457" t="s">
        <v>323</v>
      </c>
      <c r="I46" s="456" t="s">
        <v>115</v>
      </c>
      <c r="J46" s="458">
        <v>56</v>
      </c>
      <c r="K46" s="459" t="str">
        <f>IF(J46&lt;=0,"",IF(J46&lt;=2,"Muy Baja",IF(J46&lt;=24,"Baja",IF(J46&lt;=500,"Media",IF(J46&lt;=5000,"Alta","Muy Alta")))))</f>
        <v>Media</v>
      </c>
      <c r="L46" s="460">
        <f>IF(K46="","",IF(K46="Muy Baja",0.2,IF(K46="Baja",0.4,IF(K46="Media",0.6,IF(K46="Alta",0.8,IF(K46="Muy Alta",1,))))))</f>
        <v>0.6</v>
      </c>
      <c r="M46" s="461" t="s">
        <v>305</v>
      </c>
      <c r="N46" s="462" t="str">
        <f ca="1">IF(NOT(ISERROR(MATCH(M46,'Tabla Impacto'!$B$221:$B$223,0))),'Tabla Impacto'!$F$223&amp;"Por favor no seleccionar los criterios de impacto(Afectación Económica o presupuestal y Pérdida Reputacional)",M46)</f>
        <v xml:space="preserve"> El riesgo afecta la imagen de la entidad con efecto publicitario sostenido a nivel de sector administrativo, nivel departamental o municipal</v>
      </c>
      <c r="O46" s="478" t="str">
        <f ca="1">IF(OR(N46='Tabla Impacto'!$C$11,N46='Tabla Impacto'!$D$11),"Leve",IF(OR(N46='Tabla Impacto'!$C$12,N46='Tabla Impacto'!$D$12),"Menor",IF(OR(N46='Tabla Impacto'!$C$13,N46='Tabla Impacto'!$D$13),"Moderado",IF(OR(N46='Tabla Impacto'!$C$14,N46='Tabla Impacto'!$D$14),"Mayor",IF(OR(N46='Tabla Impacto'!$C$15,N46='Tabla Impacto'!$D$15),"Catastrófico","")))))</f>
        <v>Mayor</v>
      </c>
      <c r="P46" s="460">
        <f ca="1">IF(O46="","",IF(O46="Leve",0.2,IF(O46="Menor",0.4,IF(O46="Moderado",0.6,IF(O46="Mayor",0.8,IF(O46="Catastrófico",1,))))))</f>
        <v>0.8</v>
      </c>
      <c r="Q46" s="463" t="str">
        <f ca="1">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Alto</v>
      </c>
      <c r="R46" s="121">
        <v>1</v>
      </c>
      <c r="S46" s="122" t="s">
        <v>324</v>
      </c>
      <c r="T46" s="123" t="str">
        <f t="shared" ref="T46:T54" si="74">IF(OR(U46="Preventivo",U46="Detectivo"),"Probabilidad",IF(U46="Correctivo","Impacto",""))</f>
        <v>Probabilidad</v>
      </c>
      <c r="U46" s="124" t="s">
        <v>15</v>
      </c>
      <c r="V46" s="124" t="s">
        <v>9</v>
      </c>
      <c r="W46" s="125" t="str">
        <f t="shared" ref="W46:W54" si="75">IF(AND(U46="Preventivo",V46="Automático"),"50%",IF(AND(U46="Preventivo",V46="Manual"),"40%",IF(AND(U46="Detectivo",V46="Automático"),"40%",IF(AND(U46="Detectivo",V46="Manual"),"30%",IF(AND(U46="Correctivo",V46="Automático"),"35%",IF(AND(U46="Correctivo",V46="Manual"),"25%",""))))))</f>
        <v>30%</v>
      </c>
      <c r="X46" s="124" t="s">
        <v>20</v>
      </c>
      <c r="Y46" s="124" t="s">
        <v>23</v>
      </c>
      <c r="Z46" s="124" t="s">
        <v>111</v>
      </c>
      <c r="AA46" s="126">
        <f t="shared" ref="AA46:AA54" si="76">IFERROR(IF(T46="Probabilidad",(L46-(+L46*W46)),IF(T46="Impacto",L46,"")),"")</f>
        <v>0.42</v>
      </c>
      <c r="AB46" s="127" t="str">
        <f t="shared" ref="AB46:AB54" si="77">IFERROR(IF(AA46="","",IF(AA46&lt;=0.2,"Muy Baja",IF(AA46&lt;=0.4,"Baja",IF(AA46&lt;=0.6,"Media",IF(AA46&lt;=0.8,"Alta","Muy Alta"))))),"")</f>
        <v>Media</v>
      </c>
      <c r="AC46" s="128">
        <f t="shared" ref="AC46:AC54" si="78">+AA46</f>
        <v>0.42</v>
      </c>
      <c r="AD46" s="127" t="str">
        <f t="shared" ref="AD46:AD54" ca="1" si="79">IFERROR(IF(AE46="","",IF(AE46&lt;=0.2,"Leve",IF(AE46&lt;=0.4,"Menor",IF(AE46&lt;=0.6,"Moderado",IF(AE46&lt;=0.8,"Mayor","Catastrófico"))))),"")</f>
        <v>Mayor</v>
      </c>
      <c r="AE46" s="128">
        <f t="shared" ref="AE46:AE54" ca="1" si="80">IFERROR(IF(T46="Impacto",(P46-(+P46*W46)),IF(T46="Probabilidad",P46,"")),"")</f>
        <v>0.8</v>
      </c>
      <c r="AF46" s="129" t="str">
        <f t="shared" ref="AF46:AF54" ca="1" si="81">IFERROR(IF(OR(AND(AB46="Muy Baja",AD46="Leve"),AND(AB46="Muy Baja",AD46="Menor"),AND(AB46="Baja",AD46="Leve")),"Bajo",IF(OR(AND(AB46="Muy baja",AD46="Moderado"),AND(AB46="Baja",AD46="Menor"),AND(AB46="Baja",AD46="Moderado"),AND(AB46="Media",AD46="Leve"),AND(AB46="Media",AD46="Menor"),AND(AB46="Media",AD46="Moderado"),AND(AB46="Alta",AD46="Leve"),AND(AB46="Alta",AD46="Menor")),"Moderado",IF(OR(AND(AB46="Muy Baja",AD46="Mayor"),AND(AB46="Baja",AD46="Mayor"),AND(AB46="Media",AD46="Mayor"),AND(AB46="Alta",AD46="Moderado"),AND(AB46="Alta",AD46="Mayor"),AND(AB46="Muy Alta",AD46="Leve"),AND(AB46="Muy Alta",AD46="Menor"),AND(AB46="Muy Alta",AD46="Moderado"),AND(AB46="Muy Alta",AD46="Mayor")),"Alto",IF(OR(AND(AB46="Muy Baja",AD46="Catastrófico"),AND(AB46="Baja",AD46="Catastrófico"),AND(AB46="Media",AD46="Catastrófico"),AND(AB46="Alta",AD46="Catastrófico"),AND(AB46="Muy Alta",AD46="Catastrófico")),"Extremo","")))),"")</f>
        <v>Alto</v>
      </c>
      <c r="AG46" s="130" t="s">
        <v>122</v>
      </c>
      <c r="AH46" s="133" t="s">
        <v>355</v>
      </c>
      <c r="AI46" s="132" t="s">
        <v>195</v>
      </c>
      <c r="AJ46" s="131" t="s">
        <v>277</v>
      </c>
      <c r="AK46" s="131" t="s">
        <v>277</v>
      </c>
      <c r="AL46" s="133" t="s">
        <v>293</v>
      </c>
      <c r="AM46" s="132"/>
    </row>
    <row r="47" spans="1:39" s="372" customFormat="1" ht="17.25" customHeight="1" x14ac:dyDescent="0.35">
      <c r="A47" s="373"/>
      <c r="B47" s="374"/>
      <c r="C47" s="464"/>
      <c r="D47" s="464"/>
      <c r="E47" s="466"/>
      <c r="F47" s="466"/>
      <c r="G47" s="466"/>
      <c r="H47" s="467"/>
      <c r="I47" s="466"/>
      <c r="J47" s="468"/>
      <c r="K47" s="469"/>
      <c r="L47" s="470"/>
      <c r="M47" s="471"/>
      <c r="N47" s="472"/>
      <c r="O47" s="469"/>
      <c r="P47" s="470"/>
      <c r="Q47" s="473"/>
      <c r="R47" s="121">
        <v>2</v>
      </c>
      <c r="S47" s="122"/>
      <c r="T47" s="362"/>
      <c r="U47" s="363"/>
      <c r="V47" s="363"/>
      <c r="W47" s="364"/>
      <c r="X47" s="363"/>
      <c r="Y47" s="363"/>
      <c r="Z47" s="363"/>
      <c r="AA47" s="404"/>
      <c r="AB47" s="366"/>
      <c r="AC47" s="367"/>
      <c r="AD47" s="366"/>
      <c r="AE47" s="367"/>
      <c r="AF47" s="368"/>
      <c r="AG47" s="369"/>
      <c r="AH47" s="122"/>
      <c r="AI47" s="132"/>
      <c r="AJ47" s="131"/>
      <c r="AK47" s="131"/>
      <c r="AL47" s="133"/>
      <c r="AM47" s="132"/>
    </row>
    <row r="48" spans="1:39" s="372" customFormat="1" ht="18" customHeight="1" x14ac:dyDescent="0.35">
      <c r="A48" s="373"/>
      <c r="B48" s="385"/>
      <c r="C48" s="464"/>
      <c r="D48" s="464"/>
      <c r="E48" s="466"/>
      <c r="F48" s="466"/>
      <c r="G48" s="466"/>
      <c r="H48" s="467"/>
      <c r="I48" s="466"/>
      <c r="J48" s="468"/>
      <c r="K48" s="474"/>
      <c r="L48" s="475"/>
      <c r="M48" s="471"/>
      <c r="N48" s="472"/>
      <c r="O48" s="474"/>
      <c r="P48" s="475"/>
      <c r="Q48" s="476"/>
      <c r="R48" s="121">
        <v>3</v>
      </c>
      <c r="S48" s="122"/>
      <c r="T48" s="362"/>
      <c r="U48" s="363"/>
      <c r="V48" s="363"/>
      <c r="W48" s="364"/>
      <c r="X48" s="363"/>
      <c r="Y48" s="363"/>
      <c r="Z48" s="363"/>
      <c r="AA48" s="404"/>
      <c r="AB48" s="366"/>
      <c r="AC48" s="367"/>
      <c r="AD48" s="366"/>
      <c r="AE48" s="367"/>
      <c r="AF48" s="368"/>
      <c r="AG48" s="369"/>
      <c r="AH48" s="133"/>
      <c r="AI48" s="132"/>
      <c r="AJ48" s="131"/>
      <c r="AK48" s="131"/>
      <c r="AL48" s="133"/>
      <c r="AM48" s="132"/>
    </row>
    <row r="49" spans="1:39" s="372" customFormat="1" ht="124" customHeight="1" x14ac:dyDescent="0.35">
      <c r="A49" s="373">
        <f>1+A46</f>
        <v>15</v>
      </c>
      <c r="B49" s="451" t="s">
        <v>330</v>
      </c>
      <c r="C49" s="451" t="s">
        <v>357</v>
      </c>
      <c r="D49" s="451" t="s">
        <v>331</v>
      </c>
      <c r="E49" s="456" t="s">
        <v>118</v>
      </c>
      <c r="F49" s="456" t="s">
        <v>333</v>
      </c>
      <c r="G49" s="456" t="s">
        <v>332</v>
      </c>
      <c r="H49" s="457" t="s">
        <v>329</v>
      </c>
      <c r="I49" s="456" t="s">
        <v>115</v>
      </c>
      <c r="J49" s="458">
        <v>10</v>
      </c>
      <c r="K49" s="459" t="str">
        <f>IF(J49&lt;=0,"",IF(J49&lt;=2,"Muy Baja",IF(J49&lt;=24,"Baja",IF(J49&lt;=500,"Media",IF(J49&lt;=5000,"Alta","Muy Alta")))))</f>
        <v>Baja</v>
      </c>
      <c r="L49" s="460">
        <f>IF(K49="","",IF(K49="Muy Baja",0.2,IF(K49="Baja",0.4,IF(K49="Media",0.6,IF(K49="Alta",0.8,IF(K49="Muy Alta",1,))))))</f>
        <v>0.4</v>
      </c>
      <c r="M49" s="461" t="s">
        <v>305</v>
      </c>
      <c r="N49" s="462" t="str">
        <f ca="1">IF(NOT(ISERROR(MATCH(M49,'Tabla Impacto'!$B$221:$B$223,0))),'Tabla Impacto'!$F$223&amp;"Por favor no seleccionar los criterios de impacto(Afectación Económica o presupuestal y Pérdida Reputacional)",M49)</f>
        <v xml:space="preserve"> El riesgo afecta la imagen de la entidad con efecto publicitario sostenido a nivel de sector administrativo, nivel departamental o municipal</v>
      </c>
      <c r="O49" s="459" t="str">
        <f ca="1">IF(OR(N49='Tabla Impacto'!$C$11,N49='Tabla Impacto'!$D$11),"Leve",IF(OR(N49='Tabla Impacto'!$C$12,N49='Tabla Impacto'!$D$12),"Menor",IF(OR(N49='Tabla Impacto'!$C$13,N49='Tabla Impacto'!$D$13),"Moderado",IF(OR(N49='Tabla Impacto'!$C$14,N49='Tabla Impacto'!$D$14),"Mayor",IF(OR(N49='Tabla Impacto'!$C$15,N49='Tabla Impacto'!$D$15),"Catastrófico","")))))</f>
        <v>Mayor</v>
      </c>
      <c r="P49" s="460">
        <f ca="1">IF(O49="","",IF(O49="Leve",0.2,IF(O49="Menor",0.4,IF(O49="Moderado",0.6,IF(O49="Mayor",0.8,IF(O49="Catastrófico",1,))))))</f>
        <v>0.8</v>
      </c>
      <c r="Q49" s="463" t="str">
        <f ca="1">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Alto</v>
      </c>
      <c r="R49" s="121">
        <v>1</v>
      </c>
      <c r="S49" s="122" t="s">
        <v>352</v>
      </c>
      <c r="T49" s="123" t="s">
        <v>4</v>
      </c>
      <c r="U49" s="124" t="s">
        <v>15</v>
      </c>
      <c r="V49" s="124" t="s">
        <v>9</v>
      </c>
      <c r="W49" s="125" t="s">
        <v>349</v>
      </c>
      <c r="X49" s="124" t="s">
        <v>20</v>
      </c>
      <c r="Y49" s="124" t="s">
        <v>23</v>
      </c>
      <c r="Z49" s="124" t="s">
        <v>111</v>
      </c>
      <c r="AA49" s="126">
        <v>0.42</v>
      </c>
      <c r="AB49" s="127" t="s">
        <v>98</v>
      </c>
      <c r="AC49" s="128">
        <v>0.42</v>
      </c>
      <c r="AD49" s="127" t="s">
        <v>7</v>
      </c>
      <c r="AE49" s="128">
        <v>0.8</v>
      </c>
      <c r="AF49" s="129" t="s">
        <v>74</v>
      </c>
      <c r="AG49" s="130" t="s">
        <v>122</v>
      </c>
      <c r="AH49" s="133" t="s">
        <v>356</v>
      </c>
      <c r="AI49" s="132" t="s">
        <v>195</v>
      </c>
      <c r="AJ49" s="131" t="s">
        <v>277</v>
      </c>
      <c r="AK49" s="131" t="s">
        <v>277</v>
      </c>
      <c r="AL49" s="133" t="s">
        <v>293</v>
      </c>
      <c r="AM49" s="132"/>
    </row>
    <row r="50" spans="1:39" s="372" customFormat="1" ht="37.5" customHeight="1" x14ac:dyDescent="0.35">
      <c r="A50" s="373"/>
      <c r="B50" s="452"/>
      <c r="C50" s="452"/>
      <c r="D50" s="452"/>
      <c r="E50" s="466"/>
      <c r="F50" s="466"/>
      <c r="G50" s="466"/>
      <c r="H50" s="467"/>
      <c r="I50" s="466"/>
      <c r="J50" s="468"/>
      <c r="K50" s="469"/>
      <c r="L50" s="470"/>
      <c r="M50" s="471"/>
      <c r="N50" s="472"/>
      <c r="O50" s="469"/>
      <c r="P50" s="470"/>
      <c r="Q50" s="473"/>
      <c r="R50" s="121">
        <v>2</v>
      </c>
      <c r="S50" s="122"/>
      <c r="T50" s="123" t="str">
        <f t="shared" si="74"/>
        <v/>
      </c>
      <c r="U50" s="124"/>
      <c r="V50" s="124"/>
      <c r="W50" s="125" t="str">
        <f t="shared" si="75"/>
        <v/>
      </c>
      <c r="X50" s="124"/>
      <c r="Y50" s="124"/>
      <c r="Z50" s="124"/>
      <c r="AA50" s="126" t="str">
        <f t="shared" si="76"/>
        <v/>
      </c>
      <c r="AB50" s="127" t="str">
        <f t="shared" si="77"/>
        <v/>
      </c>
      <c r="AC50" s="128" t="str">
        <f t="shared" si="78"/>
        <v/>
      </c>
      <c r="AD50" s="127" t="str">
        <f t="shared" si="79"/>
        <v/>
      </c>
      <c r="AE50" s="128" t="str">
        <f t="shared" si="80"/>
        <v/>
      </c>
      <c r="AF50" s="129" t="str">
        <f t="shared" si="81"/>
        <v/>
      </c>
      <c r="AG50" s="130"/>
      <c r="AH50" s="120"/>
      <c r="AI50" s="132"/>
      <c r="AJ50" s="131"/>
      <c r="AK50" s="131"/>
      <c r="AL50" s="120"/>
      <c r="AM50" s="132"/>
    </row>
    <row r="51" spans="1:39" s="372" customFormat="1" ht="37.5" customHeight="1" x14ac:dyDescent="0.35">
      <c r="A51" s="373"/>
      <c r="B51" s="453"/>
      <c r="C51" s="453"/>
      <c r="D51" s="453"/>
      <c r="E51" s="479"/>
      <c r="F51" s="479"/>
      <c r="G51" s="479"/>
      <c r="H51" s="480"/>
      <c r="I51" s="479"/>
      <c r="J51" s="481"/>
      <c r="K51" s="474"/>
      <c r="L51" s="475"/>
      <c r="M51" s="482"/>
      <c r="N51" s="472"/>
      <c r="O51" s="474"/>
      <c r="P51" s="475"/>
      <c r="Q51" s="476"/>
      <c r="R51" s="121">
        <v>3</v>
      </c>
      <c r="S51" s="122"/>
      <c r="T51" s="123" t="str">
        <f t="shared" si="74"/>
        <v/>
      </c>
      <c r="U51" s="124"/>
      <c r="V51" s="124"/>
      <c r="W51" s="125" t="str">
        <f t="shared" si="75"/>
        <v/>
      </c>
      <c r="X51" s="124"/>
      <c r="Y51" s="124"/>
      <c r="Z51" s="124"/>
      <c r="AA51" s="126" t="str">
        <f t="shared" si="76"/>
        <v/>
      </c>
      <c r="AB51" s="127" t="str">
        <f t="shared" si="77"/>
        <v/>
      </c>
      <c r="AC51" s="128" t="str">
        <f t="shared" si="78"/>
        <v/>
      </c>
      <c r="AD51" s="127" t="str">
        <f t="shared" si="79"/>
        <v/>
      </c>
      <c r="AE51" s="128" t="str">
        <f t="shared" si="80"/>
        <v/>
      </c>
      <c r="AF51" s="129" t="str">
        <f t="shared" si="81"/>
        <v/>
      </c>
      <c r="AG51" s="130"/>
      <c r="AH51" s="120"/>
      <c r="AI51" s="132"/>
      <c r="AJ51" s="131"/>
      <c r="AK51" s="131"/>
      <c r="AL51" s="120"/>
      <c r="AM51" s="132"/>
    </row>
    <row r="52" spans="1:39" s="372" customFormat="1" ht="31.5" customHeight="1" x14ac:dyDescent="0.35">
      <c r="A52" s="373"/>
      <c r="B52" s="451"/>
      <c r="C52" s="483"/>
      <c r="D52" s="483"/>
      <c r="E52" s="456"/>
      <c r="F52" s="456"/>
      <c r="G52" s="456"/>
      <c r="H52" s="457"/>
      <c r="I52" s="456"/>
      <c r="J52" s="458"/>
      <c r="K52" s="459" t="str">
        <f>IF(J52&lt;=0,"",IF(J52&lt;=2,"Muy Baja",IF(J52&lt;=24,"Baja",IF(J52&lt;=500,"Media",IF(J52&lt;=5000,"Alta","Muy Alta")))))</f>
        <v/>
      </c>
      <c r="L52" s="460" t="str">
        <f>IF(K52="","",IF(K52="Muy Baja",0.2,IF(K52="Baja",0.4,IF(K52="Media",0.6,IF(K52="Alta",0.8,IF(K52="Muy Alta",1,))))))</f>
        <v/>
      </c>
      <c r="M52" s="461"/>
      <c r="N52" s="462">
        <f ca="1">IF(NOT(ISERROR(MATCH(M52,'Tabla Impacto'!$B$221:$B$223,0))),'Tabla Impacto'!$F$223&amp;"Por favor no seleccionar los criterios de impacto(Afectación Económica o presupuestal y Pérdida Reputacional)",M52)</f>
        <v>0</v>
      </c>
      <c r="O52" s="459" t="str">
        <f ca="1">IF(OR(N52='Tabla Impacto'!$C$11,N52='Tabla Impacto'!$D$11),"Leve",IF(OR(N52='Tabla Impacto'!$C$12,N52='Tabla Impacto'!$D$12),"Menor",IF(OR(N52='Tabla Impacto'!$C$13,N52='Tabla Impacto'!$D$13),"Moderado",IF(OR(N52='Tabla Impacto'!$C$14,N52='Tabla Impacto'!$D$14),"Mayor",IF(OR(N52='Tabla Impacto'!$C$15,N52='Tabla Impacto'!$D$15),"Catastrófico","")))))</f>
        <v/>
      </c>
      <c r="P52" s="460" t="str">
        <f ca="1">IF(O52="","",IF(O52="Leve",0.2,IF(O52="Menor",0.4,IF(O52="Moderado",0.6,IF(O52="Mayor",0.8,IF(O52="Catastrófico",1,))))))</f>
        <v/>
      </c>
      <c r="Q52" s="463" t="str">
        <f ca="1">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
      </c>
      <c r="R52" s="121">
        <v>1</v>
      </c>
      <c r="S52" s="122"/>
      <c r="T52" s="123" t="str">
        <f t="shared" si="74"/>
        <v/>
      </c>
      <c r="U52" s="124"/>
      <c r="V52" s="124"/>
      <c r="W52" s="125" t="str">
        <f t="shared" si="75"/>
        <v/>
      </c>
      <c r="X52" s="124"/>
      <c r="Y52" s="124"/>
      <c r="Z52" s="124"/>
      <c r="AA52" s="126" t="str">
        <f t="shared" si="76"/>
        <v/>
      </c>
      <c r="AB52" s="127" t="str">
        <f t="shared" si="77"/>
        <v/>
      </c>
      <c r="AC52" s="128" t="str">
        <f t="shared" si="78"/>
        <v/>
      </c>
      <c r="AD52" s="127" t="str">
        <f t="shared" si="79"/>
        <v/>
      </c>
      <c r="AE52" s="128" t="str">
        <f t="shared" si="80"/>
        <v/>
      </c>
      <c r="AF52" s="129" t="str">
        <f t="shared" si="81"/>
        <v/>
      </c>
      <c r="AG52" s="130"/>
      <c r="AH52" s="120"/>
      <c r="AI52" s="132"/>
      <c r="AJ52" s="131"/>
      <c r="AK52" s="131"/>
      <c r="AL52" s="120"/>
      <c r="AM52" s="132"/>
    </row>
    <row r="53" spans="1:39" s="372" customFormat="1" ht="35.25" customHeight="1" x14ac:dyDescent="0.35">
      <c r="A53" s="373"/>
      <c r="B53" s="452"/>
      <c r="C53" s="484"/>
      <c r="D53" s="484"/>
      <c r="E53" s="466"/>
      <c r="F53" s="466"/>
      <c r="G53" s="466"/>
      <c r="H53" s="467"/>
      <c r="I53" s="466"/>
      <c r="J53" s="468"/>
      <c r="K53" s="469"/>
      <c r="L53" s="470"/>
      <c r="M53" s="471"/>
      <c r="N53" s="472"/>
      <c r="O53" s="469"/>
      <c r="P53" s="470"/>
      <c r="Q53" s="473"/>
      <c r="R53" s="121">
        <v>2</v>
      </c>
      <c r="S53" s="122"/>
      <c r="T53" s="123" t="str">
        <f t="shared" si="74"/>
        <v/>
      </c>
      <c r="U53" s="124"/>
      <c r="V53" s="124"/>
      <c r="W53" s="125" t="str">
        <f t="shared" si="75"/>
        <v/>
      </c>
      <c r="X53" s="124"/>
      <c r="Y53" s="124"/>
      <c r="Z53" s="124"/>
      <c r="AA53" s="126" t="str">
        <f t="shared" si="76"/>
        <v/>
      </c>
      <c r="AB53" s="127" t="str">
        <f t="shared" si="77"/>
        <v/>
      </c>
      <c r="AC53" s="128" t="str">
        <f t="shared" si="78"/>
        <v/>
      </c>
      <c r="AD53" s="127" t="str">
        <f t="shared" si="79"/>
        <v/>
      </c>
      <c r="AE53" s="128" t="str">
        <f t="shared" si="80"/>
        <v/>
      </c>
      <c r="AF53" s="129" t="str">
        <f t="shared" si="81"/>
        <v/>
      </c>
      <c r="AG53" s="130"/>
      <c r="AH53" s="120"/>
      <c r="AI53" s="132"/>
      <c r="AJ53" s="131"/>
      <c r="AK53" s="131"/>
      <c r="AL53" s="120"/>
      <c r="AM53" s="132"/>
    </row>
    <row r="54" spans="1:39" s="372" customFormat="1" ht="29.25" customHeight="1" x14ac:dyDescent="0.35">
      <c r="A54" s="373"/>
      <c r="B54" s="453"/>
      <c r="C54" s="485"/>
      <c r="D54" s="485"/>
      <c r="E54" s="479"/>
      <c r="F54" s="479"/>
      <c r="G54" s="479"/>
      <c r="H54" s="480"/>
      <c r="I54" s="479"/>
      <c r="J54" s="481"/>
      <c r="K54" s="474"/>
      <c r="L54" s="475"/>
      <c r="M54" s="482"/>
      <c r="N54" s="472"/>
      <c r="O54" s="474"/>
      <c r="P54" s="475"/>
      <c r="Q54" s="476"/>
      <c r="R54" s="121">
        <v>3</v>
      </c>
      <c r="S54" s="122"/>
      <c r="T54" s="123" t="str">
        <f t="shared" si="74"/>
        <v/>
      </c>
      <c r="U54" s="124"/>
      <c r="V54" s="124"/>
      <c r="W54" s="125" t="str">
        <f t="shared" si="75"/>
        <v/>
      </c>
      <c r="X54" s="124"/>
      <c r="Y54" s="124"/>
      <c r="Z54" s="124"/>
      <c r="AA54" s="126" t="str">
        <f t="shared" si="76"/>
        <v/>
      </c>
      <c r="AB54" s="127" t="str">
        <f t="shared" si="77"/>
        <v/>
      </c>
      <c r="AC54" s="128" t="str">
        <f t="shared" si="78"/>
        <v/>
      </c>
      <c r="AD54" s="127" t="str">
        <f t="shared" si="79"/>
        <v/>
      </c>
      <c r="AE54" s="128" t="str">
        <f t="shared" si="80"/>
        <v/>
      </c>
      <c r="AF54" s="129" t="str">
        <f t="shared" si="81"/>
        <v/>
      </c>
      <c r="AG54" s="130"/>
      <c r="AH54" s="120"/>
      <c r="AI54" s="132"/>
      <c r="AJ54" s="131"/>
      <c r="AK54" s="131"/>
      <c r="AL54" s="120"/>
      <c r="AM54" s="132"/>
    </row>
    <row r="56" spans="1:39" x14ac:dyDescent="0.35">
      <c r="A56" s="2"/>
      <c r="B56" s="2"/>
      <c r="C56" s="2"/>
      <c r="D56" s="2"/>
      <c r="E56" s="19" t="s">
        <v>250</v>
      </c>
      <c r="F56" s="2"/>
      <c r="G56" s="2"/>
    </row>
  </sheetData>
  <sheetProtection algorithmName="SHA-512" hashValue="M/8Qi1NWmNrASyYFl4OOQF+dRNvS1llRC49f4zFrhlRHvb/c7+EHDCuTRLdAd8o7zVy8kKsYfQ1BZdJhDG6nzA==" saltValue="YZrUHf+UTdgezo+I34r/nw==" spinCount="100000" sheet="1" objects="1" scenarios="1"/>
  <autoFilter ref="A6:CP54"/>
  <dataConsolidate/>
  <mergeCells count="301">
    <mergeCell ref="B49:B51"/>
    <mergeCell ref="A49:A51"/>
    <mergeCell ref="J49:J51"/>
    <mergeCell ref="I49:I51"/>
    <mergeCell ref="H49:H51"/>
    <mergeCell ref="G49:G51"/>
    <mergeCell ref="F49:F51"/>
    <mergeCell ref="E49:E51"/>
    <mergeCell ref="K49:K51"/>
    <mergeCell ref="A52:A54"/>
    <mergeCell ref="B52:B54"/>
    <mergeCell ref="C52:C54"/>
    <mergeCell ref="D52:D54"/>
    <mergeCell ref="E52:E54"/>
    <mergeCell ref="F52:F54"/>
    <mergeCell ref="G52:G54"/>
    <mergeCell ref="H52:H54"/>
    <mergeCell ref="I52:I54"/>
    <mergeCell ref="Q52:Q54"/>
    <mergeCell ref="Q49:Q51"/>
    <mergeCell ref="M49:M51"/>
    <mergeCell ref="D49:D51"/>
    <mergeCell ref="C49:C51"/>
    <mergeCell ref="J46:J48"/>
    <mergeCell ref="K46:K48"/>
    <mergeCell ref="L46:L48"/>
    <mergeCell ref="M46:M48"/>
    <mergeCell ref="O46:O48"/>
    <mergeCell ref="P46:P48"/>
    <mergeCell ref="Q46:Q48"/>
    <mergeCell ref="L49:L51"/>
    <mergeCell ref="O49:O51"/>
    <mergeCell ref="P49:P51"/>
    <mergeCell ref="J52:J54"/>
    <mergeCell ref="K52:K54"/>
    <mergeCell ref="L52:L54"/>
    <mergeCell ref="M52:M54"/>
    <mergeCell ref="O52:O54"/>
    <mergeCell ref="P52:P54"/>
    <mergeCell ref="A46:A48"/>
    <mergeCell ref="B46:B48"/>
    <mergeCell ref="C46:C48"/>
    <mergeCell ref="D46:D48"/>
    <mergeCell ref="E46:E48"/>
    <mergeCell ref="F46:F48"/>
    <mergeCell ref="G46:G48"/>
    <mergeCell ref="H46:H48"/>
    <mergeCell ref="I46:I48"/>
    <mergeCell ref="A43:A45"/>
    <mergeCell ref="B43:B45"/>
    <mergeCell ref="C43:C45"/>
    <mergeCell ref="D43:D45"/>
    <mergeCell ref="E43:E45"/>
    <mergeCell ref="F43:F45"/>
    <mergeCell ref="G43:G45"/>
    <mergeCell ref="H43:H45"/>
    <mergeCell ref="I43:I45"/>
    <mergeCell ref="J43:J45"/>
    <mergeCell ref="K43:K45"/>
    <mergeCell ref="L43:L45"/>
    <mergeCell ref="M43:M45"/>
    <mergeCell ref="O43:O45"/>
    <mergeCell ref="P43:P45"/>
    <mergeCell ref="Q43:Q45"/>
    <mergeCell ref="M40:M42"/>
    <mergeCell ref="O40:O42"/>
    <mergeCell ref="P40:P42"/>
    <mergeCell ref="Q40:Q42"/>
    <mergeCell ref="H40:H42"/>
    <mergeCell ref="I40:I42"/>
    <mergeCell ref="J40:J42"/>
    <mergeCell ref="K40:K42"/>
    <mergeCell ref="L40:L42"/>
    <mergeCell ref="L37:L39"/>
    <mergeCell ref="M37:M39"/>
    <mergeCell ref="O37:O39"/>
    <mergeCell ref="P37:P39"/>
    <mergeCell ref="Q37:Q39"/>
    <mergeCell ref="G37:G39"/>
    <mergeCell ref="H37:H39"/>
    <mergeCell ref="I37:I39"/>
    <mergeCell ref="J37:J39"/>
    <mergeCell ref="K37:K39"/>
    <mergeCell ref="B37:B39"/>
    <mergeCell ref="C37:C39"/>
    <mergeCell ref="D37:D39"/>
    <mergeCell ref="E37:E39"/>
    <mergeCell ref="F37:F39"/>
    <mergeCell ref="M31:M33"/>
    <mergeCell ref="O31:O33"/>
    <mergeCell ref="P31:P33"/>
    <mergeCell ref="F34:F36"/>
    <mergeCell ref="E34:E36"/>
    <mergeCell ref="D34:D36"/>
    <mergeCell ref="C34:C36"/>
    <mergeCell ref="B34:B36"/>
    <mergeCell ref="K34:K36"/>
    <mergeCell ref="J34:J36"/>
    <mergeCell ref="I34:I36"/>
    <mergeCell ref="H34:H36"/>
    <mergeCell ref="G34:G36"/>
    <mergeCell ref="D25:D27"/>
    <mergeCell ref="E25:E27"/>
    <mergeCell ref="F25:F27"/>
    <mergeCell ref="G25:G27"/>
    <mergeCell ref="H25:H27"/>
    <mergeCell ref="A25:A27"/>
    <mergeCell ref="B25:B27"/>
    <mergeCell ref="C25:C27"/>
    <mergeCell ref="Q34:Q36"/>
    <mergeCell ref="P34:P36"/>
    <mergeCell ref="O34:O36"/>
    <mergeCell ref="M34:M36"/>
    <mergeCell ref="L34:L36"/>
    <mergeCell ref="Q31:Q33"/>
    <mergeCell ref="B31:B33"/>
    <mergeCell ref="C31:C33"/>
    <mergeCell ref="D31:D33"/>
    <mergeCell ref="E31:E33"/>
    <mergeCell ref="F31:F33"/>
    <mergeCell ref="G31:G33"/>
    <mergeCell ref="H31:H33"/>
    <mergeCell ref="I31:I33"/>
    <mergeCell ref="J31:J33"/>
    <mergeCell ref="K31:K33"/>
    <mergeCell ref="A37:A39"/>
    <mergeCell ref="A34:A36"/>
    <mergeCell ref="A31:A33"/>
    <mergeCell ref="A40:A42"/>
    <mergeCell ref="B40:B42"/>
    <mergeCell ref="C40:C42"/>
    <mergeCell ref="D40:D42"/>
    <mergeCell ref="E40:E42"/>
    <mergeCell ref="F40:F42"/>
    <mergeCell ref="G40:G42"/>
    <mergeCell ref="O25:O27"/>
    <mergeCell ref="P25:P27"/>
    <mergeCell ref="Q25:Q27"/>
    <mergeCell ref="I25:I27"/>
    <mergeCell ref="J25:J27"/>
    <mergeCell ref="J22:J24"/>
    <mergeCell ref="K22:K24"/>
    <mergeCell ref="L22:L24"/>
    <mergeCell ref="M22:M24"/>
    <mergeCell ref="O22:O24"/>
    <mergeCell ref="P22:P24"/>
    <mergeCell ref="Q22:Q24"/>
    <mergeCell ref="J28:J30"/>
    <mergeCell ref="K28:K30"/>
    <mergeCell ref="L28:L30"/>
    <mergeCell ref="M28:M30"/>
    <mergeCell ref="O28:O30"/>
    <mergeCell ref="P28:P30"/>
    <mergeCell ref="Q28:Q30"/>
    <mergeCell ref="K25:K27"/>
    <mergeCell ref="L25:L27"/>
    <mergeCell ref="M25:M27"/>
    <mergeCell ref="L31:L33"/>
    <mergeCell ref="B22:B24"/>
    <mergeCell ref="A22:A24"/>
    <mergeCell ref="C22:C24"/>
    <mergeCell ref="D22:D24"/>
    <mergeCell ref="E22:E24"/>
    <mergeCell ref="F22:F24"/>
    <mergeCell ref="G22:G24"/>
    <mergeCell ref="H22:H24"/>
    <mergeCell ref="I22:I24"/>
    <mergeCell ref="Q16:Q18"/>
    <mergeCell ref="Q19:Q21"/>
    <mergeCell ref="P19:P21"/>
    <mergeCell ref="O19:O21"/>
    <mergeCell ref="M19:M21"/>
    <mergeCell ref="K16:K18"/>
    <mergeCell ref="L16:L18"/>
    <mergeCell ref="M16:M18"/>
    <mergeCell ref="O16:O18"/>
    <mergeCell ref="P16:P18"/>
    <mergeCell ref="D16:D18"/>
    <mergeCell ref="E16:E18"/>
    <mergeCell ref="L19:L21"/>
    <mergeCell ref="K19:K21"/>
    <mergeCell ref="J19:J21"/>
    <mergeCell ref="I19:I21"/>
    <mergeCell ref="H19:H21"/>
    <mergeCell ref="A16:A18"/>
    <mergeCell ref="B16:B18"/>
    <mergeCell ref="F16:F18"/>
    <mergeCell ref="G16:G18"/>
    <mergeCell ref="H16:H18"/>
    <mergeCell ref="I16:I18"/>
    <mergeCell ref="G19:G21"/>
    <mergeCell ref="F19:F21"/>
    <mergeCell ref="E19:E21"/>
    <mergeCell ref="D19:D21"/>
    <mergeCell ref="C19:C21"/>
    <mergeCell ref="J16:J18"/>
    <mergeCell ref="K10:K12"/>
    <mergeCell ref="L10:L12"/>
    <mergeCell ref="I10:I12"/>
    <mergeCell ref="M10:M12"/>
    <mergeCell ref="O10:O12"/>
    <mergeCell ref="P10:P12"/>
    <mergeCell ref="Q10:Q12"/>
    <mergeCell ref="J10:J12"/>
    <mergeCell ref="A13:A15"/>
    <mergeCell ref="B13:B15"/>
    <mergeCell ref="C13:C15"/>
    <mergeCell ref="D13:D15"/>
    <mergeCell ref="E13:E15"/>
    <mergeCell ref="F13:F15"/>
    <mergeCell ref="G13:G15"/>
    <mergeCell ref="H13:H15"/>
    <mergeCell ref="I13:I15"/>
    <mergeCell ref="A10:A12"/>
    <mergeCell ref="G10:G12"/>
    <mergeCell ref="H10:H12"/>
    <mergeCell ref="Q7:Q9"/>
    <mergeCell ref="E7:E9"/>
    <mergeCell ref="K7:K9"/>
    <mergeCell ref="L7:L9"/>
    <mergeCell ref="M7:M9"/>
    <mergeCell ref="O7:O9"/>
    <mergeCell ref="P7:P9"/>
    <mergeCell ref="F7:F9"/>
    <mergeCell ref="G7:G9"/>
    <mergeCell ref="H7:H9"/>
    <mergeCell ref="I7:I9"/>
    <mergeCell ref="J7:J9"/>
    <mergeCell ref="A7:A9"/>
    <mergeCell ref="B7:B9"/>
    <mergeCell ref="C7:C9"/>
    <mergeCell ref="D7:D9"/>
    <mergeCell ref="B10:B12"/>
    <mergeCell ref="C10:C12"/>
    <mergeCell ref="D10:D12"/>
    <mergeCell ref="E10:E12"/>
    <mergeCell ref="F10:F12"/>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AH5:AH6"/>
    <mergeCell ref="AM5:AM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AH13:AH15"/>
    <mergeCell ref="AI13:AI15"/>
    <mergeCell ref="AJ13:AJ15"/>
    <mergeCell ref="AK13:AK15"/>
    <mergeCell ref="AL13:AL15"/>
    <mergeCell ref="A28:A30"/>
    <mergeCell ref="B28:B30"/>
    <mergeCell ref="C28:C30"/>
    <mergeCell ref="D28:D30"/>
    <mergeCell ref="E28:E30"/>
    <mergeCell ref="F28:F30"/>
    <mergeCell ref="G28:G30"/>
    <mergeCell ref="H28:H30"/>
    <mergeCell ref="I28:I30"/>
    <mergeCell ref="J13:J15"/>
    <mergeCell ref="K13:K15"/>
    <mergeCell ref="L13:L15"/>
    <mergeCell ref="M13:M15"/>
    <mergeCell ref="O13:O15"/>
    <mergeCell ref="P13:P15"/>
    <mergeCell ref="Q13:Q15"/>
    <mergeCell ref="A19:A21"/>
    <mergeCell ref="B19:B21"/>
    <mergeCell ref="C16:C18"/>
  </mergeCells>
  <conditionalFormatting sqref="K7">
    <cfRule type="cellIs" dxfId="238" priority="3351" operator="equal">
      <formula>"Muy Alta"</formula>
    </cfRule>
    <cfRule type="cellIs" dxfId="237" priority="3352" operator="equal">
      <formula>"Alta"</formula>
    </cfRule>
    <cfRule type="cellIs" dxfId="236" priority="3353" operator="equal">
      <formula>"Media"</formula>
    </cfRule>
    <cfRule type="cellIs" dxfId="235" priority="3354" operator="equal">
      <formula>"Baja"</formula>
    </cfRule>
    <cfRule type="cellIs" dxfId="234" priority="3355" operator="equal">
      <formula>"Muy Baja"</formula>
    </cfRule>
  </conditionalFormatting>
  <conditionalFormatting sqref="K10">
    <cfRule type="cellIs" dxfId="233" priority="1840" operator="equal">
      <formula>"Muy Alta"</formula>
    </cfRule>
    <cfRule type="cellIs" dxfId="232" priority="1841" operator="equal">
      <formula>"Alta"</formula>
    </cfRule>
    <cfRule type="cellIs" dxfId="231" priority="1842" operator="equal">
      <formula>"Media"</formula>
    </cfRule>
    <cfRule type="cellIs" dxfId="230" priority="1843" operator="equal">
      <formula>"Baja"</formula>
    </cfRule>
    <cfRule type="cellIs" dxfId="229" priority="1844" operator="equal">
      <formula>"Muy Baja"</formula>
    </cfRule>
  </conditionalFormatting>
  <conditionalFormatting sqref="K13">
    <cfRule type="cellIs" dxfId="228" priority="1810" operator="equal">
      <formula>"Muy Alta"</formula>
    </cfRule>
    <cfRule type="cellIs" dxfId="227" priority="1811" operator="equal">
      <formula>"Alta"</formula>
    </cfRule>
    <cfRule type="cellIs" dxfId="226" priority="1812" operator="equal">
      <formula>"Media"</formula>
    </cfRule>
    <cfRule type="cellIs" dxfId="225" priority="1813" operator="equal">
      <formula>"Baja"</formula>
    </cfRule>
    <cfRule type="cellIs" dxfId="224" priority="1814" operator="equal">
      <formula>"Muy Baja"</formula>
    </cfRule>
  </conditionalFormatting>
  <conditionalFormatting sqref="K16">
    <cfRule type="cellIs" dxfId="223" priority="1765" operator="equal">
      <formula>"Muy Alta"</formula>
    </cfRule>
    <cfRule type="cellIs" dxfId="222" priority="1766" operator="equal">
      <formula>"Alta"</formula>
    </cfRule>
    <cfRule type="cellIs" dxfId="221" priority="1767" operator="equal">
      <formula>"Media"</formula>
    </cfRule>
    <cfRule type="cellIs" dxfId="220" priority="1768" operator="equal">
      <formula>"Baja"</formula>
    </cfRule>
    <cfRule type="cellIs" dxfId="219" priority="1769" operator="equal">
      <formula>"Muy Baja"</formula>
    </cfRule>
  </conditionalFormatting>
  <conditionalFormatting sqref="K19">
    <cfRule type="cellIs" dxfId="218" priority="1750" operator="equal">
      <formula>"Muy Alta"</formula>
    </cfRule>
    <cfRule type="cellIs" dxfId="217" priority="1751" operator="equal">
      <formula>"Alta"</formula>
    </cfRule>
    <cfRule type="cellIs" dxfId="216" priority="1752" operator="equal">
      <formula>"Media"</formula>
    </cfRule>
    <cfRule type="cellIs" dxfId="215" priority="1753" operator="equal">
      <formula>"Baja"</formula>
    </cfRule>
    <cfRule type="cellIs" dxfId="214" priority="1754" operator="equal">
      <formula>"Muy Baja"</formula>
    </cfRule>
  </conditionalFormatting>
  <conditionalFormatting sqref="K22">
    <cfRule type="cellIs" dxfId="213" priority="1675" operator="equal">
      <formula>"Muy Alta"</formula>
    </cfRule>
    <cfRule type="cellIs" dxfId="212" priority="1676" operator="equal">
      <formula>"Alta"</formula>
    </cfRule>
    <cfRule type="cellIs" dxfId="211" priority="1677" operator="equal">
      <formula>"Media"</formula>
    </cfRule>
    <cfRule type="cellIs" dxfId="210" priority="1678" operator="equal">
      <formula>"Baja"</formula>
    </cfRule>
    <cfRule type="cellIs" dxfId="209" priority="1679" operator="equal">
      <formula>"Muy Baja"</formula>
    </cfRule>
  </conditionalFormatting>
  <conditionalFormatting sqref="K25">
    <cfRule type="cellIs" dxfId="208" priority="1615" operator="equal">
      <formula>"Muy Alta"</formula>
    </cfRule>
    <cfRule type="cellIs" dxfId="207" priority="1616" operator="equal">
      <formula>"Alta"</formula>
    </cfRule>
    <cfRule type="cellIs" dxfId="206" priority="1617" operator="equal">
      <formula>"Media"</formula>
    </cfRule>
    <cfRule type="cellIs" dxfId="205" priority="1618" operator="equal">
      <formula>"Baja"</formula>
    </cfRule>
    <cfRule type="cellIs" dxfId="204" priority="1619" operator="equal">
      <formula>"Muy Baja"</formula>
    </cfRule>
  </conditionalFormatting>
  <conditionalFormatting sqref="K28">
    <cfRule type="cellIs" dxfId="203" priority="53" operator="equal">
      <formula>"Muy Alta"</formula>
    </cfRule>
    <cfRule type="cellIs" dxfId="202" priority="54" operator="equal">
      <formula>"Alta"</formula>
    </cfRule>
    <cfRule type="cellIs" dxfId="201" priority="55" operator="equal">
      <formula>"Media"</formula>
    </cfRule>
    <cfRule type="cellIs" dxfId="200" priority="56" operator="equal">
      <formula>"Baja"</formula>
    </cfRule>
    <cfRule type="cellIs" dxfId="199" priority="57" operator="equal">
      <formula>"Muy Baja"</formula>
    </cfRule>
  </conditionalFormatting>
  <conditionalFormatting sqref="K31">
    <cfRule type="cellIs" dxfId="198" priority="1570" operator="equal">
      <formula>"Muy Alta"</formula>
    </cfRule>
    <cfRule type="cellIs" dxfId="197" priority="1571" operator="equal">
      <formula>"Alta"</formula>
    </cfRule>
    <cfRule type="cellIs" dxfId="196" priority="1572" operator="equal">
      <formula>"Media"</formula>
    </cfRule>
    <cfRule type="cellIs" dxfId="195" priority="1573" operator="equal">
      <formula>"Baja"</formula>
    </cfRule>
    <cfRule type="cellIs" dxfId="194" priority="1574" operator="equal">
      <formula>"Muy Baja"</formula>
    </cfRule>
  </conditionalFormatting>
  <conditionalFormatting sqref="K34">
    <cfRule type="cellIs" dxfId="193" priority="1525" operator="equal">
      <formula>"Muy Alta"</formula>
    </cfRule>
    <cfRule type="cellIs" dxfId="192" priority="1526" operator="equal">
      <formula>"Alta"</formula>
    </cfRule>
    <cfRule type="cellIs" dxfId="191" priority="1527" operator="equal">
      <formula>"Media"</formula>
    </cfRule>
    <cfRule type="cellIs" dxfId="190" priority="1528" operator="equal">
      <formula>"Baja"</formula>
    </cfRule>
    <cfRule type="cellIs" dxfId="189" priority="1529" operator="equal">
      <formula>"Muy Baja"</formula>
    </cfRule>
  </conditionalFormatting>
  <conditionalFormatting sqref="K37">
    <cfRule type="cellIs" dxfId="188" priority="1510" operator="equal">
      <formula>"Muy Alta"</formula>
    </cfRule>
    <cfRule type="cellIs" dxfId="187" priority="1511" operator="equal">
      <formula>"Alta"</formula>
    </cfRule>
    <cfRule type="cellIs" dxfId="186" priority="1512" operator="equal">
      <formula>"Media"</formula>
    </cfRule>
    <cfRule type="cellIs" dxfId="185" priority="1513" operator="equal">
      <formula>"Baja"</formula>
    </cfRule>
    <cfRule type="cellIs" dxfId="184" priority="1514" operator="equal">
      <formula>"Muy Baja"</formula>
    </cfRule>
  </conditionalFormatting>
  <conditionalFormatting sqref="K40">
    <cfRule type="cellIs" dxfId="183" priority="1177" operator="equal">
      <formula>"Muy Alta"</formula>
    </cfRule>
    <cfRule type="cellIs" dxfId="182" priority="1178" operator="equal">
      <formula>"Alta"</formula>
    </cfRule>
    <cfRule type="cellIs" dxfId="181" priority="1179" operator="equal">
      <formula>"Media"</formula>
    </cfRule>
    <cfRule type="cellIs" dxfId="180" priority="1180" operator="equal">
      <formula>"Baja"</formula>
    </cfRule>
    <cfRule type="cellIs" dxfId="179" priority="1181" operator="equal">
      <formula>"Muy Baja"</formula>
    </cfRule>
  </conditionalFormatting>
  <conditionalFormatting sqref="K43">
    <cfRule type="cellIs" dxfId="178" priority="991" operator="equal">
      <formula>"Muy Alta"</formula>
    </cfRule>
    <cfRule type="cellIs" dxfId="177" priority="992" operator="equal">
      <formula>"Alta"</formula>
    </cfRule>
    <cfRule type="cellIs" dxfId="176" priority="993" operator="equal">
      <formula>"Media"</formula>
    </cfRule>
    <cfRule type="cellIs" dxfId="175" priority="994" operator="equal">
      <formula>"Baja"</formula>
    </cfRule>
    <cfRule type="cellIs" dxfId="174" priority="995" operator="equal">
      <formula>"Muy Baja"</formula>
    </cfRule>
  </conditionalFormatting>
  <conditionalFormatting sqref="K46">
    <cfRule type="cellIs" dxfId="173" priority="847" operator="equal">
      <formula>"Muy Alta"</formula>
    </cfRule>
    <cfRule type="cellIs" dxfId="172" priority="848" operator="equal">
      <formula>"Alta"</formula>
    </cfRule>
    <cfRule type="cellIs" dxfId="171" priority="849" operator="equal">
      <formula>"Media"</formula>
    </cfRule>
    <cfRule type="cellIs" dxfId="170" priority="850" operator="equal">
      <formula>"Baja"</formula>
    </cfRule>
    <cfRule type="cellIs" dxfId="169" priority="851" operator="equal">
      <formula>"Muy Baja"</formula>
    </cfRule>
  </conditionalFormatting>
  <conditionalFormatting sqref="K49">
    <cfRule type="cellIs" dxfId="168" priority="703" operator="equal">
      <formula>"Muy Alta"</formula>
    </cfRule>
    <cfRule type="cellIs" dxfId="167" priority="704" operator="equal">
      <formula>"Alta"</formula>
    </cfRule>
    <cfRule type="cellIs" dxfId="166" priority="705" operator="equal">
      <formula>"Media"</formula>
    </cfRule>
    <cfRule type="cellIs" dxfId="165" priority="706" operator="equal">
      <formula>"Baja"</formula>
    </cfRule>
    <cfRule type="cellIs" dxfId="164" priority="707" operator="equal">
      <formula>"Muy Baja"</formula>
    </cfRule>
  </conditionalFormatting>
  <conditionalFormatting sqref="K52">
    <cfRule type="cellIs" dxfId="163" priority="415" operator="equal">
      <formula>"Muy Alta"</formula>
    </cfRule>
    <cfRule type="cellIs" dxfId="162" priority="416" operator="equal">
      <formula>"Alta"</formula>
    </cfRule>
    <cfRule type="cellIs" dxfId="161" priority="417" operator="equal">
      <formula>"Media"</formula>
    </cfRule>
    <cfRule type="cellIs" dxfId="160" priority="418" operator="equal">
      <formula>"Baja"</formula>
    </cfRule>
    <cfRule type="cellIs" dxfId="159" priority="419" operator="equal">
      <formula>"Muy Baja"</formula>
    </cfRule>
  </conditionalFormatting>
  <conditionalFormatting sqref="N7:N54">
    <cfRule type="containsText" dxfId="158" priority="43" operator="containsText" text="❌">
      <formula>NOT(ISERROR(SEARCH("❌",N7)))</formula>
    </cfRule>
  </conditionalFormatting>
  <conditionalFormatting sqref="O7">
    <cfRule type="cellIs" dxfId="157" priority="329" operator="equal">
      <formula>"Catastrófico"</formula>
    </cfRule>
    <cfRule type="cellIs" dxfId="156" priority="330" operator="equal">
      <formula>"Mayor"</formula>
    </cfRule>
    <cfRule type="cellIs" dxfId="155" priority="331" operator="equal">
      <formula>"Moderado"</formula>
    </cfRule>
    <cfRule type="cellIs" dxfId="154" priority="332" operator="equal">
      <formula>"Menor"</formula>
    </cfRule>
    <cfRule type="cellIs" dxfId="153" priority="333" operator="equal">
      <formula>"Leve"</formula>
    </cfRule>
  </conditionalFormatting>
  <conditionalFormatting sqref="O10">
    <cfRule type="cellIs" dxfId="152" priority="1835" operator="equal">
      <formula>"Catastrófico"</formula>
    </cfRule>
    <cfRule type="cellIs" dxfId="151" priority="1836" operator="equal">
      <formula>"Mayor"</formula>
    </cfRule>
    <cfRule type="cellIs" dxfId="150" priority="1837" operator="equal">
      <formula>"Moderado"</formula>
    </cfRule>
    <cfRule type="cellIs" dxfId="149" priority="1838" operator="equal">
      <formula>"Menor"</formula>
    </cfRule>
    <cfRule type="cellIs" dxfId="148" priority="1839" operator="equal">
      <formula>"Leve"</formula>
    </cfRule>
  </conditionalFormatting>
  <conditionalFormatting sqref="O13">
    <cfRule type="cellIs" dxfId="147" priority="1805" operator="equal">
      <formula>"Catastrófico"</formula>
    </cfRule>
    <cfRule type="cellIs" dxfId="146" priority="1806" operator="equal">
      <formula>"Mayor"</formula>
    </cfRule>
    <cfRule type="cellIs" dxfId="145" priority="1807" operator="equal">
      <formula>"Moderado"</formula>
    </cfRule>
    <cfRule type="cellIs" dxfId="144" priority="1808" operator="equal">
      <formula>"Menor"</formula>
    </cfRule>
    <cfRule type="cellIs" dxfId="143" priority="1809" operator="equal">
      <formula>"Leve"</formula>
    </cfRule>
  </conditionalFormatting>
  <conditionalFormatting sqref="O16">
    <cfRule type="cellIs" dxfId="142" priority="1760" operator="equal">
      <formula>"Catastrófico"</formula>
    </cfRule>
    <cfRule type="cellIs" dxfId="141" priority="1761" operator="equal">
      <formula>"Mayor"</formula>
    </cfRule>
    <cfRule type="cellIs" dxfId="140" priority="1762" operator="equal">
      <formula>"Moderado"</formula>
    </cfRule>
    <cfRule type="cellIs" dxfId="139" priority="1763" operator="equal">
      <formula>"Menor"</formula>
    </cfRule>
    <cfRule type="cellIs" dxfId="138" priority="1764" operator="equal">
      <formula>"Leve"</formula>
    </cfRule>
  </conditionalFormatting>
  <conditionalFormatting sqref="O19">
    <cfRule type="cellIs" dxfId="137" priority="1745" operator="equal">
      <formula>"Catastrófico"</formula>
    </cfRule>
    <cfRule type="cellIs" dxfId="136" priority="1746" operator="equal">
      <formula>"Mayor"</formula>
    </cfRule>
    <cfRule type="cellIs" dxfId="135" priority="1747" operator="equal">
      <formula>"Moderado"</formula>
    </cfRule>
    <cfRule type="cellIs" dxfId="134" priority="1748" operator="equal">
      <formula>"Menor"</formula>
    </cfRule>
    <cfRule type="cellIs" dxfId="133" priority="1749" operator="equal">
      <formula>"Leve"</formula>
    </cfRule>
  </conditionalFormatting>
  <conditionalFormatting sqref="O22">
    <cfRule type="cellIs" dxfId="132" priority="1670" operator="equal">
      <formula>"Catastrófico"</formula>
    </cfRule>
    <cfRule type="cellIs" dxfId="131" priority="1671" operator="equal">
      <formula>"Mayor"</formula>
    </cfRule>
    <cfRule type="cellIs" dxfId="130" priority="1672" operator="equal">
      <formula>"Moderado"</formula>
    </cfRule>
    <cfRule type="cellIs" dxfId="129" priority="1673" operator="equal">
      <formula>"Menor"</formula>
    </cfRule>
    <cfRule type="cellIs" dxfId="128" priority="1674" operator="equal">
      <formula>"Leve"</formula>
    </cfRule>
  </conditionalFormatting>
  <conditionalFormatting sqref="O25">
    <cfRule type="cellIs" dxfId="127" priority="1610" operator="equal">
      <formula>"Catastrófico"</formula>
    </cfRule>
    <cfRule type="cellIs" dxfId="126" priority="1611" operator="equal">
      <formula>"Mayor"</formula>
    </cfRule>
    <cfRule type="cellIs" dxfId="125" priority="1612" operator="equal">
      <formula>"Moderado"</formula>
    </cfRule>
    <cfRule type="cellIs" dxfId="124" priority="1613" operator="equal">
      <formula>"Menor"</formula>
    </cfRule>
    <cfRule type="cellIs" dxfId="123" priority="1614" operator="equal">
      <formula>"Leve"</formula>
    </cfRule>
  </conditionalFormatting>
  <conditionalFormatting sqref="O28">
    <cfRule type="cellIs" dxfId="122" priority="48" operator="equal">
      <formula>"Catastrófico"</formula>
    </cfRule>
    <cfRule type="cellIs" dxfId="121" priority="49" operator="equal">
      <formula>"Mayor"</formula>
    </cfRule>
    <cfRule type="cellIs" dxfId="120" priority="50" operator="equal">
      <formula>"Moderado"</formula>
    </cfRule>
    <cfRule type="cellIs" dxfId="119" priority="51" operator="equal">
      <formula>"Menor"</formula>
    </cfRule>
    <cfRule type="cellIs" dxfId="118" priority="52" operator="equal">
      <formula>"Leve"</formula>
    </cfRule>
  </conditionalFormatting>
  <conditionalFormatting sqref="O31">
    <cfRule type="cellIs" dxfId="117" priority="1565" operator="equal">
      <formula>"Catastrófico"</formula>
    </cfRule>
    <cfRule type="cellIs" dxfId="116" priority="1566" operator="equal">
      <formula>"Mayor"</formula>
    </cfRule>
    <cfRule type="cellIs" dxfId="115" priority="1567" operator="equal">
      <formula>"Moderado"</formula>
    </cfRule>
    <cfRule type="cellIs" dxfId="114" priority="1568" operator="equal">
      <formula>"Menor"</formula>
    </cfRule>
    <cfRule type="cellIs" dxfId="113" priority="1569" operator="equal">
      <formula>"Leve"</formula>
    </cfRule>
  </conditionalFormatting>
  <conditionalFormatting sqref="O34">
    <cfRule type="cellIs" dxfId="112" priority="1520" operator="equal">
      <formula>"Catastrófico"</formula>
    </cfRule>
    <cfRule type="cellIs" dxfId="111" priority="1521" operator="equal">
      <formula>"Mayor"</formula>
    </cfRule>
    <cfRule type="cellIs" dxfId="110" priority="1522" operator="equal">
      <formula>"Moderado"</formula>
    </cfRule>
    <cfRule type="cellIs" dxfId="109" priority="1523" operator="equal">
      <formula>"Menor"</formula>
    </cfRule>
    <cfRule type="cellIs" dxfId="108" priority="1524" operator="equal">
      <formula>"Leve"</formula>
    </cfRule>
  </conditionalFormatting>
  <conditionalFormatting sqref="O37">
    <cfRule type="cellIs" dxfId="107" priority="1505" operator="equal">
      <formula>"Catastrófico"</formula>
    </cfRule>
    <cfRule type="cellIs" dxfId="106" priority="1506" operator="equal">
      <formula>"Mayor"</formula>
    </cfRule>
    <cfRule type="cellIs" dxfId="105" priority="1507" operator="equal">
      <formula>"Moderado"</formula>
    </cfRule>
    <cfRule type="cellIs" dxfId="104" priority="1508" operator="equal">
      <formula>"Menor"</formula>
    </cfRule>
    <cfRule type="cellIs" dxfId="103" priority="1509" operator="equal">
      <formula>"Leve"</formula>
    </cfRule>
  </conditionalFormatting>
  <conditionalFormatting sqref="O40">
    <cfRule type="cellIs" dxfId="102" priority="1172" operator="equal">
      <formula>"Catastrófico"</formula>
    </cfRule>
    <cfRule type="cellIs" dxfId="101" priority="1173" operator="equal">
      <formula>"Mayor"</formula>
    </cfRule>
    <cfRule type="cellIs" dxfId="100" priority="1174" operator="equal">
      <formula>"Moderado"</formula>
    </cfRule>
    <cfRule type="cellIs" dxfId="99" priority="1175" operator="equal">
      <formula>"Menor"</formula>
    </cfRule>
    <cfRule type="cellIs" dxfId="98" priority="1176" operator="equal">
      <formula>"Leve"</formula>
    </cfRule>
  </conditionalFormatting>
  <conditionalFormatting sqref="O43">
    <cfRule type="cellIs" dxfId="97" priority="986" operator="equal">
      <formula>"Catastrófico"</formula>
    </cfRule>
    <cfRule type="cellIs" dxfId="96" priority="987" operator="equal">
      <formula>"Mayor"</formula>
    </cfRule>
    <cfRule type="cellIs" dxfId="95" priority="988" operator="equal">
      <formula>"Moderado"</formula>
    </cfRule>
    <cfRule type="cellIs" dxfId="94" priority="989" operator="equal">
      <formula>"Menor"</formula>
    </cfRule>
    <cfRule type="cellIs" dxfId="93" priority="990" operator="equal">
      <formula>"Leve"</formula>
    </cfRule>
  </conditionalFormatting>
  <conditionalFormatting sqref="O46">
    <cfRule type="cellIs" dxfId="92" priority="842" operator="equal">
      <formula>"Catastrófico"</formula>
    </cfRule>
    <cfRule type="cellIs" dxfId="91" priority="843" operator="equal">
      <formula>"Mayor"</formula>
    </cfRule>
    <cfRule type="cellIs" dxfId="90" priority="844" operator="equal">
      <formula>"Moderado"</formula>
    </cfRule>
    <cfRule type="cellIs" dxfId="89" priority="845" operator="equal">
      <formula>"Menor"</formula>
    </cfRule>
    <cfRule type="cellIs" dxfId="88" priority="846" operator="equal">
      <formula>"Leve"</formula>
    </cfRule>
  </conditionalFormatting>
  <conditionalFormatting sqref="O49">
    <cfRule type="cellIs" dxfId="87" priority="698" operator="equal">
      <formula>"Catastrófico"</formula>
    </cfRule>
    <cfRule type="cellIs" dxfId="86" priority="699" operator="equal">
      <formula>"Mayor"</formula>
    </cfRule>
    <cfRule type="cellIs" dxfId="85" priority="700" operator="equal">
      <formula>"Moderado"</formula>
    </cfRule>
    <cfRule type="cellIs" dxfId="84" priority="701" operator="equal">
      <formula>"Menor"</formula>
    </cfRule>
    <cfRule type="cellIs" dxfId="83" priority="702" operator="equal">
      <formula>"Leve"</formula>
    </cfRule>
  </conditionalFormatting>
  <conditionalFormatting sqref="O52">
    <cfRule type="cellIs" dxfId="82" priority="410" operator="equal">
      <formula>"Catastrófico"</formula>
    </cfRule>
    <cfRule type="cellIs" dxfId="81" priority="411" operator="equal">
      <formula>"Mayor"</formula>
    </cfRule>
    <cfRule type="cellIs" dxfId="80" priority="412" operator="equal">
      <formula>"Moderado"</formula>
    </cfRule>
    <cfRule type="cellIs" dxfId="79" priority="413" operator="equal">
      <formula>"Menor"</formula>
    </cfRule>
    <cfRule type="cellIs" dxfId="78" priority="414" operator="equal">
      <formula>"Leve"</formula>
    </cfRule>
  </conditionalFormatting>
  <conditionalFormatting sqref="Q7">
    <cfRule type="cellIs" dxfId="77" priority="3342" operator="equal">
      <formula>"Extremo"</formula>
    </cfRule>
    <cfRule type="cellIs" dxfId="76" priority="3343" operator="equal">
      <formula>"Alto"</formula>
    </cfRule>
    <cfRule type="cellIs" dxfId="75" priority="3344" operator="equal">
      <formula>"Moderado"</formula>
    </cfRule>
    <cfRule type="cellIs" dxfId="74" priority="3345" operator="equal">
      <formula>"Bajo"</formula>
    </cfRule>
  </conditionalFormatting>
  <conditionalFormatting sqref="Q10">
    <cfRule type="cellIs" dxfId="73" priority="1831" operator="equal">
      <formula>"Extremo"</formula>
    </cfRule>
    <cfRule type="cellIs" dxfId="72" priority="1832" operator="equal">
      <formula>"Alto"</formula>
    </cfRule>
    <cfRule type="cellIs" dxfId="71" priority="1833" operator="equal">
      <formula>"Moderado"</formula>
    </cfRule>
    <cfRule type="cellIs" dxfId="70" priority="1834" operator="equal">
      <formula>"Bajo"</formula>
    </cfRule>
  </conditionalFormatting>
  <conditionalFormatting sqref="Q13">
    <cfRule type="cellIs" dxfId="69" priority="1801" operator="equal">
      <formula>"Extremo"</formula>
    </cfRule>
    <cfRule type="cellIs" dxfId="68" priority="1802" operator="equal">
      <formula>"Alto"</formula>
    </cfRule>
    <cfRule type="cellIs" dxfId="67" priority="1803" operator="equal">
      <formula>"Moderado"</formula>
    </cfRule>
    <cfRule type="cellIs" dxfId="66" priority="1804" operator="equal">
      <formula>"Bajo"</formula>
    </cfRule>
  </conditionalFormatting>
  <conditionalFormatting sqref="Q16">
    <cfRule type="cellIs" dxfId="65" priority="1756" operator="equal">
      <formula>"Extremo"</formula>
    </cfRule>
    <cfRule type="cellIs" dxfId="64" priority="1757" operator="equal">
      <formula>"Alto"</formula>
    </cfRule>
    <cfRule type="cellIs" dxfId="63" priority="1758" operator="equal">
      <formula>"Moderado"</formula>
    </cfRule>
    <cfRule type="cellIs" dxfId="62" priority="1759" operator="equal">
      <formula>"Bajo"</formula>
    </cfRule>
  </conditionalFormatting>
  <conditionalFormatting sqref="Q19">
    <cfRule type="cellIs" dxfId="61" priority="1741" operator="equal">
      <formula>"Extremo"</formula>
    </cfRule>
    <cfRule type="cellIs" dxfId="60" priority="1742" operator="equal">
      <formula>"Alto"</formula>
    </cfRule>
    <cfRule type="cellIs" dxfId="59" priority="1743" operator="equal">
      <formula>"Moderado"</formula>
    </cfRule>
    <cfRule type="cellIs" dxfId="58" priority="1744" operator="equal">
      <formula>"Bajo"</formula>
    </cfRule>
  </conditionalFormatting>
  <conditionalFormatting sqref="Q22">
    <cfRule type="cellIs" dxfId="57" priority="1666" operator="equal">
      <formula>"Extremo"</formula>
    </cfRule>
    <cfRule type="cellIs" dxfId="56" priority="1667" operator="equal">
      <formula>"Alto"</formula>
    </cfRule>
    <cfRule type="cellIs" dxfId="55" priority="1668" operator="equal">
      <formula>"Moderado"</formula>
    </cfRule>
    <cfRule type="cellIs" dxfId="54" priority="1669" operator="equal">
      <formula>"Bajo"</formula>
    </cfRule>
  </conditionalFormatting>
  <conditionalFormatting sqref="Q25">
    <cfRule type="cellIs" dxfId="53" priority="1606" operator="equal">
      <formula>"Extremo"</formula>
    </cfRule>
    <cfRule type="cellIs" dxfId="52" priority="1607" operator="equal">
      <formula>"Alto"</formula>
    </cfRule>
    <cfRule type="cellIs" dxfId="51" priority="1608" operator="equal">
      <formula>"Moderado"</formula>
    </cfRule>
    <cfRule type="cellIs" dxfId="50" priority="1609" operator="equal">
      <formula>"Bajo"</formula>
    </cfRule>
  </conditionalFormatting>
  <conditionalFormatting sqref="Q28">
    <cfRule type="cellIs" dxfId="49" priority="44" operator="equal">
      <formula>"Extremo"</formula>
    </cfRule>
    <cfRule type="cellIs" dxfId="48" priority="45" operator="equal">
      <formula>"Alto"</formula>
    </cfRule>
    <cfRule type="cellIs" dxfId="47" priority="46" operator="equal">
      <formula>"Moderado"</formula>
    </cfRule>
    <cfRule type="cellIs" dxfId="46" priority="47" operator="equal">
      <formula>"Bajo"</formula>
    </cfRule>
  </conditionalFormatting>
  <conditionalFormatting sqref="Q31">
    <cfRule type="cellIs" dxfId="45" priority="1561" operator="equal">
      <formula>"Extremo"</formula>
    </cfRule>
    <cfRule type="cellIs" dxfId="44" priority="1562" operator="equal">
      <formula>"Alto"</formula>
    </cfRule>
    <cfRule type="cellIs" dxfId="43" priority="1563" operator="equal">
      <formula>"Moderado"</formula>
    </cfRule>
    <cfRule type="cellIs" dxfId="42" priority="1564" operator="equal">
      <formula>"Bajo"</formula>
    </cfRule>
  </conditionalFormatting>
  <conditionalFormatting sqref="Q34">
    <cfRule type="cellIs" dxfId="41" priority="1516" operator="equal">
      <formula>"Extremo"</formula>
    </cfRule>
    <cfRule type="cellIs" dxfId="40" priority="1517" operator="equal">
      <formula>"Alto"</formula>
    </cfRule>
    <cfRule type="cellIs" dxfId="39" priority="1518" operator="equal">
      <formula>"Moderado"</formula>
    </cfRule>
    <cfRule type="cellIs" dxfId="38" priority="1519" operator="equal">
      <formula>"Bajo"</formula>
    </cfRule>
  </conditionalFormatting>
  <conditionalFormatting sqref="Q37">
    <cfRule type="cellIs" dxfId="37" priority="1501" operator="equal">
      <formula>"Extremo"</formula>
    </cfRule>
    <cfRule type="cellIs" dxfId="36" priority="1502" operator="equal">
      <formula>"Alto"</formula>
    </cfRule>
    <cfRule type="cellIs" dxfId="35" priority="1503" operator="equal">
      <formula>"Moderado"</formula>
    </cfRule>
    <cfRule type="cellIs" dxfId="34" priority="1504" operator="equal">
      <formula>"Bajo"</formula>
    </cfRule>
  </conditionalFormatting>
  <conditionalFormatting sqref="Q40">
    <cfRule type="cellIs" dxfId="33" priority="1168" operator="equal">
      <formula>"Extremo"</formula>
    </cfRule>
    <cfRule type="cellIs" dxfId="32" priority="1169" operator="equal">
      <formula>"Alto"</formula>
    </cfRule>
    <cfRule type="cellIs" dxfId="31" priority="1170" operator="equal">
      <formula>"Moderado"</formula>
    </cfRule>
    <cfRule type="cellIs" dxfId="30" priority="1171" operator="equal">
      <formula>"Bajo"</formula>
    </cfRule>
  </conditionalFormatting>
  <conditionalFormatting sqref="Q43">
    <cfRule type="cellIs" dxfId="29" priority="982" operator="equal">
      <formula>"Extremo"</formula>
    </cfRule>
    <cfRule type="cellIs" dxfId="28" priority="983" operator="equal">
      <formula>"Alto"</formula>
    </cfRule>
    <cfRule type="cellIs" dxfId="27" priority="984" operator="equal">
      <formula>"Moderado"</formula>
    </cfRule>
    <cfRule type="cellIs" dxfId="26" priority="985" operator="equal">
      <formula>"Bajo"</formula>
    </cfRule>
  </conditionalFormatting>
  <conditionalFormatting sqref="Q46">
    <cfRule type="cellIs" dxfId="25" priority="838" operator="equal">
      <formula>"Extremo"</formula>
    </cfRule>
    <cfRule type="cellIs" dxfId="24" priority="839" operator="equal">
      <formula>"Alto"</formula>
    </cfRule>
    <cfRule type="cellIs" dxfId="23" priority="840" operator="equal">
      <formula>"Moderado"</formula>
    </cfRule>
    <cfRule type="cellIs" dxfId="22" priority="841" operator="equal">
      <formula>"Bajo"</formula>
    </cfRule>
  </conditionalFormatting>
  <conditionalFormatting sqref="Q49">
    <cfRule type="cellIs" dxfId="21" priority="694" operator="equal">
      <formula>"Extremo"</formula>
    </cfRule>
    <cfRule type="cellIs" dxfId="20" priority="695" operator="equal">
      <formula>"Alto"</formula>
    </cfRule>
    <cfRule type="cellIs" dxfId="19" priority="696" operator="equal">
      <formula>"Moderado"</formula>
    </cfRule>
    <cfRule type="cellIs" dxfId="18" priority="697" operator="equal">
      <formula>"Bajo"</formula>
    </cfRule>
  </conditionalFormatting>
  <conditionalFormatting sqref="Q52">
    <cfRule type="cellIs" dxfId="17" priority="406" operator="equal">
      <formula>"Extremo"</formula>
    </cfRule>
    <cfRule type="cellIs" dxfId="16" priority="407" operator="equal">
      <formula>"Alto"</formula>
    </cfRule>
    <cfRule type="cellIs" dxfId="15" priority="408" operator="equal">
      <formula>"Moderado"</formula>
    </cfRule>
    <cfRule type="cellIs" dxfId="14" priority="409" operator="equal">
      <formula>"Bajo"</formula>
    </cfRule>
  </conditionalFormatting>
  <conditionalFormatting sqref="AB7:AB54">
    <cfRule type="cellIs" dxfId="13" priority="19" operator="equal">
      <formula>"Muy Alta"</formula>
    </cfRule>
    <cfRule type="cellIs" dxfId="12" priority="20" operator="equal">
      <formula>"Alta"</formula>
    </cfRule>
    <cfRule type="cellIs" dxfId="11" priority="21" operator="equal">
      <formula>"Media"</formula>
    </cfRule>
    <cfRule type="cellIs" dxfId="10" priority="22" operator="equal">
      <formula>"Baja"</formula>
    </cfRule>
    <cfRule type="cellIs" dxfId="9" priority="23" operator="equal">
      <formula>"Muy Baja"</formula>
    </cfRule>
  </conditionalFormatting>
  <conditionalFormatting sqref="AD7:AD54">
    <cfRule type="cellIs" dxfId="8" priority="9" operator="equal">
      <formula>"Catastrófico"</formula>
    </cfRule>
    <cfRule type="cellIs" dxfId="7" priority="10" operator="equal">
      <formula>"Mayor"</formula>
    </cfRule>
    <cfRule type="cellIs" dxfId="6" priority="11" operator="equal">
      <formula>"Moderado"</formula>
    </cfRule>
    <cfRule type="cellIs" dxfId="5" priority="12" operator="equal">
      <formula>"Menor"</formula>
    </cfRule>
    <cfRule type="cellIs" dxfId="4" priority="13" operator="equal">
      <formula>"Leve"</formula>
    </cfRule>
  </conditionalFormatting>
  <conditionalFormatting sqref="AF7:AF54">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'Opciones Tratamiento'!$B$13:$B$19</xm:f>
          </x14:formula1>
          <xm:sqref>I7 I10 I13 I16 I19 I22 I25 I31 I34 I37 I49 I40 I43 I46 I52 I28</xm:sqref>
        </x14:dataValidation>
        <x14:dataValidation type="list" allowBlank="1" showInputMessage="1" showErrorMessage="1">
          <x14:formula1>
            <xm:f>'Opciones Tratamiento'!$E$2:$E$4</xm:f>
          </x14:formula1>
          <xm:sqref>E7 E10 E13 E16 E19 E22 E25 E31 E34 E37 E49 E40 E43 E46 E52 E28</xm:sqref>
        </x14:dataValidation>
        <x14:dataValidation type="list" allowBlank="1" showInputMessage="1" showErrorMessage="1">
          <x14:formula1>
            <xm:f>'Tabla Impacto'!$F$210:$F$221</xm:f>
          </x14:formula1>
          <xm:sqref>M7 M10 M13 M16 M19 M22 M52 M25 M31 M34 M37 M49 M40 M43 M46 M28</xm:sqref>
        </x14:dataValidation>
        <x14:dataValidation type="list" allowBlank="1" showInputMessage="1" showErrorMessage="1">
          <x14:formula1>
            <xm:f>'Opciones Tratamiento'!$B$9:$B$10</xm:f>
          </x14:formula1>
          <xm:sqref>AM7:AM54</xm:sqref>
        </x14:dataValidation>
        <x14:dataValidation type="list" allowBlank="1" showInputMessage="1" showErrorMessage="1">
          <x14:formula1>
            <xm:f>'Tabla Valoración controles'!$D$4:$D$6</xm:f>
          </x14:formula1>
          <xm:sqref>U7:U12 U16:U54</xm:sqref>
        </x14:dataValidation>
        <x14:dataValidation type="list" allowBlank="1" showInputMessage="1" showErrorMessage="1">
          <x14:formula1>
            <xm:f>'Tabla Valoración controles'!$D$7:$D$8</xm:f>
          </x14:formula1>
          <xm:sqref>V7:V12 V16:V54</xm:sqref>
        </x14:dataValidation>
        <x14:dataValidation type="list" allowBlank="1" showInputMessage="1" showErrorMessage="1">
          <x14:formula1>
            <xm:f>'Tabla Valoración controles'!$D$9:$D$10</xm:f>
          </x14:formula1>
          <xm:sqref>X7:X12 X16:X54</xm:sqref>
        </x14:dataValidation>
        <x14:dataValidation type="list" allowBlank="1" showInputMessage="1" showErrorMessage="1">
          <x14:formula1>
            <xm:f>'Tabla Valoración controles'!$D$11:$D$12</xm:f>
          </x14:formula1>
          <xm:sqref>Y7:Y12 Y16:Y54</xm:sqref>
        </x14:dataValidation>
        <x14:dataValidation type="list" allowBlank="1" showInputMessage="1" showErrorMessage="1">
          <x14:formula1>
            <xm:f>'Tabla Valoración controles'!$D$13:$D$14</xm:f>
          </x14:formula1>
          <xm:sqref>Z7:Z12 Z16:Z54</xm:sqref>
        </x14:dataValidation>
        <x14:dataValidation type="list" allowBlank="1" showInputMessage="1" showErrorMessage="1">
          <x14:formula1>
            <xm:f>'Opciones Tratamiento'!$B$2:$B$5</xm:f>
          </x14:formula1>
          <xm:sqref>AG7:AG12 AG16:AG54</xm:sqref>
        </x14:dataValidation>
        <x14:dataValidation type="list" allowBlank="1" showInputMessage="1" showErrorMessage="1">
          <x14:formula1>
            <xm:f>'C:\Users\epenaq\Downloads\[Mapa_riesgos_ERU_2023_V7_0.xlsx]Opciones Tratamiento'!#REF!</xm:f>
          </x14:formula1>
          <xm:sqref>AG13:AG15</xm:sqref>
        </x14:dataValidation>
        <x14:dataValidation type="list" allowBlank="1" showInputMessage="1" showErrorMessage="1">
          <x14:formula1>
            <xm:f>'C:\Users\epenaq\Downloads\[Mapa_riesgos_ERU_2023_V7_0.xlsx]Tabla Valoración controles'!#REF!</xm:f>
          </x14:formula1>
          <xm:sqref>U13:V15 X13:Z15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zoomScale="25" zoomScaleNormal="25" workbookViewId="0">
      <selection activeCell="J10" sqref="J10:AW85"/>
    </sheetView>
  </sheetViews>
  <sheetFormatPr baseColWidth="10" defaultRowHeight="14.5" x14ac:dyDescent="0.35"/>
  <cols>
    <col min="2" max="9" width="5.7265625" customWidth="1"/>
    <col min="10" max="59" width="8.7265625" customWidth="1"/>
    <col min="61" max="65" width="5.7265625" customWidth="1"/>
    <col min="66" max="66" width="20.7265625" customWidth="1"/>
  </cols>
  <sheetData>
    <row r="1" spans="1:119" x14ac:dyDescent="0.35">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row>
    <row r="2" spans="1:119" ht="18" customHeight="1" x14ac:dyDescent="0.35">
      <c r="A2" s="40"/>
      <c r="B2" s="265" t="s">
        <v>135</v>
      </c>
      <c r="C2" s="265"/>
      <c r="D2" s="265"/>
      <c r="E2" s="265"/>
      <c r="F2" s="265"/>
      <c r="G2" s="265"/>
      <c r="H2" s="265"/>
      <c r="I2" s="265"/>
      <c r="J2" s="200" t="s">
        <v>2</v>
      </c>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row>
    <row r="3" spans="1:119" ht="18.75" customHeight="1" x14ac:dyDescent="0.35">
      <c r="A3" s="40"/>
      <c r="B3" s="265"/>
      <c r="C3" s="265"/>
      <c r="D3" s="265"/>
      <c r="E3" s="265"/>
      <c r="F3" s="265"/>
      <c r="G3" s="265"/>
      <c r="H3" s="265"/>
      <c r="I3" s="265"/>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row>
    <row r="4" spans="1:119" ht="15" customHeight="1" x14ac:dyDescent="0.35">
      <c r="A4" s="40"/>
      <c r="B4" s="265"/>
      <c r="C4" s="265"/>
      <c r="D4" s="265"/>
      <c r="E4" s="265"/>
      <c r="F4" s="265"/>
      <c r="G4" s="265"/>
      <c r="H4" s="265"/>
      <c r="I4" s="265"/>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row>
    <row r="5" spans="1:119" ht="15" thickBot="1" x14ac:dyDescent="0.4">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row>
    <row r="6" spans="1:119" ht="15" customHeight="1" x14ac:dyDescent="0.35">
      <c r="A6" s="40"/>
      <c r="B6" s="205" t="s">
        <v>4</v>
      </c>
      <c r="C6" s="205"/>
      <c r="D6" s="206"/>
      <c r="E6" s="266" t="s">
        <v>107</v>
      </c>
      <c r="F6" s="267"/>
      <c r="G6" s="267"/>
      <c r="H6" s="267"/>
      <c r="I6" s="267"/>
      <c r="J6" s="272" t="str">
        <f ca="1">IF(AND('Riesgos Corrup'!$K$7="Muy Alta",'Riesgos Corrup'!$O$7="Leve"),CONCATENATE("R",'Riesgos Corrup'!$A$7),"")</f>
        <v/>
      </c>
      <c r="K6" s="273"/>
      <c r="L6" s="273" t="e">
        <f>IF(AND('Riesgos Corrup'!#REF!="Muy Alta",'Riesgos Corrup'!#REF!="Leve"),CONCATENATE("R",'Riesgos Corrup'!#REF!),"")</f>
        <v>#REF!</v>
      </c>
      <c r="M6" s="273"/>
      <c r="N6" s="273" t="e">
        <f>IF(AND('Riesgos Corrup'!#REF!="Muy Alta",'Riesgos Corrup'!#REF!="Leve"),CONCATENATE("R",'Riesgos Corrup'!#REF!),"")</f>
        <v>#REF!</v>
      </c>
      <c r="O6" s="273"/>
      <c r="P6" s="273" t="str">
        <f ca="1">IF(AND('Riesgos Corrup'!$K$10="Muy Alta",'Riesgos Corrup'!$O$10="Leve"),CONCATENATE("R",'Riesgos Corrup'!$A$10),"")</f>
        <v/>
      </c>
      <c r="Q6" s="273"/>
      <c r="R6" s="273" t="e">
        <f>IF(AND('Riesgos Corrup'!#REF!="Muy Alta",'Riesgos Corrup'!#REF!="Leve"),CONCATENATE("R",'Riesgos Corrup'!#REF!),"")</f>
        <v>#REF!</v>
      </c>
      <c r="S6" s="289"/>
      <c r="T6" s="272" t="str">
        <f ca="1">IF(AND('Riesgos Corrup'!$K$7="Muy Alta",'Riesgos Corrup'!$O$7="Menor"),CONCATENATE("R",'Riesgos Corrup'!$A$7),"")</f>
        <v/>
      </c>
      <c r="U6" s="273"/>
      <c r="V6" s="273" t="e">
        <f>IF(AND('Riesgos Corrup'!#REF!="Muy Alta",'Riesgos Corrup'!#REF!="Menor"),CONCATENATE("R",'Riesgos Corrup'!#REF!),"")</f>
        <v>#REF!</v>
      </c>
      <c r="W6" s="273"/>
      <c r="X6" s="273" t="e">
        <f>IF(AND('Riesgos Corrup'!#REF!="Muy Alta",'Riesgos Corrup'!#REF!="Menor"),CONCATENATE("R",'Riesgos Corrup'!#REF!),"")</f>
        <v>#REF!</v>
      </c>
      <c r="Y6" s="273"/>
      <c r="Z6" s="273" t="str">
        <f ca="1">IF(AND('Riesgos Corrup'!$K$10="Muy Alta",'Riesgos Corrup'!$O$10="Menor"),CONCATENATE("R",'Riesgos Corrup'!$A$10),"")</f>
        <v/>
      </c>
      <c r="AA6" s="273"/>
      <c r="AB6" s="273" t="e">
        <f>IF(AND('Riesgos Corrup'!#REF!="Muy Alta",'Riesgos Corrup'!#REF!="Menor"),CONCATENATE("R",'Riesgos Corrup'!#REF!),"")</f>
        <v>#REF!</v>
      </c>
      <c r="AC6" s="289"/>
      <c r="AD6" s="272" t="str">
        <f ca="1">IF(AND('Riesgos Corrup'!$K$7="Muy Alta",'Riesgos Corrup'!$O$7="Moderado"),CONCATENATE("R",'Riesgos Corrup'!$A$7),"")</f>
        <v/>
      </c>
      <c r="AE6" s="273"/>
      <c r="AF6" s="273" t="e">
        <f>IF(AND('Riesgos Corrup'!#REF!="Muy Alta",'Riesgos Corrup'!#REF!="Moderado"),CONCATENATE("R",'Riesgos Corrup'!#REF!),"")</f>
        <v>#REF!</v>
      </c>
      <c r="AG6" s="273"/>
      <c r="AH6" s="273" t="e">
        <f>IF(AND('Riesgos Corrup'!#REF!="Muy Alta",'Riesgos Corrup'!#REF!="Moderado"),CONCATENATE("R",'Riesgos Corrup'!#REF!),"")</f>
        <v>#REF!</v>
      </c>
      <c r="AI6" s="273"/>
      <c r="AJ6" s="273" t="str">
        <f ca="1">IF(AND('Riesgos Corrup'!$K$10="Muy Alta",'Riesgos Corrup'!$O$10="Moderado"),CONCATENATE("R",'Riesgos Corrup'!$A$10),"")</f>
        <v/>
      </c>
      <c r="AK6" s="273"/>
      <c r="AL6" s="273" t="e">
        <f>IF(AND('Riesgos Corrup'!#REF!="Muy Alta",'Riesgos Corrup'!#REF!="Moderado"),CONCATENATE("R",'Riesgos Corrup'!#REF!),"")</f>
        <v>#REF!</v>
      </c>
      <c r="AM6" s="289"/>
      <c r="AN6" s="272" t="str">
        <f ca="1">IF(AND('Riesgos Corrup'!$K$7="Muy Alta",'Riesgos Corrup'!$O$7="Mayor"),CONCATENATE("R",'Riesgos Corrup'!$A$7),"")</f>
        <v/>
      </c>
      <c r="AO6" s="273"/>
      <c r="AP6" s="273" t="e">
        <f>IF(AND('Riesgos Corrup'!#REF!="Muy Alta",'Riesgos Corrup'!#REF!="Mayor"),CONCATENATE("R",'Riesgos Corrup'!#REF!),"")</f>
        <v>#REF!</v>
      </c>
      <c r="AQ6" s="273"/>
      <c r="AR6" s="273" t="e">
        <f>IF(AND('Riesgos Corrup'!#REF!="Muy Alta",'Riesgos Corrup'!#REF!="Mayor"),CONCATENATE("R",'Riesgos Corrup'!#REF!),"")</f>
        <v>#REF!</v>
      </c>
      <c r="AS6" s="273"/>
      <c r="AT6" s="273" t="str">
        <f ca="1">IF(AND('Riesgos Corrup'!$K$10="Muy Alta",'Riesgos Corrup'!$O$10="Mayor"),CONCATENATE("R",'Riesgos Corrup'!$A$10),"")</f>
        <v/>
      </c>
      <c r="AU6" s="273"/>
      <c r="AV6" s="273" t="e">
        <f>IF(AND('Riesgos Corrup'!#REF!="Muy Alta",'Riesgos Corrup'!#REF!="Mayor"),CONCATENATE("R",'Riesgos Corrup'!#REF!),"")</f>
        <v>#REF!</v>
      </c>
      <c r="AW6" s="289"/>
      <c r="AX6" s="282" t="str">
        <f ca="1">IF(AND('Riesgos Corrup'!$K$7="Muy Alta",'Riesgos Corrup'!$O$7="Catastrófico"),CONCATENATE("R",'Riesgos Corrup'!$A$7),"")</f>
        <v/>
      </c>
      <c r="AY6" s="283"/>
      <c r="AZ6" s="283" t="e">
        <f>IF(AND('Riesgos Corrup'!#REF!="Muy Alta",'Riesgos Corrup'!#REF!="Catastrófico"),CONCATENATE("R",'Riesgos Corrup'!#REF!),"")</f>
        <v>#REF!</v>
      </c>
      <c r="BA6" s="283"/>
      <c r="BB6" s="283" t="e">
        <f>IF(AND('Riesgos Corrup'!#REF!="Muy Alta",'Riesgos Corrup'!#REF!="Catastrófico"),CONCATENATE("R",'Riesgos Corrup'!#REF!),"")</f>
        <v>#REF!</v>
      </c>
      <c r="BC6" s="283"/>
      <c r="BD6" s="283" t="str">
        <f ca="1">IF(AND('Riesgos Corrup'!$K$10="Muy Alta",'Riesgos Corrup'!$O$10="Catastrófico"),CONCATENATE("R",'Riesgos Corrup'!$A$10),"")</f>
        <v/>
      </c>
      <c r="BE6" s="283"/>
      <c r="BF6" s="283" t="e">
        <f>IF(AND('Riesgos Corrup'!#REF!="Muy Alta",'Riesgos Corrup'!#REF!="Catastrófico"),CONCATENATE("R",'Riesgos Corrup'!#REF!),"")</f>
        <v>#REF!</v>
      </c>
      <c r="BG6" s="284"/>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row>
    <row r="7" spans="1:119" ht="15" customHeight="1" x14ac:dyDescent="0.35">
      <c r="A7" s="40"/>
      <c r="B7" s="205"/>
      <c r="C7" s="205"/>
      <c r="D7" s="206"/>
      <c r="E7" s="268"/>
      <c r="F7" s="269"/>
      <c r="G7" s="269"/>
      <c r="H7" s="269"/>
      <c r="I7" s="269"/>
      <c r="J7" s="250"/>
      <c r="K7" s="251"/>
      <c r="L7" s="251"/>
      <c r="M7" s="251"/>
      <c r="N7" s="251"/>
      <c r="O7" s="251"/>
      <c r="P7" s="251"/>
      <c r="Q7" s="251"/>
      <c r="R7" s="251"/>
      <c r="S7" s="286"/>
      <c r="T7" s="250"/>
      <c r="U7" s="251"/>
      <c r="V7" s="251"/>
      <c r="W7" s="251"/>
      <c r="X7" s="251"/>
      <c r="Y7" s="251"/>
      <c r="Z7" s="251"/>
      <c r="AA7" s="251"/>
      <c r="AB7" s="251"/>
      <c r="AC7" s="286"/>
      <c r="AD7" s="250"/>
      <c r="AE7" s="251"/>
      <c r="AF7" s="251"/>
      <c r="AG7" s="251"/>
      <c r="AH7" s="251"/>
      <c r="AI7" s="251"/>
      <c r="AJ7" s="251"/>
      <c r="AK7" s="251"/>
      <c r="AL7" s="251"/>
      <c r="AM7" s="286"/>
      <c r="AN7" s="250"/>
      <c r="AO7" s="251"/>
      <c r="AP7" s="251"/>
      <c r="AQ7" s="251"/>
      <c r="AR7" s="251"/>
      <c r="AS7" s="251"/>
      <c r="AT7" s="251"/>
      <c r="AU7" s="251"/>
      <c r="AV7" s="251"/>
      <c r="AW7" s="286"/>
      <c r="AX7" s="278"/>
      <c r="AY7" s="276"/>
      <c r="AZ7" s="276"/>
      <c r="BA7" s="276"/>
      <c r="BB7" s="276"/>
      <c r="BC7" s="276"/>
      <c r="BD7" s="276"/>
      <c r="BE7" s="276"/>
      <c r="BF7" s="276"/>
      <c r="BG7" s="277"/>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row>
    <row r="8" spans="1:119" ht="15" customHeight="1" x14ac:dyDescent="0.35">
      <c r="A8" s="40"/>
      <c r="B8" s="205"/>
      <c r="C8" s="205"/>
      <c r="D8" s="206"/>
      <c r="E8" s="268"/>
      <c r="F8" s="269"/>
      <c r="G8" s="269"/>
      <c r="H8" s="269"/>
      <c r="I8" s="269"/>
      <c r="J8" s="250" t="str">
        <f ca="1">IF(AND('Riesgos Corrup'!$K$13="Muy Alta",'Riesgos Corrup'!$O$13="Leve"),CONCATENATE("R",'Riesgos Corrup'!$A$13),"")</f>
        <v/>
      </c>
      <c r="K8" s="251"/>
      <c r="L8" s="251" t="e">
        <f>IF(AND('Riesgos Corrup'!#REF!="Muy Alta",'Riesgos Corrup'!#REF!="Leve"),CONCATENATE("R",'Riesgos Corrup'!#REF!),"")</f>
        <v>#REF!</v>
      </c>
      <c r="M8" s="251"/>
      <c r="N8" s="251" t="e">
        <f>IF(AND('Riesgos Corrup'!#REF!="Muy Alta",'Riesgos Corrup'!#REF!="Leve"),CONCATENATE("R",'Riesgos Corrup'!#REF!),"")</f>
        <v>#REF!</v>
      </c>
      <c r="O8" s="251"/>
      <c r="P8" s="251" t="str">
        <f ca="1">IF(AND('Riesgos Corrup'!$K$16="Muy Alta",'Riesgos Corrup'!$O$16="Leve"),CONCATENATE("R",'Riesgos Corrup'!$A$16),"")</f>
        <v/>
      </c>
      <c r="Q8" s="251"/>
      <c r="R8" s="251" t="str">
        <f ca="1">IF(AND('Riesgos Corrup'!$K$19="Muy Alta",'Riesgos Corrup'!$O$19="Leve"),CONCATENATE("R",'Riesgos Corrup'!$A$19),"")</f>
        <v/>
      </c>
      <c r="S8" s="286"/>
      <c r="T8" s="250" t="str">
        <f ca="1">IF(AND('Riesgos Corrup'!$K$13="Muy Alta",'Riesgos Corrup'!$O$13="Menor"),CONCATENATE("R",'Riesgos Corrup'!$A$13),"")</f>
        <v/>
      </c>
      <c r="U8" s="251"/>
      <c r="V8" s="251" t="e">
        <f>IF(AND('Riesgos Corrup'!#REF!="Muy Alta",'Riesgos Corrup'!#REF!="Menor"),CONCATENATE("R",'Riesgos Corrup'!#REF!),"")</f>
        <v>#REF!</v>
      </c>
      <c r="W8" s="251"/>
      <c r="X8" s="251" t="e">
        <f>IF(AND('Riesgos Corrup'!#REF!="Muy Alta",'Riesgos Corrup'!#REF!="Menor"),CONCATENATE("R",'Riesgos Corrup'!#REF!),"")</f>
        <v>#REF!</v>
      </c>
      <c r="Y8" s="251"/>
      <c r="Z8" s="251" t="str">
        <f ca="1">IF(AND('Riesgos Corrup'!$K$16="Muy Alta",'Riesgos Corrup'!$O$16="Menor"),CONCATENATE("R",'Riesgos Corrup'!$A$16),"")</f>
        <v/>
      </c>
      <c r="AA8" s="251"/>
      <c r="AB8" s="251" t="str">
        <f ca="1">IF(AND('Riesgos Corrup'!$K$19="Muy Alta",'Riesgos Corrup'!$O$19="Menor"),CONCATENATE("R",'Riesgos Corrup'!$A$19),"")</f>
        <v/>
      </c>
      <c r="AC8" s="286"/>
      <c r="AD8" s="250" t="str">
        <f ca="1">IF(AND('Riesgos Corrup'!$K$13="Muy Alta",'Riesgos Corrup'!$O$13="Moderado"),CONCATENATE("R",'Riesgos Corrup'!$A$13),"")</f>
        <v/>
      </c>
      <c r="AE8" s="251"/>
      <c r="AF8" s="251" t="e">
        <f>IF(AND('Riesgos Corrup'!#REF!="Muy Alta",'Riesgos Corrup'!#REF!="Moderado"),CONCATENATE("R",'Riesgos Corrup'!#REF!),"")</f>
        <v>#REF!</v>
      </c>
      <c r="AG8" s="251"/>
      <c r="AH8" s="251" t="e">
        <f>IF(AND('Riesgos Corrup'!#REF!="Muy Alta",'Riesgos Corrup'!#REF!="Moderado"),CONCATENATE("R",'Riesgos Corrup'!#REF!),"")</f>
        <v>#REF!</v>
      </c>
      <c r="AI8" s="251"/>
      <c r="AJ8" s="251" t="str">
        <f ca="1">IF(AND('Riesgos Corrup'!$K$16="Muy Alta",'Riesgos Corrup'!$O$16="Moderado"),CONCATENATE("R",'Riesgos Corrup'!$A$16),"")</f>
        <v/>
      </c>
      <c r="AK8" s="251"/>
      <c r="AL8" s="251" t="str">
        <f ca="1">IF(AND('Riesgos Corrup'!$K$19="Muy Alta",'Riesgos Corrup'!$O$19="Moderado"),CONCATENATE("R",'Riesgos Corrup'!$A$19),"")</f>
        <v/>
      </c>
      <c r="AM8" s="286"/>
      <c r="AN8" s="250" t="str">
        <f ca="1">IF(AND('Riesgos Corrup'!$K$13="Muy Alta",'Riesgos Corrup'!$O$13="Mayor"),CONCATENATE("R",'Riesgos Corrup'!$A$13),"")</f>
        <v/>
      </c>
      <c r="AO8" s="251"/>
      <c r="AP8" s="251" t="e">
        <f>IF(AND('Riesgos Corrup'!#REF!="Muy Alta",'Riesgos Corrup'!#REF!="Mayor"),CONCATENATE("R",'Riesgos Corrup'!#REF!),"")</f>
        <v>#REF!</v>
      </c>
      <c r="AQ8" s="251"/>
      <c r="AR8" s="251" t="e">
        <f>IF(AND('Riesgos Corrup'!#REF!="Muy Alta",'Riesgos Corrup'!#REF!="Mayor"),CONCATENATE("R",'Riesgos Corrup'!#REF!),"")</f>
        <v>#REF!</v>
      </c>
      <c r="AS8" s="251"/>
      <c r="AT8" s="251" t="str">
        <f ca="1">IF(AND('Riesgos Corrup'!$K$16="Muy Alta",'Riesgos Corrup'!$O$16="Mayor"),CONCATENATE("R",'Riesgos Corrup'!$A$16),"")</f>
        <v/>
      </c>
      <c r="AU8" s="251"/>
      <c r="AV8" s="251" t="str">
        <f ca="1">IF(AND('Riesgos Corrup'!$K$19="Muy Alta",'Riesgos Corrup'!$O$19="Mayor"),CONCATENATE("R",'Riesgos Corrup'!$A$19),"")</f>
        <v/>
      </c>
      <c r="AW8" s="286"/>
      <c r="AX8" s="278" t="str">
        <f ca="1">IF(AND('Riesgos Corrup'!$K$13="Muy Alta",'Riesgos Corrup'!$O$13="Catastrófico"),CONCATENATE("R",'Riesgos Corrup'!$A$13),"")</f>
        <v/>
      </c>
      <c r="AY8" s="276"/>
      <c r="AZ8" s="276" t="e">
        <f>IF(AND('Riesgos Corrup'!#REF!="Muy Alta",'Riesgos Corrup'!#REF!="Catastrófico"),CONCATENATE("R",'Riesgos Corrup'!#REF!),"")</f>
        <v>#REF!</v>
      </c>
      <c r="BA8" s="276"/>
      <c r="BB8" s="276" t="e">
        <f>IF(AND('Riesgos Corrup'!#REF!="Muy Alta",'Riesgos Corrup'!#REF!="Catastrófico"),CONCATENATE("R",'Riesgos Corrup'!#REF!),"")</f>
        <v>#REF!</v>
      </c>
      <c r="BC8" s="276"/>
      <c r="BD8" s="276" t="str">
        <f ca="1">IF(AND('Riesgos Corrup'!$K$16="Muy Alta",'Riesgos Corrup'!$O$16="Catastrófico"),CONCATENATE("R",'Riesgos Corrup'!$A$16),"")</f>
        <v/>
      </c>
      <c r="BE8" s="276"/>
      <c r="BF8" s="276" t="str">
        <f ca="1">IF(AND('Riesgos Corrup'!$K$19="Muy Alta",'Riesgos Corrup'!$O$19="Catastrófico"),CONCATENATE("R",'Riesgos Corrup'!$A$19),"")</f>
        <v/>
      </c>
      <c r="BG8" s="277"/>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row>
    <row r="9" spans="1:119" ht="15" customHeight="1" x14ac:dyDescent="0.35">
      <c r="A9" s="40"/>
      <c r="B9" s="205"/>
      <c r="C9" s="205"/>
      <c r="D9" s="206"/>
      <c r="E9" s="268"/>
      <c r="F9" s="269"/>
      <c r="G9" s="269"/>
      <c r="H9" s="269"/>
      <c r="I9" s="269"/>
      <c r="J9" s="250"/>
      <c r="K9" s="251"/>
      <c r="L9" s="251"/>
      <c r="M9" s="251"/>
      <c r="N9" s="251"/>
      <c r="O9" s="251"/>
      <c r="P9" s="251"/>
      <c r="Q9" s="251"/>
      <c r="R9" s="251"/>
      <c r="S9" s="286"/>
      <c r="T9" s="250"/>
      <c r="U9" s="251"/>
      <c r="V9" s="251"/>
      <c r="W9" s="251"/>
      <c r="X9" s="251"/>
      <c r="Y9" s="251"/>
      <c r="Z9" s="251"/>
      <c r="AA9" s="251"/>
      <c r="AB9" s="251"/>
      <c r="AC9" s="286"/>
      <c r="AD9" s="250"/>
      <c r="AE9" s="251"/>
      <c r="AF9" s="251"/>
      <c r="AG9" s="251"/>
      <c r="AH9" s="251"/>
      <c r="AI9" s="251"/>
      <c r="AJ9" s="251"/>
      <c r="AK9" s="251"/>
      <c r="AL9" s="251"/>
      <c r="AM9" s="286"/>
      <c r="AN9" s="250"/>
      <c r="AO9" s="251"/>
      <c r="AP9" s="251"/>
      <c r="AQ9" s="251"/>
      <c r="AR9" s="251"/>
      <c r="AS9" s="251"/>
      <c r="AT9" s="251"/>
      <c r="AU9" s="251"/>
      <c r="AV9" s="251"/>
      <c r="AW9" s="286"/>
      <c r="AX9" s="278"/>
      <c r="AY9" s="276"/>
      <c r="AZ9" s="276"/>
      <c r="BA9" s="276"/>
      <c r="BB9" s="276"/>
      <c r="BC9" s="276"/>
      <c r="BD9" s="276"/>
      <c r="BE9" s="276"/>
      <c r="BF9" s="276"/>
      <c r="BG9" s="277"/>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row>
    <row r="10" spans="1:119" ht="15" customHeight="1" x14ac:dyDescent="0.35">
      <c r="A10" s="40"/>
      <c r="B10" s="205"/>
      <c r="C10" s="205"/>
      <c r="D10" s="206"/>
      <c r="E10" s="268"/>
      <c r="F10" s="269"/>
      <c r="G10" s="269"/>
      <c r="H10" s="269"/>
      <c r="I10" s="269"/>
      <c r="J10" s="250" t="e">
        <f>IF(AND('Riesgos Corrup'!#REF!="Muy Alta",'Riesgos Corrup'!#REF!="Leve"),CONCATENATE("R",'Riesgos Corrup'!#REF!),"")</f>
        <v>#REF!</v>
      </c>
      <c r="K10" s="251"/>
      <c r="L10" s="251" t="e">
        <f>IF(AND('Riesgos Corrup'!#REF!="Muy Alta",'Riesgos Corrup'!#REF!="Leve"),CONCATENATE("R",'Riesgos Corrup'!#REF!),"")</f>
        <v>#REF!</v>
      </c>
      <c r="M10" s="251"/>
      <c r="N10" s="251" t="e">
        <f>IF(AND('Riesgos Corrup'!#REF!="Muy Alta",'Riesgos Corrup'!#REF!="Leve"),CONCATENATE("R",'Riesgos Corrup'!#REF!),"")</f>
        <v>#REF!</v>
      </c>
      <c r="O10" s="251"/>
      <c r="P10" s="251" t="str">
        <f ca="1">IF(AND('Riesgos Corrup'!$K$22="Muy Alta",'Riesgos Corrup'!$O$22="Leve"),CONCATENATE("R",'Riesgos Corrup'!$A$22),"")</f>
        <v/>
      </c>
      <c r="Q10" s="251"/>
      <c r="R10" s="251" t="e">
        <f>IF(AND('Riesgos Corrup'!#REF!="Muy Alta",'Riesgos Corrup'!#REF!="Leve"),CONCATENATE("R",'Riesgos Corrup'!#REF!),"")</f>
        <v>#REF!</v>
      </c>
      <c r="S10" s="286"/>
      <c r="T10" s="250" t="e">
        <f>IF(AND('Riesgos Corrup'!#REF!="Muy Alta",'Riesgos Corrup'!#REF!="Menor"),CONCATENATE("R",'Riesgos Corrup'!#REF!),"")</f>
        <v>#REF!</v>
      </c>
      <c r="U10" s="251"/>
      <c r="V10" s="251" t="e">
        <f>IF(AND('Riesgos Corrup'!#REF!="Muy Alta",'Riesgos Corrup'!#REF!="Menor"),CONCATENATE("R",'Riesgos Corrup'!#REF!),"")</f>
        <v>#REF!</v>
      </c>
      <c r="W10" s="251"/>
      <c r="X10" s="251" t="e">
        <f>IF(AND('Riesgos Corrup'!#REF!="Muy Alta",'Riesgos Corrup'!#REF!="Menor"),CONCATENATE("R",'Riesgos Corrup'!#REF!),"")</f>
        <v>#REF!</v>
      </c>
      <c r="Y10" s="251"/>
      <c r="Z10" s="251" t="str">
        <f ca="1">IF(AND('Riesgos Corrup'!$K$22="Muy Alta",'Riesgos Corrup'!$O$22="Menor"),CONCATENATE("R",'Riesgos Corrup'!$A$22),"")</f>
        <v/>
      </c>
      <c r="AA10" s="251"/>
      <c r="AB10" s="251" t="e">
        <f>IF(AND('Riesgos Corrup'!#REF!="Muy Alta",'Riesgos Corrup'!#REF!="Menor"),CONCATENATE("R",'Riesgos Corrup'!#REF!),"")</f>
        <v>#REF!</v>
      </c>
      <c r="AC10" s="286"/>
      <c r="AD10" s="250" t="e">
        <f>IF(AND('Riesgos Corrup'!#REF!="Muy Alta",'Riesgos Corrup'!#REF!="Moderado"),CONCATENATE("R",'Riesgos Corrup'!#REF!),"")</f>
        <v>#REF!</v>
      </c>
      <c r="AE10" s="251"/>
      <c r="AF10" s="251" t="e">
        <f>IF(AND('Riesgos Corrup'!#REF!="Muy Alta",'Riesgos Corrup'!#REF!="Moderado"),CONCATENATE("R",'Riesgos Corrup'!#REF!),"")</f>
        <v>#REF!</v>
      </c>
      <c r="AG10" s="251"/>
      <c r="AH10" s="251" t="e">
        <f>IF(AND('Riesgos Corrup'!#REF!="Muy Alta",'Riesgos Corrup'!#REF!="Moderado"),CONCATENATE("R",'Riesgos Corrup'!#REF!),"")</f>
        <v>#REF!</v>
      </c>
      <c r="AI10" s="251"/>
      <c r="AJ10" s="251" t="str">
        <f ca="1">IF(AND('Riesgos Corrup'!$K$22="Muy Alta",'Riesgos Corrup'!$O$22="Moderado"),CONCATENATE("R",'Riesgos Corrup'!$A$22),"")</f>
        <v/>
      </c>
      <c r="AK10" s="251"/>
      <c r="AL10" s="251" t="e">
        <f>IF(AND('Riesgos Corrup'!#REF!="Muy Alta",'Riesgos Corrup'!#REF!="Moderado"),CONCATENATE("R",'Riesgos Corrup'!#REF!),"")</f>
        <v>#REF!</v>
      </c>
      <c r="AM10" s="286"/>
      <c r="AN10" s="250" t="e">
        <f>IF(AND('Riesgos Corrup'!#REF!="Muy Alta",'Riesgos Corrup'!#REF!="Mayor"),CONCATENATE("R",'Riesgos Corrup'!#REF!),"")</f>
        <v>#REF!</v>
      </c>
      <c r="AO10" s="251"/>
      <c r="AP10" s="251" t="e">
        <f>IF(AND('Riesgos Corrup'!#REF!="Muy Alta",'Riesgos Corrup'!#REF!="Mayor"),CONCATENATE("R",'Riesgos Corrup'!#REF!),"")</f>
        <v>#REF!</v>
      </c>
      <c r="AQ10" s="251"/>
      <c r="AR10" s="251" t="e">
        <f>IF(AND('Riesgos Corrup'!#REF!="Muy Alta",'Riesgos Corrup'!#REF!="Mayor"),CONCATENATE("R",'Riesgos Corrup'!#REF!),"")</f>
        <v>#REF!</v>
      </c>
      <c r="AS10" s="251"/>
      <c r="AT10" s="251" t="str">
        <f ca="1">IF(AND('Riesgos Corrup'!$K$22="Muy Alta",'Riesgos Corrup'!$O$22="Mayor"),CONCATENATE("R",'Riesgos Corrup'!$A$22),"")</f>
        <v/>
      </c>
      <c r="AU10" s="251"/>
      <c r="AV10" s="251" t="e">
        <f>IF(AND('Riesgos Corrup'!#REF!="Muy Alta",'Riesgos Corrup'!#REF!="Mayor"),CONCATENATE("R",'Riesgos Corrup'!#REF!),"")</f>
        <v>#REF!</v>
      </c>
      <c r="AW10" s="286"/>
      <c r="AX10" s="278" t="e">
        <f>IF(AND('Riesgos Corrup'!#REF!="Muy Alta",'Riesgos Corrup'!#REF!="Catastrófico"),CONCATENATE("R",'Riesgos Corrup'!#REF!),"")</f>
        <v>#REF!</v>
      </c>
      <c r="AY10" s="276"/>
      <c r="AZ10" s="276" t="e">
        <f>IF(AND('Riesgos Corrup'!#REF!="Muy Alta",'Riesgos Corrup'!#REF!="Catastrófico"),CONCATENATE("R",'Riesgos Corrup'!#REF!),"")</f>
        <v>#REF!</v>
      </c>
      <c r="BA10" s="276"/>
      <c r="BB10" s="276" t="e">
        <f>IF(AND('Riesgos Corrup'!#REF!="Muy Alta",'Riesgos Corrup'!#REF!="Catastrófico"),CONCATENATE("R",'Riesgos Corrup'!#REF!),"")</f>
        <v>#REF!</v>
      </c>
      <c r="BC10" s="276"/>
      <c r="BD10" s="276" t="str">
        <f ca="1">IF(AND('Riesgos Corrup'!$K$22="Muy Alta",'Riesgos Corrup'!$O$22="Catastrófico"),CONCATENATE("R",'Riesgos Corrup'!$A$22),"")</f>
        <v/>
      </c>
      <c r="BE10" s="276"/>
      <c r="BF10" s="276" t="e">
        <f>IF(AND('Riesgos Corrup'!#REF!="Muy Alta",'Riesgos Corrup'!#REF!="Catastrófico"),CONCATENATE("R",'Riesgos Corrup'!#REF!),"")</f>
        <v>#REF!</v>
      </c>
      <c r="BG10" s="277"/>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row>
    <row r="11" spans="1:119" ht="15" customHeight="1" x14ac:dyDescent="0.35">
      <c r="A11" s="40"/>
      <c r="B11" s="205"/>
      <c r="C11" s="205"/>
      <c r="D11" s="206"/>
      <c r="E11" s="268"/>
      <c r="F11" s="269"/>
      <c r="G11" s="269"/>
      <c r="H11" s="269"/>
      <c r="I11" s="269"/>
      <c r="J11" s="250"/>
      <c r="K11" s="251"/>
      <c r="L11" s="251"/>
      <c r="M11" s="251"/>
      <c r="N11" s="251"/>
      <c r="O11" s="251"/>
      <c r="P11" s="251"/>
      <c r="Q11" s="251"/>
      <c r="R11" s="251"/>
      <c r="S11" s="286"/>
      <c r="T11" s="250"/>
      <c r="U11" s="251"/>
      <c r="V11" s="251"/>
      <c r="W11" s="251"/>
      <c r="X11" s="251"/>
      <c r="Y11" s="251"/>
      <c r="Z11" s="251"/>
      <c r="AA11" s="251"/>
      <c r="AB11" s="251"/>
      <c r="AC11" s="286"/>
      <c r="AD11" s="250"/>
      <c r="AE11" s="251"/>
      <c r="AF11" s="251"/>
      <c r="AG11" s="251"/>
      <c r="AH11" s="251"/>
      <c r="AI11" s="251"/>
      <c r="AJ11" s="251"/>
      <c r="AK11" s="251"/>
      <c r="AL11" s="251"/>
      <c r="AM11" s="286"/>
      <c r="AN11" s="250"/>
      <c r="AO11" s="251"/>
      <c r="AP11" s="251"/>
      <c r="AQ11" s="251"/>
      <c r="AR11" s="251"/>
      <c r="AS11" s="251"/>
      <c r="AT11" s="251"/>
      <c r="AU11" s="251"/>
      <c r="AV11" s="251"/>
      <c r="AW11" s="286"/>
      <c r="AX11" s="278"/>
      <c r="AY11" s="276"/>
      <c r="AZ11" s="276"/>
      <c r="BA11" s="276"/>
      <c r="BB11" s="276"/>
      <c r="BC11" s="276"/>
      <c r="BD11" s="276"/>
      <c r="BE11" s="276"/>
      <c r="BF11" s="276"/>
      <c r="BG11" s="277"/>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row>
    <row r="12" spans="1:119" ht="15" customHeight="1" x14ac:dyDescent="0.35">
      <c r="A12" s="40"/>
      <c r="B12" s="205"/>
      <c r="C12" s="205"/>
      <c r="D12" s="206"/>
      <c r="E12" s="268"/>
      <c r="F12" s="269"/>
      <c r="G12" s="269"/>
      <c r="H12" s="269"/>
      <c r="I12" s="269"/>
      <c r="J12" s="250" t="e">
        <f>IF(AND('Riesgos Corrup'!#REF!="Muy Alta",'Riesgos Corrup'!#REF!="Leve"),CONCATENATE("R",'Riesgos Corrup'!#REF!),"")</f>
        <v>#REF!</v>
      </c>
      <c r="K12" s="251"/>
      <c r="L12" s="251" t="e">
        <f>IF(AND('Riesgos Corrup'!#REF!="Muy Alta",'Riesgos Corrup'!#REF!="Leve"),CONCATENATE("R",'Riesgos Corrup'!#REF!),"")</f>
        <v>#REF!</v>
      </c>
      <c r="M12" s="251"/>
      <c r="N12" s="251" t="str">
        <f ca="1">IF(AND('Riesgos Corrup'!$K$25="Muy Alta",'Riesgos Corrup'!$O$25="Leve"),CONCATENATE("R",'Riesgos Corrup'!$A$25),"")</f>
        <v/>
      </c>
      <c r="O12" s="251"/>
      <c r="P12" s="251" t="e">
        <f>IF(AND('Riesgos Corrup'!#REF!="Muy Alta",'Riesgos Corrup'!#REF!="Leve"),CONCATENATE("R",'Riesgos Corrup'!#REF!),"")</f>
        <v>#REF!</v>
      </c>
      <c r="Q12" s="251"/>
      <c r="R12" s="251" t="e">
        <f>IF(AND('Riesgos Corrup'!#REF!="Muy Alta",'Riesgos Corrup'!#REF!="Leve"),CONCATENATE("R",'Riesgos Corrup'!#REF!),"")</f>
        <v>#REF!</v>
      </c>
      <c r="S12" s="286"/>
      <c r="T12" s="250" t="e">
        <f>IF(AND('Riesgos Corrup'!#REF!="Muy Alta",'Riesgos Corrup'!#REF!="Menor"),CONCATENATE("R",'Riesgos Corrup'!#REF!),"")</f>
        <v>#REF!</v>
      </c>
      <c r="U12" s="251"/>
      <c r="V12" s="251" t="e">
        <f>IF(AND('Riesgos Corrup'!#REF!="Muy Alta",'Riesgos Corrup'!#REF!="Menor"),CONCATENATE("R",'Riesgos Corrup'!#REF!),"")</f>
        <v>#REF!</v>
      </c>
      <c r="W12" s="251"/>
      <c r="X12" s="251" t="str">
        <f ca="1">IF(AND('Riesgos Corrup'!$K$25="Muy Alta",'Riesgos Corrup'!$O$25="Menor"),CONCATENATE("R",'Riesgos Corrup'!$A$25),"")</f>
        <v/>
      </c>
      <c r="Y12" s="251"/>
      <c r="Z12" s="251" t="e">
        <f>IF(AND('Riesgos Corrup'!#REF!="Muy Alta",'Riesgos Corrup'!#REF!="Menor"),CONCATENATE("R",'Riesgos Corrup'!#REF!),"")</f>
        <v>#REF!</v>
      </c>
      <c r="AA12" s="251"/>
      <c r="AB12" s="251" t="e">
        <f>IF(AND('Riesgos Corrup'!#REF!="Muy Alta",'Riesgos Corrup'!#REF!="Menor"),CONCATENATE("R",'Riesgos Corrup'!#REF!),"")</f>
        <v>#REF!</v>
      </c>
      <c r="AC12" s="286"/>
      <c r="AD12" s="250" t="e">
        <f>IF(AND('Riesgos Corrup'!#REF!="Muy Alta",'Riesgos Corrup'!#REF!="Moderado"),CONCATENATE("R",'Riesgos Corrup'!#REF!),"")</f>
        <v>#REF!</v>
      </c>
      <c r="AE12" s="251"/>
      <c r="AF12" s="251" t="e">
        <f>IF(AND('Riesgos Corrup'!#REF!="Muy Alta",'Riesgos Corrup'!#REF!="Moderado"),CONCATENATE("R",'Riesgos Corrup'!#REF!),"")</f>
        <v>#REF!</v>
      </c>
      <c r="AG12" s="251"/>
      <c r="AH12" s="251" t="str">
        <f ca="1">IF(AND('Riesgos Corrup'!$K$25="Muy Alta",'Riesgos Corrup'!$O$25="Moderado"),CONCATENATE("R",'Riesgos Corrup'!$A$25),"")</f>
        <v/>
      </c>
      <c r="AI12" s="251"/>
      <c r="AJ12" s="251" t="e">
        <f>IF(AND('Riesgos Corrup'!#REF!="Muy Alta",'Riesgos Corrup'!#REF!="Moderado"),CONCATENATE("R",'Riesgos Corrup'!#REF!),"")</f>
        <v>#REF!</v>
      </c>
      <c r="AK12" s="251"/>
      <c r="AL12" s="251" t="e">
        <f>IF(AND('Riesgos Corrup'!#REF!="Muy Alta",'Riesgos Corrup'!#REF!="Moderado"),CONCATENATE("R",'Riesgos Corrup'!#REF!),"")</f>
        <v>#REF!</v>
      </c>
      <c r="AM12" s="286"/>
      <c r="AN12" s="250" t="e">
        <f>IF(AND('Riesgos Corrup'!#REF!="Muy Alta",'Riesgos Corrup'!#REF!="Mayor"),CONCATENATE("R",'Riesgos Corrup'!#REF!),"")</f>
        <v>#REF!</v>
      </c>
      <c r="AO12" s="251"/>
      <c r="AP12" s="251" t="e">
        <f>IF(AND('Riesgos Corrup'!#REF!="Muy Alta",'Riesgos Corrup'!#REF!="Mayor"),CONCATENATE("R",'Riesgos Corrup'!#REF!),"")</f>
        <v>#REF!</v>
      </c>
      <c r="AQ12" s="251"/>
      <c r="AR12" s="251" t="str">
        <f ca="1">IF(AND('Riesgos Corrup'!$K$25="Muy Alta",'Riesgos Corrup'!$O$25="Mayor"),CONCATENATE("R",'Riesgos Corrup'!$A$25),"")</f>
        <v/>
      </c>
      <c r="AS12" s="251"/>
      <c r="AT12" s="251" t="e">
        <f>IF(AND('Riesgos Corrup'!#REF!="Muy Alta",'Riesgos Corrup'!#REF!="Mayor"),CONCATENATE("R",'Riesgos Corrup'!#REF!),"")</f>
        <v>#REF!</v>
      </c>
      <c r="AU12" s="251"/>
      <c r="AV12" s="251" t="e">
        <f>IF(AND('Riesgos Corrup'!#REF!="Muy Alta",'Riesgos Corrup'!#REF!="Mayor"),CONCATENATE("R",'Riesgos Corrup'!#REF!),"")</f>
        <v>#REF!</v>
      </c>
      <c r="AW12" s="286"/>
      <c r="AX12" s="278" t="e">
        <f>IF(AND('Riesgos Corrup'!#REF!="Muy Alta",'Riesgos Corrup'!#REF!="Catastrófico"),CONCATENATE("R",'Riesgos Corrup'!#REF!),"")</f>
        <v>#REF!</v>
      </c>
      <c r="AY12" s="276"/>
      <c r="AZ12" s="276" t="e">
        <f>IF(AND('Riesgos Corrup'!#REF!="Muy Alta",'Riesgos Corrup'!#REF!="Catastrófico"),CONCATENATE("R",'Riesgos Corrup'!#REF!),"")</f>
        <v>#REF!</v>
      </c>
      <c r="BA12" s="276"/>
      <c r="BB12" s="276" t="str">
        <f ca="1">IF(AND('Riesgos Corrup'!$K$25="Muy Alta",'Riesgos Corrup'!$O$25="Catastrófico"),CONCATENATE("R",'Riesgos Corrup'!$A$25),"")</f>
        <v/>
      </c>
      <c r="BC12" s="276"/>
      <c r="BD12" s="276" t="e">
        <f>IF(AND('Riesgos Corrup'!#REF!="Muy Alta",'Riesgos Corrup'!#REF!="Catastrófico"),CONCATENATE("R",'Riesgos Corrup'!#REF!),"")</f>
        <v>#REF!</v>
      </c>
      <c r="BE12" s="276"/>
      <c r="BF12" s="276" t="e">
        <f>IF(AND('Riesgos Corrup'!#REF!="Muy Alta",'Riesgos Corrup'!#REF!="Catastrófico"),CONCATENATE("R",'Riesgos Corrup'!#REF!),"")</f>
        <v>#REF!</v>
      </c>
      <c r="BG12" s="277"/>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row>
    <row r="13" spans="1:119" ht="15" customHeight="1" thickBot="1" x14ac:dyDescent="0.4">
      <c r="A13" s="40"/>
      <c r="B13" s="205"/>
      <c r="C13" s="205"/>
      <c r="D13" s="206"/>
      <c r="E13" s="268"/>
      <c r="F13" s="269"/>
      <c r="G13" s="269"/>
      <c r="H13" s="269"/>
      <c r="I13" s="269"/>
      <c r="J13" s="250"/>
      <c r="K13" s="251"/>
      <c r="L13" s="251"/>
      <c r="M13" s="251"/>
      <c r="N13" s="251"/>
      <c r="O13" s="251"/>
      <c r="P13" s="251"/>
      <c r="Q13" s="251"/>
      <c r="R13" s="251"/>
      <c r="S13" s="286"/>
      <c r="T13" s="250"/>
      <c r="U13" s="251"/>
      <c r="V13" s="251"/>
      <c r="W13" s="251"/>
      <c r="X13" s="251"/>
      <c r="Y13" s="251"/>
      <c r="Z13" s="251"/>
      <c r="AA13" s="251"/>
      <c r="AB13" s="251"/>
      <c r="AC13" s="286"/>
      <c r="AD13" s="250"/>
      <c r="AE13" s="251"/>
      <c r="AF13" s="251"/>
      <c r="AG13" s="251"/>
      <c r="AH13" s="251"/>
      <c r="AI13" s="251"/>
      <c r="AJ13" s="251"/>
      <c r="AK13" s="251"/>
      <c r="AL13" s="251"/>
      <c r="AM13" s="286"/>
      <c r="AN13" s="250"/>
      <c r="AO13" s="251"/>
      <c r="AP13" s="251"/>
      <c r="AQ13" s="251"/>
      <c r="AR13" s="251"/>
      <c r="AS13" s="251"/>
      <c r="AT13" s="251"/>
      <c r="AU13" s="251"/>
      <c r="AV13" s="251"/>
      <c r="AW13" s="286"/>
      <c r="AX13" s="278"/>
      <c r="AY13" s="276"/>
      <c r="AZ13" s="276"/>
      <c r="BA13" s="276"/>
      <c r="BB13" s="276"/>
      <c r="BC13" s="276"/>
      <c r="BD13" s="276"/>
      <c r="BE13" s="276"/>
      <c r="BF13" s="276"/>
      <c r="BG13" s="277"/>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row>
    <row r="14" spans="1:119" ht="15" customHeight="1" x14ac:dyDescent="0.35">
      <c r="A14" s="40"/>
      <c r="B14" s="205"/>
      <c r="C14" s="205"/>
      <c r="D14" s="206"/>
      <c r="E14" s="268"/>
      <c r="F14" s="269"/>
      <c r="G14" s="269"/>
      <c r="H14" s="269"/>
      <c r="I14" s="269"/>
      <c r="J14" s="250" t="str">
        <f ca="1">IF(AND('Riesgos Corrup'!$K$28="Muy Alta",'Riesgos Corrup'!$O$28="Leve"),CONCATENATE("R",'Riesgos Corrup'!$A$28),"")</f>
        <v/>
      </c>
      <c r="K14" s="251"/>
      <c r="L14" s="251" t="str">
        <f ca="1">IF(AND('Riesgos Corrup'!$K$31="Muy Alta",'Riesgos Corrup'!$O$31="Leve"),CONCATENATE("R",'Riesgos Corrup'!$A$31),"")</f>
        <v/>
      </c>
      <c r="M14" s="251"/>
      <c r="N14" s="251" t="e">
        <f>IF(AND('Riesgos Corrup'!#REF!="Muy Alta",'Riesgos Corrup'!#REF!="Leve"),CONCATENATE("R",'Riesgos Corrup'!#REF!),"")</f>
        <v>#REF!</v>
      </c>
      <c r="O14" s="251"/>
      <c r="P14" s="251" t="e">
        <f>IF(AND('Riesgos Corrup'!#REF!="Muy Alta",'Riesgos Corrup'!#REF!="Leve"),CONCATENATE("R",'Riesgos Corrup'!#REF!),"")</f>
        <v>#REF!</v>
      </c>
      <c r="Q14" s="251"/>
      <c r="R14" s="251" t="str">
        <f ca="1">IF(AND('Riesgos Corrup'!$K$34="Muy Alta",'Riesgos Corrup'!$O$34="Leve"),CONCATENATE("R",'Riesgos Corrup'!$A$34),"")</f>
        <v/>
      </c>
      <c r="S14" s="286"/>
      <c r="T14" s="250" t="str">
        <f ca="1">IF(AND('Riesgos Corrup'!$K$28="Muy Alta",'Riesgos Corrup'!$O$28="Menor"),CONCATENATE("R",'Riesgos Corrup'!$A$28),"")</f>
        <v/>
      </c>
      <c r="U14" s="251"/>
      <c r="V14" s="251" t="str">
        <f ca="1">IF(AND('Riesgos Corrup'!$K$31="Muy Alta",'Riesgos Corrup'!$O$31="Menor"),CONCATENATE("R",'Riesgos Corrup'!$A$31),"")</f>
        <v/>
      </c>
      <c r="W14" s="251"/>
      <c r="X14" s="251" t="e">
        <f>IF(AND('Riesgos Corrup'!#REF!="Muy Alta",'Riesgos Corrup'!#REF!="Menor"),CONCATENATE("R",'Riesgos Corrup'!#REF!),"")</f>
        <v>#REF!</v>
      </c>
      <c r="Y14" s="251"/>
      <c r="Z14" s="251" t="e">
        <f>IF(AND('Riesgos Corrup'!#REF!="Muy Alta",'Riesgos Corrup'!#REF!="Menor"),CONCATENATE("R",'Riesgos Corrup'!#REF!),"")</f>
        <v>#REF!</v>
      </c>
      <c r="AA14" s="251"/>
      <c r="AB14" s="251" t="str">
        <f ca="1">IF(AND('Riesgos Corrup'!$K$34="Muy Alta",'Riesgos Corrup'!$O$34="Menor"),CONCATENATE("R",'Riesgos Corrup'!$A$34),"")</f>
        <v/>
      </c>
      <c r="AC14" s="286"/>
      <c r="AD14" s="250" t="str">
        <f ca="1">IF(AND('Riesgos Corrup'!$K$28="Muy Alta",'Riesgos Corrup'!$O$28="Moderado"),CONCATENATE("R",'Riesgos Corrup'!$A$28),"")</f>
        <v/>
      </c>
      <c r="AE14" s="251"/>
      <c r="AF14" s="251" t="str">
        <f ca="1">IF(AND('Riesgos Corrup'!$K$31="Muy Alta",'Riesgos Corrup'!$O$31="Moderado"),CONCATENATE("R",'Riesgos Corrup'!$A$31),"")</f>
        <v/>
      </c>
      <c r="AG14" s="251"/>
      <c r="AH14" s="251" t="e">
        <f>IF(AND('Riesgos Corrup'!#REF!="Muy Alta",'Riesgos Corrup'!#REF!="Moderado"),CONCATENATE("R",'Riesgos Corrup'!#REF!),"")</f>
        <v>#REF!</v>
      </c>
      <c r="AI14" s="251"/>
      <c r="AJ14" s="251" t="e">
        <f>IF(AND('Riesgos Corrup'!#REF!="Muy Alta",'Riesgos Corrup'!#REF!="Moderado"),CONCATENATE("R",'Riesgos Corrup'!#REF!),"")</f>
        <v>#REF!</v>
      </c>
      <c r="AK14" s="251"/>
      <c r="AL14" s="251" t="str">
        <f ca="1">IF(AND('Riesgos Corrup'!$K$34="Muy Alta",'Riesgos Corrup'!$O$34="Moderado"),CONCATENATE("R",'Riesgos Corrup'!$A$34),"")</f>
        <v/>
      </c>
      <c r="AM14" s="286"/>
      <c r="AN14" s="250" t="str">
        <f ca="1">IF(AND('Riesgos Corrup'!$K$28="Muy Alta",'Riesgos Corrup'!$O$28="Mayor"),CONCATENATE("R",'Riesgos Corrup'!$A$28),"")</f>
        <v/>
      </c>
      <c r="AO14" s="251"/>
      <c r="AP14" s="251" t="str">
        <f ca="1">IF(AND('Riesgos Corrup'!$K$31="Muy Alta",'Riesgos Corrup'!$O$31="Mayor"),CONCATENATE("R",'Riesgos Corrup'!$A$31),"")</f>
        <v/>
      </c>
      <c r="AQ14" s="251"/>
      <c r="AR14" s="251" t="e">
        <f>IF(AND('Riesgos Corrup'!#REF!="Muy Alta",'Riesgos Corrup'!#REF!="Mayor"),CONCATENATE("R",'Riesgos Corrup'!#REF!),"")</f>
        <v>#REF!</v>
      </c>
      <c r="AS14" s="251"/>
      <c r="AT14" s="251" t="e">
        <f>IF(AND('Riesgos Corrup'!#REF!="Muy Alta",'Riesgos Corrup'!#REF!="Mayor"),CONCATENATE("R",'Riesgos Corrup'!#REF!),"")</f>
        <v>#REF!</v>
      </c>
      <c r="AU14" s="251"/>
      <c r="AV14" s="251" t="str">
        <f ca="1">IF(AND('Riesgos Corrup'!$K$34="Muy Alta",'Riesgos Corrup'!$O$34="Mayor"),CONCATENATE("R",'Riesgos Corrup'!$A$34),"")</f>
        <v/>
      </c>
      <c r="AW14" s="286"/>
      <c r="AX14" s="278" t="str">
        <f ca="1">IF(AND('Riesgos Corrup'!$K$28="Muy Alta",'Riesgos Corrup'!$O$28="Catastrófico"),CONCATENATE("R",'Riesgos Corrup'!$A$28),"")</f>
        <v/>
      </c>
      <c r="AY14" s="276"/>
      <c r="AZ14" s="276" t="str">
        <f ca="1">IF(AND('Riesgos Corrup'!$K$31="Muy Alta",'Riesgos Corrup'!$O$31="Catastrófico"),CONCATENATE("R",'Riesgos Corrup'!$A$31),"")</f>
        <v/>
      </c>
      <c r="BA14" s="276"/>
      <c r="BB14" s="276" t="e">
        <f>IF(AND('Riesgos Corrup'!#REF!="Muy Alta",'Riesgos Corrup'!#REF!="Catastrófico"),CONCATENATE("R",'Riesgos Corrup'!#REF!),"")</f>
        <v>#REF!</v>
      </c>
      <c r="BC14" s="276"/>
      <c r="BD14" s="276" t="e">
        <f>IF(AND('Riesgos Corrup'!#REF!="Muy Alta",'Riesgos Corrup'!#REF!="Catastrófico"),CONCATENATE("R",'Riesgos Corrup'!#REF!),"")</f>
        <v>#REF!</v>
      </c>
      <c r="BE14" s="276"/>
      <c r="BF14" s="276" t="str">
        <f ca="1">IF(AND('Riesgos Corrup'!$K$34="Muy Alta",'Riesgos Corrup'!$O$34="Catastrófico"),CONCATENATE("R",'Riesgos Corrup'!$A$34),"")</f>
        <v/>
      </c>
      <c r="BG14" s="277"/>
      <c r="BH14" s="40"/>
      <c r="BI14" s="296" t="s">
        <v>73</v>
      </c>
      <c r="BJ14" s="297"/>
      <c r="BK14" s="297"/>
      <c r="BL14" s="297"/>
      <c r="BM14" s="297"/>
      <c r="BN14" s="298"/>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row>
    <row r="15" spans="1:119" ht="15" customHeight="1" x14ac:dyDescent="0.35">
      <c r="A15" s="40"/>
      <c r="B15" s="205"/>
      <c r="C15" s="205"/>
      <c r="D15" s="206"/>
      <c r="E15" s="268"/>
      <c r="F15" s="269"/>
      <c r="G15" s="269"/>
      <c r="H15" s="269"/>
      <c r="I15" s="269"/>
      <c r="J15" s="250"/>
      <c r="K15" s="251"/>
      <c r="L15" s="251"/>
      <c r="M15" s="251"/>
      <c r="N15" s="251"/>
      <c r="O15" s="251"/>
      <c r="P15" s="251"/>
      <c r="Q15" s="251"/>
      <c r="R15" s="251"/>
      <c r="S15" s="286"/>
      <c r="T15" s="250"/>
      <c r="U15" s="251"/>
      <c r="V15" s="251"/>
      <c r="W15" s="251"/>
      <c r="X15" s="251"/>
      <c r="Y15" s="251"/>
      <c r="Z15" s="251"/>
      <c r="AA15" s="251"/>
      <c r="AB15" s="251"/>
      <c r="AC15" s="286"/>
      <c r="AD15" s="250"/>
      <c r="AE15" s="251"/>
      <c r="AF15" s="251"/>
      <c r="AG15" s="251"/>
      <c r="AH15" s="251"/>
      <c r="AI15" s="251"/>
      <c r="AJ15" s="251"/>
      <c r="AK15" s="251"/>
      <c r="AL15" s="251"/>
      <c r="AM15" s="286"/>
      <c r="AN15" s="250"/>
      <c r="AO15" s="251"/>
      <c r="AP15" s="251"/>
      <c r="AQ15" s="251"/>
      <c r="AR15" s="251"/>
      <c r="AS15" s="251"/>
      <c r="AT15" s="251"/>
      <c r="AU15" s="251"/>
      <c r="AV15" s="251"/>
      <c r="AW15" s="286"/>
      <c r="AX15" s="278"/>
      <c r="AY15" s="276"/>
      <c r="AZ15" s="276"/>
      <c r="BA15" s="276"/>
      <c r="BB15" s="276"/>
      <c r="BC15" s="276"/>
      <c r="BD15" s="276"/>
      <c r="BE15" s="276"/>
      <c r="BF15" s="276"/>
      <c r="BG15" s="277"/>
      <c r="BH15" s="40"/>
      <c r="BI15" s="299"/>
      <c r="BJ15" s="300"/>
      <c r="BK15" s="300"/>
      <c r="BL15" s="300"/>
      <c r="BM15" s="300"/>
      <c r="BN15" s="301"/>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row>
    <row r="16" spans="1:119" ht="15" customHeight="1" x14ac:dyDescent="0.35">
      <c r="A16" s="40"/>
      <c r="B16" s="205"/>
      <c r="C16" s="205"/>
      <c r="D16" s="206"/>
      <c r="E16" s="268"/>
      <c r="F16" s="269"/>
      <c r="G16" s="269"/>
      <c r="H16" s="269"/>
      <c r="I16" s="269"/>
      <c r="J16" s="250" t="e">
        <f>IF(AND('Riesgos Corrup'!#REF!="Muy Alta",'Riesgos Corrup'!#REF!="Leve"),CONCATENATE("R",'Riesgos Corrup'!#REF!),"")</f>
        <v>#REF!</v>
      </c>
      <c r="K16" s="251"/>
      <c r="L16" s="251" t="str">
        <f ca="1">IF(AND('Riesgos Corrup'!$K$37="Muy Alta",'Riesgos Corrup'!$O$37="Leve"),CONCATENATE("R",'Riesgos Corrup'!$A$37),"")</f>
        <v/>
      </c>
      <c r="M16" s="251"/>
      <c r="N16" s="251" t="e">
        <f>IF(AND('Riesgos Corrup'!#REF!="Muy Alta",'Riesgos Corrup'!#REF!="Leve"),CONCATENATE("R",'Riesgos Corrup'!#REF!),"")</f>
        <v>#REF!</v>
      </c>
      <c r="O16" s="251"/>
      <c r="P16" s="251" t="e">
        <f>IF(AND('Riesgos Corrup'!#REF!="Muy Alta",'Riesgos Corrup'!#REF!="Leve"),CONCATENATE("R",'Riesgos Corrup'!#REF!),"")</f>
        <v>#REF!</v>
      </c>
      <c r="Q16" s="251"/>
      <c r="R16" s="251" t="e">
        <f>IF(AND('Riesgos Corrup'!#REF!="Muy Alta",'Riesgos Corrup'!#REF!="Leve"),CONCATENATE("R",'Riesgos Corrup'!#REF!),"")</f>
        <v>#REF!</v>
      </c>
      <c r="S16" s="286"/>
      <c r="T16" s="250" t="e">
        <f>IF(AND('Riesgos Corrup'!#REF!="Muy Alta",'Riesgos Corrup'!#REF!="Menor"),CONCATENATE("R",'Riesgos Corrup'!#REF!),"")</f>
        <v>#REF!</v>
      </c>
      <c r="U16" s="251"/>
      <c r="V16" s="251" t="str">
        <f ca="1">IF(AND('Riesgos Corrup'!$K$37="Muy Alta",'Riesgos Corrup'!$O$37="Menor"),CONCATENATE("R",'Riesgos Corrup'!$A$37),"")</f>
        <v/>
      </c>
      <c r="W16" s="251"/>
      <c r="X16" s="251" t="e">
        <f>IF(AND('Riesgos Corrup'!#REF!="Muy Alta",'Riesgos Corrup'!#REF!="Menor"),CONCATENATE("R",'Riesgos Corrup'!#REF!),"")</f>
        <v>#REF!</v>
      </c>
      <c r="Y16" s="251"/>
      <c r="Z16" s="251" t="e">
        <f>IF(AND('Riesgos Corrup'!#REF!="Muy Alta",'Riesgos Corrup'!#REF!="Menor"),CONCATENATE("R",'Riesgos Corrup'!#REF!),"")</f>
        <v>#REF!</v>
      </c>
      <c r="AA16" s="251"/>
      <c r="AB16" s="251" t="e">
        <f>IF(AND('Riesgos Corrup'!#REF!="Muy Alta",'Riesgos Corrup'!#REF!="Menor"),CONCATENATE("R",'Riesgos Corrup'!#REF!),"")</f>
        <v>#REF!</v>
      </c>
      <c r="AC16" s="286"/>
      <c r="AD16" s="250" t="e">
        <f>IF(AND('Riesgos Corrup'!#REF!="Muy Alta",'Riesgos Corrup'!#REF!="Moderado"),CONCATENATE("R",'Riesgos Corrup'!#REF!),"")</f>
        <v>#REF!</v>
      </c>
      <c r="AE16" s="251"/>
      <c r="AF16" s="251" t="str">
        <f ca="1">IF(AND('Riesgos Corrup'!$K$37="Muy Alta",'Riesgos Corrup'!$O$37="Moderado"),CONCATENATE("R",'Riesgos Corrup'!$A$37),"")</f>
        <v/>
      </c>
      <c r="AG16" s="251"/>
      <c r="AH16" s="251" t="e">
        <f>IF(AND('Riesgos Corrup'!#REF!="Muy Alta",'Riesgos Corrup'!#REF!="Moderado"),CONCATENATE("R",'Riesgos Corrup'!#REF!),"")</f>
        <v>#REF!</v>
      </c>
      <c r="AI16" s="251"/>
      <c r="AJ16" s="251" t="e">
        <f>IF(AND('Riesgos Corrup'!#REF!="Muy Alta",'Riesgos Corrup'!#REF!="Moderado"),CONCATENATE("R",'Riesgos Corrup'!#REF!),"")</f>
        <v>#REF!</v>
      </c>
      <c r="AK16" s="251"/>
      <c r="AL16" s="251" t="e">
        <f>IF(AND('Riesgos Corrup'!#REF!="Muy Alta",'Riesgos Corrup'!#REF!="Moderado"),CONCATENATE("R",'Riesgos Corrup'!#REF!),"")</f>
        <v>#REF!</v>
      </c>
      <c r="AM16" s="286"/>
      <c r="AN16" s="250" t="e">
        <f>IF(AND('Riesgos Corrup'!#REF!="Muy Alta",'Riesgos Corrup'!#REF!="Mayor"),CONCATENATE("R",'Riesgos Corrup'!#REF!),"")</f>
        <v>#REF!</v>
      </c>
      <c r="AO16" s="251"/>
      <c r="AP16" s="251" t="str">
        <f ca="1">IF(AND('Riesgos Corrup'!$K$37="Muy Alta",'Riesgos Corrup'!$O$37="Mayor"),CONCATENATE("R",'Riesgos Corrup'!$A$37),"")</f>
        <v/>
      </c>
      <c r="AQ16" s="251"/>
      <c r="AR16" s="251" t="e">
        <f>IF(AND('Riesgos Corrup'!#REF!="Muy Alta",'Riesgos Corrup'!#REF!="Mayor"),CONCATENATE("R",'Riesgos Corrup'!#REF!),"")</f>
        <v>#REF!</v>
      </c>
      <c r="AS16" s="251"/>
      <c r="AT16" s="251" t="e">
        <f>IF(AND('Riesgos Corrup'!#REF!="Muy Alta",'Riesgos Corrup'!#REF!="Mayor"),CONCATENATE("R",'Riesgos Corrup'!#REF!),"")</f>
        <v>#REF!</v>
      </c>
      <c r="AU16" s="251"/>
      <c r="AV16" s="251" t="e">
        <f>IF(AND('Riesgos Corrup'!#REF!="Muy Alta",'Riesgos Corrup'!#REF!="Mayor"),CONCATENATE("R",'Riesgos Corrup'!#REF!),"")</f>
        <v>#REF!</v>
      </c>
      <c r="AW16" s="286"/>
      <c r="AX16" s="278" t="e">
        <f>IF(AND('Riesgos Corrup'!#REF!="Muy Alta",'Riesgos Corrup'!#REF!="Catastrófico"),CONCATENATE("R",'Riesgos Corrup'!#REF!),"")</f>
        <v>#REF!</v>
      </c>
      <c r="AY16" s="276"/>
      <c r="AZ16" s="276" t="str">
        <f ca="1">IF(AND('Riesgos Corrup'!$K$37="Muy Alta",'Riesgos Corrup'!$O$37="Catastrófico"),CONCATENATE("R",'Riesgos Corrup'!$A$37),"")</f>
        <v/>
      </c>
      <c r="BA16" s="276"/>
      <c r="BB16" s="276" t="e">
        <f>IF(AND('Riesgos Corrup'!#REF!="Muy Alta",'Riesgos Corrup'!#REF!="Catastrófico"),CONCATENATE("R",'Riesgos Corrup'!#REF!),"")</f>
        <v>#REF!</v>
      </c>
      <c r="BC16" s="276"/>
      <c r="BD16" s="276" t="e">
        <f>IF(AND('Riesgos Corrup'!#REF!="Muy Alta",'Riesgos Corrup'!#REF!="Catastrófico"),CONCATENATE("R",'Riesgos Corrup'!#REF!),"")</f>
        <v>#REF!</v>
      </c>
      <c r="BE16" s="276"/>
      <c r="BF16" s="276" t="e">
        <f>IF(AND('Riesgos Corrup'!#REF!="Muy Alta",'Riesgos Corrup'!#REF!="Catastrófico"),CONCATENATE("R",'Riesgos Corrup'!#REF!),"")</f>
        <v>#REF!</v>
      </c>
      <c r="BG16" s="277"/>
      <c r="BH16" s="40"/>
      <c r="BI16" s="299"/>
      <c r="BJ16" s="300"/>
      <c r="BK16" s="300"/>
      <c r="BL16" s="300"/>
      <c r="BM16" s="300"/>
      <c r="BN16" s="301"/>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row>
    <row r="17" spans="1:100" ht="15" customHeight="1" x14ac:dyDescent="0.35">
      <c r="A17" s="40"/>
      <c r="B17" s="205"/>
      <c r="C17" s="205"/>
      <c r="D17" s="206"/>
      <c r="E17" s="268"/>
      <c r="F17" s="269"/>
      <c r="G17" s="269"/>
      <c r="H17" s="269"/>
      <c r="I17" s="269"/>
      <c r="J17" s="250"/>
      <c r="K17" s="251"/>
      <c r="L17" s="251"/>
      <c r="M17" s="251"/>
      <c r="N17" s="251"/>
      <c r="O17" s="251"/>
      <c r="P17" s="251"/>
      <c r="Q17" s="251"/>
      <c r="R17" s="251"/>
      <c r="S17" s="286"/>
      <c r="T17" s="250"/>
      <c r="U17" s="251"/>
      <c r="V17" s="251"/>
      <c r="W17" s="251"/>
      <c r="X17" s="251"/>
      <c r="Y17" s="251"/>
      <c r="Z17" s="251"/>
      <c r="AA17" s="251"/>
      <c r="AB17" s="251"/>
      <c r="AC17" s="286"/>
      <c r="AD17" s="250"/>
      <c r="AE17" s="251"/>
      <c r="AF17" s="251"/>
      <c r="AG17" s="251"/>
      <c r="AH17" s="251"/>
      <c r="AI17" s="251"/>
      <c r="AJ17" s="251"/>
      <c r="AK17" s="251"/>
      <c r="AL17" s="251"/>
      <c r="AM17" s="286"/>
      <c r="AN17" s="250"/>
      <c r="AO17" s="251"/>
      <c r="AP17" s="251"/>
      <c r="AQ17" s="251"/>
      <c r="AR17" s="251"/>
      <c r="AS17" s="251"/>
      <c r="AT17" s="251"/>
      <c r="AU17" s="251"/>
      <c r="AV17" s="251"/>
      <c r="AW17" s="286"/>
      <c r="AX17" s="278"/>
      <c r="AY17" s="276"/>
      <c r="AZ17" s="276"/>
      <c r="BA17" s="276"/>
      <c r="BB17" s="276"/>
      <c r="BC17" s="276"/>
      <c r="BD17" s="276"/>
      <c r="BE17" s="276"/>
      <c r="BF17" s="276"/>
      <c r="BG17" s="277"/>
      <c r="BH17" s="40"/>
      <c r="BI17" s="299"/>
      <c r="BJ17" s="300"/>
      <c r="BK17" s="300"/>
      <c r="BL17" s="300"/>
      <c r="BM17" s="300"/>
      <c r="BN17" s="301"/>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row>
    <row r="18" spans="1:100" ht="15" customHeight="1" x14ac:dyDescent="0.35">
      <c r="A18" s="40"/>
      <c r="B18" s="205"/>
      <c r="C18" s="205"/>
      <c r="D18" s="206"/>
      <c r="E18" s="268"/>
      <c r="F18" s="269"/>
      <c r="G18" s="269"/>
      <c r="H18" s="269"/>
      <c r="I18" s="269"/>
      <c r="J18" s="250" t="e">
        <f>IF(AND('Riesgos Corrup'!#REF!="Muy Alta",'Riesgos Corrup'!#REF!="Leve"),CONCATENATE("R",'Riesgos Corrup'!#REF!),"")</f>
        <v>#REF!</v>
      </c>
      <c r="K18" s="251"/>
      <c r="L18" s="251" t="e">
        <f>IF(AND('Riesgos Corrup'!#REF!="Muy Alta",'Riesgos Corrup'!#REF!="Leve"),CONCATENATE("R",'Riesgos Corrup'!#REF!),"")</f>
        <v>#REF!</v>
      </c>
      <c r="M18" s="251"/>
      <c r="N18" s="251" t="e">
        <f>IF(AND('Riesgos Corrup'!#REF!="Muy Alta",'Riesgos Corrup'!#REF!="Leve"),CONCATENATE("R",'Riesgos Corrup'!#REF!),"")</f>
        <v>#REF!</v>
      </c>
      <c r="O18" s="251"/>
      <c r="P18" s="251" t="e">
        <f>IF(AND('Riesgos Corrup'!#REF!="Muy Alta",'Riesgos Corrup'!#REF!="Leve"),CONCATENATE("R",'Riesgos Corrup'!#REF!),"")</f>
        <v>#REF!</v>
      </c>
      <c r="Q18" s="251"/>
      <c r="R18" s="251" t="e">
        <f>IF(AND('Riesgos Corrup'!#REF!="Muy Alta",'Riesgos Corrup'!#REF!="Leve"),CONCATENATE("R",'Riesgos Corrup'!#REF!),"")</f>
        <v>#REF!</v>
      </c>
      <c r="S18" s="286"/>
      <c r="T18" s="250" t="e">
        <f>IF(AND('Riesgos Corrup'!#REF!="Muy Alta",'Riesgos Corrup'!#REF!="Menor"),CONCATENATE("R",'Riesgos Corrup'!#REF!),"")</f>
        <v>#REF!</v>
      </c>
      <c r="U18" s="251"/>
      <c r="V18" s="251" t="e">
        <f>IF(AND('Riesgos Corrup'!#REF!="Muy Alta",'Riesgos Corrup'!#REF!="Menor"),CONCATENATE("R",'Riesgos Corrup'!#REF!),"")</f>
        <v>#REF!</v>
      </c>
      <c r="W18" s="251"/>
      <c r="X18" s="251" t="e">
        <f>IF(AND('Riesgos Corrup'!#REF!="Muy Alta",'Riesgos Corrup'!#REF!="Menor"),CONCATENATE("R",'Riesgos Corrup'!#REF!),"")</f>
        <v>#REF!</v>
      </c>
      <c r="Y18" s="251"/>
      <c r="Z18" s="251" t="e">
        <f>IF(AND('Riesgos Corrup'!#REF!="Muy Alta",'Riesgos Corrup'!#REF!="Menor"),CONCATENATE("R",'Riesgos Corrup'!#REF!),"")</f>
        <v>#REF!</v>
      </c>
      <c r="AA18" s="251"/>
      <c r="AB18" s="251" t="e">
        <f>IF(AND('Riesgos Corrup'!#REF!="Muy Alta",'Riesgos Corrup'!#REF!="Menor"),CONCATENATE("R",'Riesgos Corrup'!#REF!),"")</f>
        <v>#REF!</v>
      </c>
      <c r="AC18" s="286"/>
      <c r="AD18" s="250" t="e">
        <f>IF(AND('Riesgos Corrup'!#REF!="Muy Alta",'Riesgos Corrup'!#REF!="Moderado"),CONCATENATE("R",'Riesgos Corrup'!#REF!),"")</f>
        <v>#REF!</v>
      </c>
      <c r="AE18" s="251"/>
      <c r="AF18" s="251" t="e">
        <f>IF(AND('Riesgos Corrup'!#REF!="Muy Alta",'Riesgos Corrup'!#REF!="Moderado"),CONCATENATE("R",'Riesgos Corrup'!#REF!),"")</f>
        <v>#REF!</v>
      </c>
      <c r="AG18" s="251"/>
      <c r="AH18" s="251" t="e">
        <f>IF(AND('Riesgos Corrup'!#REF!="Muy Alta",'Riesgos Corrup'!#REF!="Moderado"),CONCATENATE("R",'Riesgos Corrup'!#REF!),"")</f>
        <v>#REF!</v>
      </c>
      <c r="AI18" s="251"/>
      <c r="AJ18" s="251" t="e">
        <f>IF(AND('Riesgos Corrup'!#REF!="Muy Alta",'Riesgos Corrup'!#REF!="Moderado"),CONCATENATE("R",'Riesgos Corrup'!#REF!),"")</f>
        <v>#REF!</v>
      </c>
      <c r="AK18" s="251"/>
      <c r="AL18" s="251" t="e">
        <f>IF(AND('Riesgos Corrup'!#REF!="Muy Alta",'Riesgos Corrup'!#REF!="Moderado"),CONCATENATE("R",'Riesgos Corrup'!#REF!),"")</f>
        <v>#REF!</v>
      </c>
      <c r="AM18" s="286"/>
      <c r="AN18" s="250" t="e">
        <f>IF(AND('Riesgos Corrup'!#REF!="Muy Alta",'Riesgos Corrup'!#REF!="Mayor"),CONCATENATE("R",'Riesgos Corrup'!#REF!),"")</f>
        <v>#REF!</v>
      </c>
      <c r="AO18" s="251"/>
      <c r="AP18" s="251" t="e">
        <f>IF(AND('Riesgos Corrup'!#REF!="Muy Alta",'Riesgos Corrup'!#REF!="Mayor"),CONCATENATE("R",'Riesgos Corrup'!#REF!),"")</f>
        <v>#REF!</v>
      </c>
      <c r="AQ18" s="251"/>
      <c r="AR18" s="251" t="e">
        <f>IF(AND('Riesgos Corrup'!#REF!="Muy Alta",'Riesgos Corrup'!#REF!="Mayor"),CONCATENATE("R",'Riesgos Corrup'!#REF!),"")</f>
        <v>#REF!</v>
      </c>
      <c r="AS18" s="251"/>
      <c r="AT18" s="251" t="e">
        <f>IF(AND('Riesgos Corrup'!#REF!="Muy Alta",'Riesgos Corrup'!#REF!="Mayor"),CONCATENATE("R",'Riesgos Corrup'!#REF!),"")</f>
        <v>#REF!</v>
      </c>
      <c r="AU18" s="251"/>
      <c r="AV18" s="251" t="e">
        <f>IF(AND('Riesgos Corrup'!#REF!="Muy Alta",'Riesgos Corrup'!#REF!="Mayor"),CONCATENATE("R",'Riesgos Corrup'!#REF!),"")</f>
        <v>#REF!</v>
      </c>
      <c r="AW18" s="286"/>
      <c r="AX18" s="278" t="e">
        <f>IF(AND('Riesgos Corrup'!#REF!="Muy Alta",'Riesgos Corrup'!#REF!="Catastrófico"),CONCATENATE("R",'Riesgos Corrup'!#REF!),"")</f>
        <v>#REF!</v>
      </c>
      <c r="AY18" s="276"/>
      <c r="AZ18" s="276" t="e">
        <f>IF(AND('Riesgos Corrup'!#REF!="Muy Alta",'Riesgos Corrup'!#REF!="Catastrófico"),CONCATENATE("R",'Riesgos Corrup'!#REF!),"")</f>
        <v>#REF!</v>
      </c>
      <c r="BA18" s="276"/>
      <c r="BB18" s="276" t="e">
        <f>IF(AND('Riesgos Corrup'!#REF!="Muy Alta",'Riesgos Corrup'!#REF!="Catastrófico"),CONCATENATE("R",'Riesgos Corrup'!#REF!),"")</f>
        <v>#REF!</v>
      </c>
      <c r="BC18" s="276"/>
      <c r="BD18" s="276" t="e">
        <f>IF(AND('Riesgos Corrup'!#REF!="Muy Alta",'Riesgos Corrup'!#REF!="Catastrófico"),CONCATENATE("R",'Riesgos Corrup'!#REF!),"")</f>
        <v>#REF!</v>
      </c>
      <c r="BE18" s="276"/>
      <c r="BF18" s="276" t="e">
        <f>IF(AND('Riesgos Corrup'!#REF!="Muy Alta",'Riesgos Corrup'!#REF!="Catastrófico"),CONCATENATE("R",'Riesgos Corrup'!#REF!),"")</f>
        <v>#REF!</v>
      </c>
      <c r="BG18" s="277"/>
      <c r="BH18" s="40"/>
      <c r="BI18" s="299"/>
      <c r="BJ18" s="300"/>
      <c r="BK18" s="300"/>
      <c r="BL18" s="300"/>
      <c r="BM18" s="300"/>
      <c r="BN18" s="301"/>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row>
    <row r="19" spans="1:100" ht="15" customHeight="1" x14ac:dyDescent="0.35">
      <c r="A19" s="40"/>
      <c r="B19" s="205"/>
      <c r="C19" s="205"/>
      <c r="D19" s="206"/>
      <c r="E19" s="268"/>
      <c r="F19" s="269"/>
      <c r="G19" s="269"/>
      <c r="H19" s="269"/>
      <c r="I19" s="269"/>
      <c r="J19" s="250"/>
      <c r="K19" s="251"/>
      <c r="L19" s="251"/>
      <c r="M19" s="251"/>
      <c r="N19" s="251"/>
      <c r="O19" s="251"/>
      <c r="P19" s="251"/>
      <c r="Q19" s="251"/>
      <c r="R19" s="251"/>
      <c r="S19" s="286"/>
      <c r="T19" s="250"/>
      <c r="U19" s="251"/>
      <c r="V19" s="251"/>
      <c r="W19" s="251"/>
      <c r="X19" s="251"/>
      <c r="Y19" s="251"/>
      <c r="Z19" s="251"/>
      <c r="AA19" s="251"/>
      <c r="AB19" s="251"/>
      <c r="AC19" s="286"/>
      <c r="AD19" s="250"/>
      <c r="AE19" s="251"/>
      <c r="AF19" s="251"/>
      <c r="AG19" s="251"/>
      <c r="AH19" s="251"/>
      <c r="AI19" s="251"/>
      <c r="AJ19" s="251"/>
      <c r="AK19" s="251"/>
      <c r="AL19" s="251"/>
      <c r="AM19" s="286"/>
      <c r="AN19" s="250"/>
      <c r="AO19" s="251"/>
      <c r="AP19" s="251"/>
      <c r="AQ19" s="251"/>
      <c r="AR19" s="251"/>
      <c r="AS19" s="251"/>
      <c r="AT19" s="251"/>
      <c r="AU19" s="251"/>
      <c r="AV19" s="251"/>
      <c r="AW19" s="286"/>
      <c r="AX19" s="278"/>
      <c r="AY19" s="276"/>
      <c r="AZ19" s="276"/>
      <c r="BA19" s="276"/>
      <c r="BB19" s="276"/>
      <c r="BC19" s="276"/>
      <c r="BD19" s="276"/>
      <c r="BE19" s="276"/>
      <c r="BF19" s="276"/>
      <c r="BG19" s="277"/>
      <c r="BH19" s="40"/>
      <c r="BI19" s="299"/>
      <c r="BJ19" s="300"/>
      <c r="BK19" s="300"/>
      <c r="BL19" s="300"/>
      <c r="BM19" s="300"/>
      <c r="BN19" s="301"/>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row>
    <row r="20" spans="1:100" ht="15" customHeight="1" x14ac:dyDescent="0.35">
      <c r="A20" s="40"/>
      <c r="B20" s="205"/>
      <c r="C20" s="205"/>
      <c r="D20" s="206"/>
      <c r="E20" s="268"/>
      <c r="F20" s="269"/>
      <c r="G20" s="269"/>
      <c r="H20" s="269"/>
      <c r="I20" s="269"/>
      <c r="J20" s="250" t="e">
        <f>IF(AND('Riesgos Corrup'!#REF!="Muy Alta",'Riesgos Corrup'!#REF!="Leve"),CONCATENATE("R",'Riesgos Corrup'!#REF!),"")</f>
        <v>#REF!</v>
      </c>
      <c r="K20" s="251"/>
      <c r="L20" s="251" t="str">
        <f ca="1">IF(AND('Riesgos Corrup'!$K$40="Muy Alta",'Riesgos Corrup'!$O$40="Leve"),CONCATENATE("R",'Riesgos Corrup'!$A$40),"")</f>
        <v/>
      </c>
      <c r="M20" s="251"/>
      <c r="N20" s="251" t="e">
        <f>IF(AND('Riesgos Corrup'!#REF!="Muy Alta",'Riesgos Corrup'!#REF!="Leve"),CONCATENATE("R",'Riesgos Corrup'!#REF!),"")</f>
        <v>#REF!</v>
      </c>
      <c r="O20" s="251"/>
      <c r="P20" s="251" t="e">
        <f>IF(AND('Riesgos Corrup'!#REF!="Muy Alta",'Riesgos Corrup'!#REF!="Leve"),CONCATENATE("R",'Riesgos Corrup'!#REF!),"")</f>
        <v>#REF!</v>
      </c>
      <c r="Q20" s="251"/>
      <c r="R20" s="251" t="e">
        <f>IF(AND('Riesgos Corrup'!#REF!="Muy Alta",'Riesgos Corrup'!#REF!="Leve"),CONCATENATE("R",'Riesgos Corrup'!#REF!),"")</f>
        <v>#REF!</v>
      </c>
      <c r="S20" s="286"/>
      <c r="T20" s="250" t="e">
        <f>IF(AND('Riesgos Corrup'!#REF!="Muy Alta",'Riesgos Corrup'!#REF!="Menor"),CONCATENATE("R",'Riesgos Corrup'!#REF!),"")</f>
        <v>#REF!</v>
      </c>
      <c r="U20" s="251"/>
      <c r="V20" s="251" t="str">
        <f ca="1">IF(AND('Riesgos Corrup'!$K$40="Muy Alta",'Riesgos Corrup'!$O$40="Menor"),CONCATENATE("R",'Riesgos Corrup'!$A$40),"")</f>
        <v/>
      </c>
      <c r="W20" s="251"/>
      <c r="X20" s="251" t="e">
        <f>IF(AND('Riesgos Corrup'!#REF!="Muy Alta",'Riesgos Corrup'!#REF!="Menor"),CONCATENATE("R",'Riesgos Corrup'!#REF!),"")</f>
        <v>#REF!</v>
      </c>
      <c r="Y20" s="251"/>
      <c r="Z20" s="251" t="e">
        <f>IF(AND('Riesgos Corrup'!#REF!="Muy Alta",'Riesgos Corrup'!#REF!="Menor"),CONCATENATE("R",'Riesgos Corrup'!#REF!),"")</f>
        <v>#REF!</v>
      </c>
      <c r="AA20" s="251"/>
      <c r="AB20" s="251" t="e">
        <f>IF(AND('Riesgos Corrup'!#REF!="Muy Alta",'Riesgos Corrup'!#REF!="Menor"),CONCATENATE("R",'Riesgos Corrup'!#REF!),"")</f>
        <v>#REF!</v>
      </c>
      <c r="AC20" s="286"/>
      <c r="AD20" s="250" t="e">
        <f>IF(AND('Riesgos Corrup'!#REF!="Muy Alta",'Riesgos Corrup'!#REF!="Moderado"),CONCATENATE("R",'Riesgos Corrup'!#REF!),"")</f>
        <v>#REF!</v>
      </c>
      <c r="AE20" s="251"/>
      <c r="AF20" s="251" t="str">
        <f ca="1">IF(AND('Riesgos Corrup'!$K$40="Muy Alta",'Riesgos Corrup'!$O$40="Moderado"),CONCATENATE("R",'Riesgos Corrup'!$A$40),"")</f>
        <v/>
      </c>
      <c r="AG20" s="251"/>
      <c r="AH20" s="251" t="e">
        <f>IF(AND('Riesgos Corrup'!#REF!="Muy Alta",'Riesgos Corrup'!#REF!="Moderado"),CONCATENATE("R",'Riesgos Corrup'!#REF!),"")</f>
        <v>#REF!</v>
      </c>
      <c r="AI20" s="251"/>
      <c r="AJ20" s="251" t="e">
        <f>IF(AND('Riesgos Corrup'!#REF!="Muy Alta",'Riesgos Corrup'!#REF!="Moderado"),CONCATENATE("R",'Riesgos Corrup'!#REF!),"")</f>
        <v>#REF!</v>
      </c>
      <c r="AK20" s="251"/>
      <c r="AL20" s="251" t="e">
        <f>IF(AND('Riesgos Corrup'!#REF!="Muy Alta",'Riesgos Corrup'!#REF!="Moderado"),CONCATENATE("R",'Riesgos Corrup'!#REF!),"")</f>
        <v>#REF!</v>
      </c>
      <c r="AM20" s="286"/>
      <c r="AN20" s="250" t="e">
        <f>IF(AND('Riesgos Corrup'!#REF!="Muy Alta",'Riesgos Corrup'!#REF!="Mayor"),CONCATENATE("R",'Riesgos Corrup'!#REF!),"")</f>
        <v>#REF!</v>
      </c>
      <c r="AO20" s="251"/>
      <c r="AP20" s="251" t="str">
        <f ca="1">IF(AND('Riesgos Corrup'!$K$40="Muy Alta",'Riesgos Corrup'!$O$40="Mayor"),CONCATENATE("R",'Riesgos Corrup'!$A$40),"")</f>
        <v/>
      </c>
      <c r="AQ20" s="251"/>
      <c r="AR20" s="251" t="e">
        <f>IF(AND('Riesgos Corrup'!#REF!="Muy Alta",'Riesgos Corrup'!#REF!="Mayor"),CONCATENATE("R",'Riesgos Corrup'!#REF!),"")</f>
        <v>#REF!</v>
      </c>
      <c r="AS20" s="251"/>
      <c r="AT20" s="251" t="e">
        <f>IF(AND('Riesgos Corrup'!#REF!="Muy Alta",'Riesgos Corrup'!#REF!="Mayor"),CONCATENATE("R",'Riesgos Corrup'!#REF!),"")</f>
        <v>#REF!</v>
      </c>
      <c r="AU20" s="251"/>
      <c r="AV20" s="251" t="e">
        <f>IF(AND('Riesgos Corrup'!#REF!="Muy Alta",'Riesgos Corrup'!#REF!="Mayor"),CONCATENATE("R",'Riesgos Corrup'!#REF!),"")</f>
        <v>#REF!</v>
      </c>
      <c r="AW20" s="286"/>
      <c r="AX20" s="278" t="e">
        <f>IF(AND('Riesgos Corrup'!#REF!="Muy Alta",'Riesgos Corrup'!#REF!="Catastrófico"),CONCATENATE("R",'Riesgos Corrup'!#REF!),"")</f>
        <v>#REF!</v>
      </c>
      <c r="AY20" s="276"/>
      <c r="AZ20" s="276" t="str">
        <f ca="1">IF(AND('Riesgos Corrup'!$K$40="Muy Alta",'Riesgos Corrup'!$O$40="Catastrófico"),CONCATENATE("R",'Riesgos Corrup'!$A$40),"")</f>
        <v/>
      </c>
      <c r="BA20" s="276"/>
      <c r="BB20" s="276" t="e">
        <f>IF(AND('Riesgos Corrup'!#REF!="Muy Alta",'Riesgos Corrup'!#REF!="Catastrófico"),CONCATENATE("R",'Riesgos Corrup'!#REF!),"")</f>
        <v>#REF!</v>
      </c>
      <c r="BC20" s="276"/>
      <c r="BD20" s="276" t="e">
        <f>IF(AND('Riesgos Corrup'!#REF!="Muy Alta",'Riesgos Corrup'!#REF!="Catastrófico"),CONCATENATE("R",'Riesgos Corrup'!#REF!),"")</f>
        <v>#REF!</v>
      </c>
      <c r="BE20" s="276"/>
      <c r="BF20" s="276" t="e">
        <f>IF(AND('Riesgos Corrup'!#REF!="Muy Alta",'Riesgos Corrup'!#REF!="Catastrófico"),CONCATENATE("R",'Riesgos Corrup'!#REF!),"")</f>
        <v>#REF!</v>
      </c>
      <c r="BG20" s="277"/>
      <c r="BH20" s="40"/>
      <c r="BI20" s="299"/>
      <c r="BJ20" s="300"/>
      <c r="BK20" s="300"/>
      <c r="BL20" s="300"/>
      <c r="BM20" s="300"/>
      <c r="BN20" s="301"/>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row>
    <row r="21" spans="1:100" ht="15" customHeight="1" x14ac:dyDescent="0.35">
      <c r="A21" s="40"/>
      <c r="B21" s="205"/>
      <c r="C21" s="205"/>
      <c r="D21" s="206"/>
      <c r="E21" s="268"/>
      <c r="F21" s="269"/>
      <c r="G21" s="269"/>
      <c r="H21" s="269"/>
      <c r="I21" s="269"/>
      <c r="J21" s="250"/>
      <c r="K21" s="251"/>
      <c r="L21" s="251"/>
      <c r="M21" s="251"/>
      <c r="N21" s="251"/>
      <c r="O21" s="251"/>
      <c r="P21" s="251"/>
      <c r="Q21" s="251"/>
      <c r="R21" s="251"/>
      <c r="S21" s="286"/>
      <c r="T21" s="250"/>
      <c r="U21" s="251"/>
      <c r="V21" s="251"/>
      <c r="W21" s="251"/>
      <c r="X21" s="251"/>
      <c r="Y21" s="251"/>
      <c r="Z21" s="251"/>
      <c r="AA21" s="251"/>
      <c r="AB21" s="251"/>
      <c r="AC21" s="286"/>
      <c r="AD21" s="250"/>
      <c r="AE21" s="251"/>
      <c r="AF21" s="251"/>
      <c r="AG21" s="251"/>
      <c r="AH21" s="251"/>
      <c r="AI21" s="251"/>
      <c r="AJ21" s="251"/>
      <c r="AK21" s="251"/>
      <c r="AL21" s="251"/>
      <c r="AM21" s="286"/>
      <c r="AN21" s="250"/>
      <c r="AO21" s="251"/>
      <c r="AP21" s="251"/>
      <c r="AQ21" s="251"/>
      <c r="AR21" s="251"/>
      <c r="AS21" s="251"/>
      <c r="AT21" s="251"/>
      <c r="AU21" s="251"/>
      <c r="AV21" s="251"/>
      <c r="AW21" s="286"/>
      <c r="AX21" s="278"/>
      <c r="AY21" s="276"/>
      <c r="AZ21" s="276"/>
      <c r="BA21" s="276"/>
      <c r="BB21" s="276"/>
      <c r="BC21" s="276"/>
      <c r="BD21" s="276"/>
      <c r="BE21" s="276"/>
      <c r="BF21" s="276"/>
      <c r="BG21" s="277"/>
      <c r="BH21" s="40"/>
      <c r="BI21" s="299"/>
      <c r="BJ21" s="300"/>
      <c r="BK21" s="300"/>
      <c r="BL21" s="300"/>
      <c r="BM21" s="300"/>
      <c r="BN21" s="301"/>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row>
    <row r="22" spans="1:100" ht="15" customHeight="1" x14ac:dyDescent="0.35">
      <c r="A22" s="40"/>
      <c r="B22" s="205"/>
      <c r="C22" s="205"/>
      <c r="D22" s="206"/>
      <c r="E22" s="268"/>
      <c r="F22" s="269"/>
      <c r="G22" s="269"/>
      <c r="H22" s="269"/>
      <c r="I22" s="269"/>
      <c r="J22" s="250" t="str">
        <f ca="1">IF(AND('Riesgos Corrup'!$K$43="Muy Alta",'Riesgos Corrup'!$O$43="Leve"),CONCATENATE("R",'Riesgos Corrup'!$A$43),"")</f>
        <v/>
      </c>
      <c r="K22" s="251"/>
      <c r="L22" s="251" t="e">
        <f>IF(AND('Riesgos Corrup'!#REF!="Muy Alta",'Riesgos Corrup'!#REF!="Leve"),CONCATENATE("R",'Riesgos Corrup'!#REF!),"")</f>
        <v>#REF!</v>
      </c>
      <c r="M22" s="251"/>
      <c r="N22" s="251" t="str">
        <f ca="1">IF(AND('Riesgos Corrup'!$K$46="Muy Alta",'Riesgos Corrup'!$O$46="Leve"),CONCATENATE("R",'Riesgos Corrup'!$A$46),"")</f>
        <v/>
      </c>
      <c r="O22" s="251"/>
      <c r="P22" s="251" t="str">
        <f ca="1">IF(AND('Riesgos Corrup'!$K$49="Muy Alta",'Riesgos Corrup'!$O$49="Leve"),CONCATENATE("R",'Riesgos Corrup'!$A$49),"")</f>
        <v/>
      </c>
      <c r="Q22" s="251"/>
      <c r="R22" s="251" t="e">
        <f>IF(AND('Riesgos Corrup'!#REF!="Muy Alta",'Riesgos Corrup'!#REF!="Leve"),CONCATENATE("R",'Riesgos Corrup'!#REF!),"")</f>
        <v>#REF!</v>
      </c>
      <c r="S22" s="286"/>
      <c r="T22" s="250" t="str">
        <f ca="1">IF(AND('Riesgos Corrup'!$K$43="Muy Alta",'Riesgos Corrup'!$O$43="Menor"),CONCATENATE("R",'Riesgos Corrup'!$A$43),"")</f>
        <v/>
      </c>
      <c r="U22" s="251"/>
      <c r="V22" s="251" t="e">
        <f>IF(AND('Riesgos Corrup'!#REF!="Muy Alta",'Riesgos Corrup'!#REF!="Menor"),CONCATENATE("R",'Riesgos Corrup'!#REF!),"")</f>
        <v>#REF!</v>
      </c>
      <c r="W22" s="251"/>
      <c r="X22" s="251" t="str">
        <f ca="1">IF(AND('Riesgos Corrup'!$K$46="Muy Alta",'Riesgos Corrup'!$O$46="Menor"),CONCATENATE("R",'Riesgos Corrup'!$A$46),"")</f>
        <v/>
      </c>
      <c r="Y22" s="251"/>
      <c r="Z22" s="251" t="str">
        <f ca="1">IF(AND('Riesgos Corrup'!$K$49="Muy Alta",'Riesgos Corrup'!$O$49="Menor"),CONCATENATE("R",'Riesgos Corrup'!$A$49),"")</f>
        <v/>
      </c>
      <c r="AA22" s="251"/>
      <c r="AB22" s="251" t="e">
        <f>IF(AND('Riesgos Corrup'!#REF!="Muy Alta",'Riesgos Corrup'!#REF!="Menor"),CONCATENATE("R",'Riesgos Corrup'!#REF!),"")</f>
        <v>#REF!</v>
      </c>
      <c r="AC22" s="286"/>
      <c r="AD22" s="250" t="str">
        <f ca="1">IF(AND('Riesgos Corrup'!$K$43="Muy Alta",'Riesgos Corrup'!$O$43="Moderado"),CONCATENATE("R",'Riesgos Corrup'!$A$43),"")</f>
        <v/>
      </c>
      <c r="AE22" s="251"/>
      <c r="AF22" s="251" t="e">
        <f>IF(AND('Riesgos Corrup'!#REF!="Muy Alta",'Riesgos Corrup'!#REF!="Moderado"),CONCATENATE("R",'Riesgos Corrup'!#REF!),"")</f>
        <v>#REF!</v>
      </c>
      <c r="AG22" s="251"/>
      <c r="AH22" s="251" t="str">
        <f ca="1">IF(AND('Riesgos Corrup'!$K$46="Muy Alta",'Riesgos Corrup'!$O$46="Moderado"),CONCATENATE("R",'Riesgos Corrup'!$A$46),"")</f>
        <v/>
      </c>
      <c r="AI22" s="251"/>
      <c r="AJ22" s="251" t="str">
        <f ca="1">IF(AND('Riesgos Corrup'!$K$49="Muy Alta",'Riesgos Corrup'!$O$49="Moderado"),CONCATENATE("R",'Riesgos Corrup'!$A$49),"")</f>
        <v/>
      </c>
      <c r="AK22" s="251"/>
      <c r="AL22" s="251" t="e">
        <f>IF(AND('Riesgos Corrup'!#REF!="Muy Alta",'Riesgos Corrup'!#REF!="Moderado"),CONCATENATE("R",'Riesgos Corrup'!#REF!),"")</f>
        <v>#REF!</v>
      </c>
      <c r="AM22" s="286"/>
      <c r="AN22" s="250" t="str">
        <f ca="1">IF(AND('Riesgos Corrup'!$K$43="Muy Alta",'Riesgos Corrup'!$O$43="Mayor"),CONCATENATE("R",'Riesgos Corrup'!$A$43),"")</f>
        <v/>
      </c>
      <c r="AO22" s="251"/>
      <c r="AP22" s="251" t="e">
        <f>IF(AND('Riesgos Corrup'!#REF!="Muy Alta",'Riesgos Corrup'!#REF!="Mayor"),CONCATENATE("R",'Riesgos Corrup'!#REF!),"")</f>
        <v>#REF!</v>
      </c>
      <c r="AQ22" s="251"/>
      <c r="AR22" s="251" t="str">
        <f ca="1">IF(AND('Riesgos Corrup'!$K$46="Muy Alta",'Riesgos Corrup'!$O$46="Mayor"),CONCATENATE("R",'Riesgos Corrup'!$A$46),"")</f>
        <v/>
      </c>
      <c r="AS22" s="251"/>
      <c r="AT22" s="251" t="str">
        <f ca="1">IF(AND('Riesgos Corrup'!$K$49="Muy Alta",'Riesgos Corrup'!$O$49="Mayor"),CONCATENATE("R",'Riesgos Corrup'!$A$49),"")</f>
        <v/>
      </c>
      <c r="AU22" s="251"/>
      <c r="AV22" s="251" t="e">
        <f>IF(AND('Riesgos Corrup'!#REF!="Muy Alta",'Riesgos Corrup'!#REF!="Mayor"),CONCATENATE("R",'Riesgos Corrup'!#REF!),"")</f>
        <v>#REF!</v>
      </c>
      <c r="AW22" s="286"/>
      <c r="AX22" s="278" t="str">
        <f ca="1">IF(AND('Riesgos Corrup'!$K$43="Muy Alta",'Riesgos Corrup'!$O$43="Catastrófico"),CONCATENATE("R",'Riesgos Corrup'!$A$43),"")</f>
        <v/>
      </c>
      <c r="AY22" s="276"/>
      <c r="AZ22" s="276" t="e">
        <f>IF(AND('Riesgos Corrup'!#REF!="Muy Alta",'Riesgos Corrup'!#REF!="Catastrófico"),CONCATENATE("R",'Riesgos Corrup'!#REF!),"")</f>
        <v>#REF!</v>
      </c>
      <c r="BA22" s="276"/>
      <c r="BB22" s="276" t="str">
        <f ca="1">IF(AND('Riesgos Corrup'!$K$46="Muy Alta",'Riesgos Corrup'!$O$46="Catastrófico"),CONCATENATE("R",'Riesgos Corrup'!$A$46),"")</f>
        <v/>
      </c>
      <c r="BC22" s="276"/>
      <c r="BD22" s="276" t="str">
        <f ca="1">IF(AND('Riesgos Corrup'!$K$49="Muy Alta",'Riesgos Corrup'!$O$49="Catastrófico"),CONCATENATE("R",'Riesgos Corrup'!$A$49),"")</f>
        <v/>
      </c>
      <c r="BE22" s="276"/>
      <c r="BF22" s="276" t="e">
        <f>IF(AND('Riesgos Corrup'!#REF!="Muy Alta",'Riesgos Corrup'!#REF!="Catastrófico"),CONCATENATE("R",'Riesgos Corrup'!#REF!),"")</f>
        <v>#REF!</v>
      </c>
      <c r="BG22" s="277"/>
      <c r="BH22" s="40"/>
      <c r="BI22" s="299"/>
      <c r="BJ22" s="300"/>
      <c r="BK22" s="300"/>
      <c r="BL22" s="300"/>
      <c r="BM22" s="300"/>
      <c r="BN22" s="301"/>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row>
    <row r="23" spans="1:100" ht="15" customHeight="1" x14ac:dyDescent="0.35">
      <c r="A23" s="40"/>
      <c r="B23" s="205"/>
      <c r="C23" s="205"/>
      <c r="D23" s="206"/>
      <c r="E23" s="268"/>
      <c r="F23" s="269"/>
      <c r="G23" s="269"/>
      <c r="H23" s="269"/>
      <c r="I23" s="269"/>
      <c r="J23" s="250"/>
      <c r="K23" s="251"/>
      <c r="L23" s="251"/>
      <c r="M23" s="251"/>
      <c r="N23" s="251"/>
      <c r="O23" s="251"/>
      <c r="P23" s="251"/>
      <c r="Q23" s="251"/>
      <c r="R23" s="251"/>
      <c r="S23" s="286"/>
      <c r="T23" s="250"/>
      <c r="U23" s="251"/>
      <c r="V23" s="251"/>
      <c r="W23" s="251"/>
      <c r="X23" s="251"/>
      <c r="Y23" s="251"/>
      <c r="Z23" s="251"/>
      <c r="AA23" s="251"/>
      <c r="AB23" s="251"/>
      <c r="AC23" s="286"/>
      <c r="AD23" s="250"/>
      <c r="AE23" s="251"/>
      <c r="AF23" s="251"/>
      <c r="AG23" s="251"/>
      <c r="AH23" s="251"/>
      <c r="AI23" s="251"/>
      <c r="AJ23" s="251"/>
      <c r="AK23" s="251"/>
      <c r="AL23" s="251"/>
      <c r="AM23" s="286"/>
      <c r="AN23" s="250"/>
      <c r="AO23" s="251"/>
      <c r="AP23" s="251"/>
      <c r="AQ23" s="251"/>
      <c r="AR23" s="251"/>
      <c r="AS23" s="251"/>
      <c r="AT23" s="251"/>
      <c r="AU23" s="251"/>
      <c r="AV23" s="251"/>
      <c r="AW23" s="286"/>
      <c r="AX23" s="278"/>
      <c r="AY23" s="276"/>
      <c r="AZ23" s="276"/>
      <c r="BA23" s="276"/>
      <c r="BB23" s="276"/>
      <c r="BC23" s="276"/>
      <c r="BD23" s="276"/>
      <c r="BE23" s="276"/>
      <c r="BF23" s="276"/>
      <c r="BG23" s="277"/>
      <c r="BH23" s="40"/>
      <c r="BI23" s="299"/>
      <c r="BJ23" s="300"/>
      <c r="BK23" s="300"/>
      <c r="BL23" s="300"/>
      <c r="BM23" s="300"/>
      <c r="BN23" s="301"/>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row>
    <row r="24" spans="1:100" ht="15" customHeight="1" x14ac:dyDescent="0.35">
      <c r="A24" s="40"/>
      <c r="B24" s="205"/>
      <c r="C24" s="205"/>
      <c r="D24" s="206"/>
      <c r="E24" s="268"/>
      <c r="F24" s="269"/>
      <c r="G24" s="269"/>
      <c r="H24" s="269"/>
      <c r="I24" s="269"/>
      <c r="J24" s="250" t="e">
        <f>IF(AND('Riesgos Corrup'!#REF!="Muy Alta",'Riesgos Corrup'!#REF!="Leve"),CONCATENATE("R",'Riesgos Corrup'!#REF!),"")</f>
        <v>#REF!</v>
      </c>
      <c r="K24" s="251"/>
      <c r="L24" s="251" t="e">
        <f>IF(AND('Riesgos Corrup'!#REF!="Muy Alta",'Riesgos Corrup'!#REF!="Leve"),CONCATENATE("R",'Riesgos Corrup'!#REF!),"")</f>
        <v>#REF!</v>
      </c>
      <c r="M24" s="251"/>
      <c r="N24" s="251" t="str">
        <f ca="1">IF(AND('Riesgos Corrup'!$K$52="Muy Alta",'Riesgos Corrup'!$O$52="Leve"),CONCATENATE("R",'Riesgos Corrup'!$A$52),"")</f>
        <v/>
      </c>
      <c r="O24" s="251"/>
      <c r="P24" s="251" t="e">
        <f>IF(AND('Riesgos Corrup'!#REF!="Muy Alta",'Riesgos Corrup'!#REF!="Leve"),CONCATENATE("R",'Riesgos Corrup'!#REF!),"")</f>
        <v>#REF!</v>
      </c>
      <c r="Q24" s="251"/>
      <c r="R24" s="251" t="str">
        <f>IF(AND('Riesgos Corrup'!$K$57="Muy Alta",'Riesgos Corrup'!$O$57="Leve"),CONCATENATE("R",'Riesgos Corrup'!$A$57),"")</f>
        <v/>
      </c>
      <c r="S24" s="286"/>
      <c r="T24" s="250" t="e">
        <f>IF(AND('Riesgos Corrup'!#REF!="Muy Alta",'Riesgos Corrup'!#REF!="Menor"),CONCATENATE("R",'Riesgos Corrup'!#REF!),"")</f>
        <v>#REF!</v>
      </c>
      <c r="U24" s="251"/>
      <c r="V24" s="251" t="e">
        <f>IF(AND('Riesgos Corrup'!#REF!="Muy Alta",'Riesgos Corrup'!#REF!="Menor"),CONCATENATE("R",'Riesgos Corrup'!#REF!),"")</f>
        <v>#REF!</v>
      </c>
      <c r="W24" s="251"/>
      <c r="X24" s="251" t="str">
        <f ca="1">IF(AND('Riesgos Corrup'!$K$52="Muy Alta",'Riesgos Corrup'!$O$52="Menor"),CONCATENATE("R",'Riesgos Corrup'!$A$52),"")</f>
        <v/>
      </c>
      <c r="Y24" s="251"/>
      <c r="Z24" s="251" t="e">
        <f>IF(AND('Riesgos Corrup'!#REF!="Muy Alta",'Riesgos Corrup'!#REF!="Menor"),CONCATENATE("R",'Riesgos Corrup'!#REF!),"")</f>
        <v>#REF!</v>
      </c>
      <c r="AA24" s="251"/>
      <c r="AB24" s="251" t="str">
        <f>IF(AND('Riesgos Corrup'!$K$57="Muy Alta",'Riesgos Corrup'!$O$57="Menor"),CONCATENATE("R",'Riesgos Corrup'!$A$57),"")</f>
        <v/>
      </c>
      <c r="AC24" s="286"/>
      <c r="AD24" s="250" t="e">
        <f>IF(AND('Riesgos Corrup'!#REF!="Muy Alta",'Riesgos Corrup'!#REF!="Moderado"),CONCATENATE("R",'Riesgos Corrup'!#REF!),"")</f>
        <v>#REF!</v>
      </c>
      <c r="AE24" s="251"/>
      <c r="AF24" s="251" t="e">
        <f>IF(AND('Riesgos Corrup'!#REF!="Muy Alta",'Riesgos Corrup'!#REF!="Moderado"),CONCATENATE("R",'Riesgos Corrup'!#REF!),"")</f>
        <v>#REF!</v>
      </c>
      <c r="AG24" s="251"/>
      <c r="AH24" s="251" t="str">
        <f ca="1">IF(AND('Riesgos Corrup'!$K$52="Muy Alta",'Riesgos Corrup'!$O$52="Moderado"),CONCATENATE("R",'Riesgos Corrup'!$A$52),"")</f>
        <v/>
      </c>
      <c r="AI24" s="251"/>
      <c r="AJ24" s="251" t="e">
        <f>IF(AND('Riesgos Corrup'!#REF!="Muy Alta",'Riesgos Corrup'!#REF!="Moderado"),CONCATENATE("R",'Riesgos Corrup'!#REF!),"")</f>
        <v>#REF!</v>
      </c>
      <c r="AK24" s="251"/>
      <c r="AL24" s="251" t="str">
        <f>IF(AND('Riesgos Corrup'!$K$57="Muy Alta",'Riesgos Corrup'!$O$57="Moderado"),CONCATENATE("R",'Riesgos Corrup'!$A$57),"")</f>
        <v/>
      </c>
      <c r="AM24" s="286"/>
      <c r="AN24" s="250" t="e">
        <f>IF(AND('Riesgos Corrup'!#REF!="Muy Alta",'Riesgos Corrup'!#REF!="Mayor"),CONCATENATE("R",'Riesgos Corrup'!#REF!),"")</f>
        <v>#REF!</v>
      </c>
      <c r="AO24" s="251"/>
      <c r="AP24" s="251" t="e">
        <f>IF(AND('Riesgos Corrup'!#REF!="Muy Alta",'Riesgos Corrup'!#REF!="Mayor"),CONCATENATE("R",'Riesgos Corrup'!#REF!),"")</f>
        <v>#REF!</v>
      </c>
      <c r="AQ24" s="251"/>
      <c r="AR24" s="251" t="str">
        <f ca="1">IF(AND('Riesgos Corrup'!$K$52="Muy Alta",'Riesgos Corrup'!$O$52="Mayor"),CONCATENATE("R",'Riesgos Corrup'!$A$52),"")</f>
        <v/>
      </c>
      <c r="AS24" s="251"/>
      <c r="AT24" s="251" t="e">
        <f>IF(AND('Riesgos Corrup'!#REF!="Muy Alta",'Riesgos Corrup'!#REF!="Mayor"),CONCATENATE("R",'Riesgos Corrup'!#REF!),"")</f>
        <v>#REF!</v>
      </c>
      <c r="AU24" s="251"/>
      <c r="AV24" s="251" t="str">
        <f>IF(AND('Riesgos Corrup'!$K$57="Muy Alta",'Riesgos Corrup'!$O$57="Mayor"),CONCATENATE("R",'Riesgos Corrup'!$A$57),"")</f>
        <v/>
      </c>
      <c r="AW24" s="286"/>
      <c r="AX24" s="278" t="e">
        <f>IF(AND('Riesgos Corrup'!#REF!="Muy Alta",'Riesgos Corrup'!#REF!="Catastrófico"),CONCATENATE("R",'Riesgos Corrup'!#REF!),"")</f>
        <v>#REF!</v>
      </c>
      <c r="AY24" s="276"/>
      <c r="AZ24" s="276" t="e">
        <f>IF(AND('Riesgos Corrup'!#REF!="Muy Alta",'Riesgos Corrup'!#REF!="Catastrófico"),CONCATENATE("R",'Riesgos Corrup'!#REF!),"")</f>
        <v>#REF!</v>
      </c>
      <c r="BA24" s="276"/>
      <c r="BB24" s="276" t="str">
        <f ca="1">IF(AND('Riesgos Corrup'!$K$52="Muy Alta",'Riesgos Corrup'!$O$52="Catastrófico"),CONCATENATE("R",'Riesgos Corrup'!$A$52),"")</f>
        <v/>
      </c>
      <c r="BC24" s="276"/>
      <c r="BD24" s="276" t="e">
        <f>IF(AND('Riesgos Corrup'!#REF!="Muy Alta",'Riesgos Corrup'!#REF!="Catastrófico"),CONCATENATE("R",'Riesgos Corrup'!#REF!),"")</f>
        <v>#REF!</v>
      </c>
      <c r="BE24" s="276"/>
      <c r="BF24" s="276" t="str">
        <f>IF(AND('Riesgos Corrup'!$K$57="Muy Alta",'Riesgos Corrup'!$O$57="Catastrófico"),CONCATENATE("R",'Riesgos Corrup'!$A$57),"")</f>
        <v/>
      </c>
      <c r="BG24" s="277"/>
      <c r="BH24" s="40"/>
      <c r="BI24" s="299"/>
      <c r="BJ24" s="300"/>
      <c r="BK24" s="300"/>
      <c r="BL24" s="300"/>
      <c r="BM24" s="300"/>
      <c r="BN24" s="301"/>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row>
    <row r="25" spans="1:100" ht="15.75" customHeight="1" thickBot="1" x14ac:dyDescent="0.4">
      <c r="A25" s="40"/>
      <c r="B25" s="205"/>
      <c r="C25" s="205"/>
      <c r="D25" s="206"/>
      <c r="E25" s="270"/>
      <c r="F25" s="271"/>
      <c r="G25" s="271"/>
      <c r="H25" s="271"/>
      <c r="I25" s="271"/>
      <c r="J25" s="287"/>
      <c r="K25" s="285"/>
      <c r="L25" s="285"/>
      <c r="M25" s="285"/>
      <c r="N25" s="285"/>
      <c r="O25" s="285"/>
      <c r="P25" s="285"/>
      <c r="Q25" s="285"/>
      <c r="R25" s="285"/>
      <c r="S25" s="288"/>
      <c r="T25" s="287"/>
      <c r="U25" s="285"/>
      <c r="V25" s="285"/>
      <c r="W25" s="285"/>
      <c r="X25" s="285"/>
      <c r="Y25" s="285"/>
      <c r="Z25" s="285"/>
      <c r="AA25" s="285"/>
      <c r="AB25" s="285"/>
      <c r="AC25" s="288"/>
      <c r="AD25" s="287"/>
      <c r="AE25" s="285"/>
      <c r="AF25" s="285"/>
      <c r="AG25" s="285"/>
      <c r="AH25" s="285"/>
      <c r="AI25" s="285"/>
      <c r="AJ25" s="285"/>
      <c r="AK25" s="285"/>
      <c r="AL25" s="285"/>
      <c r="AM25" s="288"/>
      <c r="AN25" s="287"/>
      <c r="AO25" s="285"/>
      <c r="AP25" s="285"/>
      <c r="AQ25" s="285"/>
      <c r="AR25" s="285"/>
      <c r="AS25" s="285"/>
      <c r="AT25" s="285"/>
      <c r="AU25" s="285"/>
      <c r="AV25" s="285"/>
      <c r="AW25" s="288"/>
      <c r="AX25" s="279"/>
      <c r="AY25" s="280"/>
      <c r="AZ25" s="280"/>
      <c r="BA25" s="280"/>
      <c r="BB25" s="280"/>
      <c r="BC25" s="280"/>
      <c r="BD25" s="280"/>
      <c r="BE25" s="280"/>
      <c r="BF25" s="280"/>
      <c r="BG25" s="281"/>
      <c r="BH25" s="40"/>
      <c r="BI25" s="299"/>
      <c r="BJ25" s="300"/>
      <c r="BK25" s="300"/>
      <c r="BL25" s="300"/>
      <c r="BM25" s="300"/>
      <c r="BN25" s="301"/>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row>
    <row r="26" spans="1:100" ht="15" customHeight="1" x14ac:dyDescent="0.35">
      <c r="A26" s="40"/>
      <c r="B26" s="205"/>
      <c r="C26" s="205"/>
      <c r="D26" s="206"/>
      <c r="E26" s="266" t="s">
        <v>106</v>
      </c>
      <c r="F26" s="267"/>
      <c r="G26" s="267"/>
      <c r="H26" s="267"/>
      <c r="I26" s="267"/>
      <c r="J26" s="274" t="str">
        <f ca="1">IF(AND('Riesgos Corrup'!$K$7="Alta",'Riesgos Corrup'!$O$7="Mayor"),CONCATENATE("R",'Riesgos Corrup'!$A$7),"")</f>
        <v/>
      </c>
      <c r="K26" s="264"/>
      <c r="L26" s="264" t="e">
        <f>IF(AND('Riesgos Corrup'!#REF!="Alta",'Riesgos Corrup'!#REF!="Mayor"),CONCATENATE("R",'Riesgos Corrup'!#REF!),"")</f>
        <v>#REF!</v>
      </c>
      <c r="M26" s="264"/>
      <c r="N26" s="264" t="e">
        <f>IF(AND('Riesgos Corrup'!#REF!="Alta",'Riesgos Corrup'!#REF!="Mayor"),CONCATENATE("R",'Riesgos Corrup'!#REF!),"")</f>
        <v>#REF!</v>
      </c>
      <c r="O26" s="264"/>
      <c r="P26" s="264" t="str">
        <f ca="1">IF(AND('Riesgos Corrup'!$K$10="Alta",'Riesgos Corrup'!$O$10="Mayor"),CONCATENATE("R",'Riesgos Corrup'!$A$10),"")</f>
        <v/>
      </c>
      <c r="Q26" s="264"/>
      <c r="R26" s="264" t="e">
        <f>IF(AND('Riesgos Corrup'!#REF!="Alta",'Riesgos Corrup'!#REF!="Mayor"),CONCATENATE("R",'Riesgos Corrup'!#REF!),"")</f>
        <v>#REF!</v>
      </c>
      <c r="S26" s="275"/>
      <c r="T26" s="274" t="str">
        <f ca="1">IF(AND('Riesgos Corrup'!$K$7="Alta",'Riesgos Corrup'!$O$7="Mayor"),CONCATENATE("R",'Riesgos Corrup'!$A$7),"")</f>
        <v/>
      </c>
      <c r="U26" s="264"/>
      <c r="V26" s="264" t="e">
        <f>IF(AND('Riesgos Corrup'!#REF!="Alta",'Riesgos Corrup'!#REF!="Mayor"),CONCATENATE("R",'Riesgos Corrup'!#REF!),"")</f>
        <v>#REF!</v>
      </c>
      <c r="W26" s="264"/>
      <c r="X26" s="264" t="e">
        <f>IF(AND('Riesgos Corrup'!#REF!="Alta",'Riesgos Corrup'!#REF!="Mayor"),CONCATENATE("R",'Riesgos Corrup'!#REF!),"")</f>
        <v>#REF!</v>
      </c>
      <c r="Y26" s="264"/>
      <c r="Z26" s="264" t="str">
        <f ca="1">IF(AND('Riesgos Corrup'!$K$10="Alta",'Riesgos Corrup'!$O$10="Mayor"),CONCATENATE("R",'Riesgos Corrup'!$A$10),"")</f>
        <v/>
      </c>
      <c r="AA26" s="264"/>
      <c r="AB26" s="264" t="e">
        <f>IF(AND('Riesgos Corrup'!#REF!="Alta",'Riesgos Corrup'!#REF!="Mayor"),CONCATENATE("R",'Riesgos Corrup'!#REF!),"")</f>
        <v>#REF!</v>
      </c>
      <c r="AC26" s="275"/>
      <c r="AD26" s="272" t="str">
        <f ca="1">IF(AND('Riesgos Corrup'!$K$7="Alta",'Riesgos Corrup'!$O$7="Mayor"),CONCATENATE("R",'Riesgos Corrup'!$A$7),"")</f>
        <v/>
      </c>
      <c r="AE26" s="273"/>
      <c r="AF26" s="273" t="e">
        <f>IF(AND('Riesgos Corrup'!#REF!="Alta",'Riesgos Corrup'!#REF!="Mayor"),CONCATENATE("R",'Riesgos Corrup'!#REF!),"")</f>
        <v>#REF!</v>
      </c>
      <c r="AG26" s="273"/>
      <c r="AH26" s="273" t="e">
        <f>IF(AND('Riesgos Corrup'!#REF!="Alta",'Riesgos Corrup'!#REF!="Mayor"),CONCATENATE("R",'Riesgos Corrup'!#REF!),"")</f>
        <v>#REF!</v>
      </c>
      <c r="AI26" s="273"/>
      <c r="AJ26" s="273" t="str">
        <f ca="1">IF(AND('Riesgos Corrup'!$K$10="Alta",'Riesgos Corrup'!$O$10="Mayor"),CONCATENATE("R",'Riesgos Corrup'!$A$10),"")</f>
        <v/>
      </c>
      <c r="AK26" s="273"/>
      <c r="AL26" s="273" t="e">
        <f>IF(AND('Riesgos Corrup'!#REF!="Alta",'Riesgos Corrup'!#REF!="Mayor"),CONCATENATE("R",'Riesgos Corrup'!#REF!),"")</f>
        <v>#REF!</v>
      </c>
      <c r="AM26" s="289"/>
      <c r="AN26" s="272" t="str">
        <f ca="1">IF(AND('Riesgos Corrup'!$K$7="Alta",'Riesgos Corrup'!$O$7="Mayor"),CONCATENATE("R",'Riesgos Corrup'!$A$7),"")</f>
        <v/>
      </c>
      <c r="AO26" s="273"/>
      <c r="AP26" s="273" t="e">
        <f>IF(AND('Riesgos Corrup'!#REF!="Alta",'Riesgos Corrup'!#REF!="Mayor"),CONCATENATE("R",'Riesgos Corrup'!#REF!),"")</f>
        <v>#REF!</v>
      </c>
      <c r="AQ26" s="273"/>
      <c r="AR26" s="273" t="e">
        <f>IF(AND('Riesgos Corrup'!#REF!="Alta",'Riesgos Corrup'!#REF!="Mayor"),CONCATENATE("R",'Riesgos Corrup'!#REF!),"")</f>
        <v>#REF!</v>
      </c>
      <c r="AS26" s="273"/>
      <c r="AT26" s="273" t="str">
        <f ca="1">IF(AND('Riesgos Corrup'!$K$10="Alta",'Riesgos Corrup'!$O$10="Mayor"),CONCATENATE("R",'Riesgos Corrup'!$A$10),"")</f>
        <v/>
      </c>
      <c r="AU26" s="273"/>
      <c r="AV26" s="273" t="e">
        <f>IF(AND('Riesgos Corrup'!#REF!="Alta",'Riesgos Corrup'!#REF!="Mayor"),CONCATENATE("R",'Riesgos Corrup'!#REF!),"")</f>
        <v>#REF!</v>
      </c>
      <c r="AW26" s="289"/>
      <c r="AX26" s="282" t="str">
        <f ca="1">IF(AND('Riesgos Corrup'!$K$7="Alta",'Riesgos Corrup'!$O$7="Catastrófico"),CONCATENATE("R",'Riesgos Corrup'!$A$7),"")</f>
        <v/>
      </c>
      <c r="AY26" s="283"/>
      <c r="AZ26" s="283" t="e">
        <f>IF(AND('Riesgos Corrup'!#REF!="Alta",'Riesgos Corrup'!#REF!="Catastrófico"),CONCATENATE("R",'Riesgos Corrup'!#REF!),"")</f>
        <v>#REF!</v>
      </c>
      <c r="BA26" s="283"/>
      <c r="BB26" s="283" t="e">
        <f>IF(AND('Riesgos Corrup'!#REF!="Alta",'Riesgos Corrup'!#REF!="Catastrófico"),CONCATENATE("R",'Riesgos Corrup'!#REF!),"")</f>
        <v>#REF!</v>
      </c>
      <c r="BC26" s="283"/>
      <c r="BD26" s="283" t="str">
        <f ca="1">IF(AND('Riesgos Corrup'!$K$10="Alta",'Riesgos Corrup'!$O$10="Catastrófico"),CONCATENATE("R",'Riesgos Corrup'!$A$10),"")</f>
        <v/>
      </c>
      <c r="BE26" s="283"/>
      <c r="BF26" s="283" t="e">
        <f>IF(AND('Riesgos Corrup'!#REF!="Alta",'Riesgos Corrup'!#REF!="Catastrófico"),CONCATENATE("R",'Riesgos Corrup'!#REF!),"")</f>
        <v>#REF!</v>
      </c>
      <c r="BG26" s="284"/>
      <c r="BH26" s="40"/>
      <c r="BI26" s="299"/>
      <c r="BJ26" s="300"/>
      <c r="BK26" s="300"/>
      <c r="BL26" s="300"/>
      <c r="BM26" s="300"/>
      <c r="BN26" s="301"/>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row>
    <row r="27" spans="1:100" ht="15" customHeight="1" x14ac:dyDescent="0.35">
      <c r="A27" s="40"/>
      <c r="B27" s="205"/>
      <c r="C27" s="205"/>
      <c r="D27" s="206"/>
      <c r="E27" s="268"/>
      <c r="F27" s="269"/>
      <c r="G27" s="269"/>
      <c r="H27" s="269"/>
      <c r="I27" s="269"/>
      <c r="J27" s="258"/>
      <c r="K27" s="259"/>
      <c r="L27" s="259"/>
      <c r="M27" s="259"/>
      <c r="N27" s="259"/>
      <c r="O27" s="259"/>
      <c r="P27" s="259"/>
      <c r="Q27" s="259"/>
      <c r="R27" s="259"/>
      <c r="S27" s="262"/>
      <c r="T27" s="258"/>
      <c r="U27" s="259"/>
      <c r="V27" s="259"/>
      <c r="W27" s="259"/>
      <c r="X27" s="259"/>
      <c r="Y27" s="259"/>
      <c r="Z27" s="259"/>
      <c r="AA27" s="259"/>
      <c r="AB27" s="259"/>
      <c r="AC27" s="262"/>
      <c r="AD27" s="250"/>
      <c r="AE27" s="251"/>
      <c r="AF27" s="251"/>
      <c r="AG27" s="251"/>
      <c r="AH27" s="251"/>
      <c r="AI27" s="251"/>
      <c r="AJ27" s="251"/>
      <c r="AK27" s="251"/>
      <c r="AL27" s="251"/>
      <c r="AM27" s="286"/>
      <c r="AN27" s="250"/>
      <c r="AO27" s="251"/>
      <c r="AP27" s="251"/>
      <c r="AQ27" s="251"/>
      <c r="AR27" s="251"/>
      <c r="AS27" s="251"/>
      <c r="AT27" s="251"/>
      <c r="AU27" s="251"/>
      <c r="AV27" s="251"/>
      <c r="AW27" s="286"/>
      <c r="AX27" s="278"/>
      <c r="AY27" s="276"/>
      <c r="AZ27" s="276"/>
      <c r="BA27" s="276"/>
      <c r="BB27" s="276"/>
      <c r="BC27" s="276"/>
      <c r="BD27" s="276"/>
      <c r="BE27" s="276"/>
      <c r="BF27" s="276"/>
      <c r="BG27" s="277"/>
      <c r="BH27" s="40"/>
      <c r="BI27" s="299"/>
      <c r="BJ27" s="300"/>
      <c r="BK27" s="300"/>
      <c r="BL27" s="300"/>
      <c r="BM27" s="300"/>
      <c r="BN27" s="301"/>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row>
    <row r="28" spans="1:100" ht="15" customHeight="1" x14ac:dyDescent="0.35">
      <c r="A28" s="40"/>
      <c r="B28" s="205"/>
      <c r="C28" s="205"/>
      <c r="D28" s="206"/>
      <c r="E28" s="268"/>
      <c r="F28" s="269"/>
      <c r="G28" s="269"/>
      <c r="H28" s="269"/>
      <c r="I28" s="269"/>
      <c r="J28" s="258" t="str">
        <f ca="1">IF(AND('Riesgos Corrup'!$K$13="Alta",'Riesgos Corrup'!$O$13="Mayor"),CONCATENATE("R",'Riesgos Corrup'!$A$13),"")</f>
        <v/>
      </c>
      <c r="K28" s="259"/>
      <c r="L28" s="259" t="e">
        <f>IF(AND('Riesgos Corrup'!#REF!="Alta",'Riesgos Corrup'!#REF!="Mayor"),CONCATENATE("R",'Riesgos Corrup'!#REF!),"")</f>
        <v>#REF!</v>
      </c>
      <c r="M28" s="259"/>
      <c r="N28" s="259" t="e">
        <f>IF(AND('Riesgos Corrup'!#REF!="Alta",'Riesgos Corrup'!#REF!="Mayor"),CONCATENATE("R",'Riesgos Corrup'!#REF!),"")</f>
        <v>#REF!</v>
      </c>
      <c r="O28" s="259"/>
      <c r="P28" s="259" t="str">
        <f ca="1">IF(AND('Riesgos Corrup'!$K$16="Alta",'Riesgos Corrup'!$O$16="Mayor"),CONCATENATE("R",'Riesgos Corrup'!$A$16),"")</f>
        <v/>
      </c>
      <c r="Q28" s="259"/>
      <c r="R28" s="259" t="str">
        <f ca="1">IF(AND('Riesgos Corrup'!$K$19="Alta",'Riesgos Corrup'!$O$19="Mayor"),CONCATENATE("R",'Riesgos Corrup'!$A$19),"")</f>
        <v/>
      </c>
      <c r="S28" s="262"/>
      <c r="T28" s="258" t="str">
        <f ca="1">IF(AND('Riesgos Corrup'!$K$13="Alta",'Riesgos Corrup'!$O$13="Mayor"),CONCATENATE("R",'Riesgos Corrup'!$A$13),"")</f>
        <v/>
      </c>
      <c r="U28" s="259"/>
      <c r="V28" s="259" t="e">
        <f>IF(AND('Riesgos Corrup'!#REF!="Alta",'Riesgos Corrup'!#REF!="Mayor"),CONCATENATE("R",'Riesgos Corrup'!#REF!),"")</f>
        <v>#REF!</v>
      </c>
      <c r="W28" s="259"/>
      <c r="X28" s="259" t="e">
        <f>IF(AND('Riesgos Corrup'!#REF!="Alta",'Riesgos Corrup'!#REF!="Mayor"),CONCATENATE("R",'Riesgos Corrup'!#REF!),"")</f>
        <v>#REF!</v>
      </c>
      <c r="Y28" s="259"/>
      <c r="Z28" s="259" t="str">
        <f ca="1">IF(AND('Riesgos Corrup'!$K$16="Alta",'Riesgos Corrup'!$O$16="Mayor"),CONCATENATE("R",'Riesgos Corrup'!$A$16),"")</f>
        <v/>
      </c>
      <c r="AA28" s="259"/>
      <c r="AB28" s="259" t="str">
        <f ca="1">IF(AND('Riesgos Corrup'!$K$19="Alta",'Riesgos Corrup'!$O$19="Mayor"),CONCATENATE("R",'Riesgos Corrup'!$A$19),"")</f>
        <v/>
      </c>
      <c r="AC28" s="262"/>
      <c r="AD28" s="250" t="str">
        <f ca="1">IF(AND('Riesgos Corrup'!$K$13="Alta",'Riesgos Corrup'!$O$13="Mayor"),CONCATENATE("R",'Riesgos Corrup'!$A$13),"")</f>
        <v/>
      </c>
      <c r="AE28" s="251"/>
      <c r="AF28" s="251" t="e">
        <f>IF(AND('Riesgos Corrup'!#REF!="Alta",'Riesgos Corrup'!#REF!="Mayor"),CONCATENATE("R",'Riesgos Corrup'!#REF!),"")</f>
        <v>#REF!</v>
      </c>
      <c r="AG28" s="251"/>
      <c r="AH28" s="251" t="e">
        <f>IF(AND('Riesgos Corrup'!#REF!="Alta",'Riesgos Corrup'!#REF!="Mayor"),CONCATENATE("R",'Riesgos Corrup'!#REF!),"")</f>
        <v>#REF!</v>
      </c>
      <c r="AI28" s="251"/>
      <c r="AJ28" s="251" t="str">
        <f ca="1">IF(AND('Riesgos Corrup'!$K$16="Alta",'Riesgos Corrup'!$O$16="Mayor"),CONCATENATE("R",'Riesgos Corrup'!$A$16),"")</f>
        <v/>
      </c>
      <c r="AK28" s="251"/>
      <c r="AL28" s="251" t="str">
        <f ca="1">IF(AND('Riesgos Corrup'!$K$19="Alta",'Riesgos Corrup'!$O$19="Mayor"),CONCATENATE("R",'Riesgos Corrup'!$A$19),"")</f>
        <v/>
      </c>
      <c r="AM28" s="286"/>
      <c r="AN28" s="250" t="str">
        <f ca="1">IF(AND('Riesgos Corrup'!$K$13="Alta",'Riesgos Corrup'!$O$13="Mayor"),CONCATENATE("R",'Riesgos Corrup'!$A$13),"")</f>
        <v/>
      </c>
      <c r="AO28" s="251"/>
      <c r="AP28" s="251" t="e">
        <f>IF(AND('Riesgos Corrup'!#REF!="Alta",'Riesgos Corrup'!#REF!="Mayor"),CONCATENATE("R",'Riesgos Corrup'!#REF!),"")</f>
        <v>#REF!</v>
      </c>
      <c r="AQ28" s="251"/>
      <c r="AR28" s="251" t="e">
        <f>IF(AND('Riesgos Corrup'!#REF!="Alta",'Riesgos Corrup'!#REF!="Mayor"),CONCATENATE("R",'Riesgos Corrup'!#REF!),"")</f>
        <v>#REF!</v>
      </c>
      <c r="AS28" s="251"/>
      <c r="AT28" s="251" t="str">
        <f ca="1">IF(AND('Riesgos Corrup'!$K$16="Alta",'Riesgos Corrup'!$O$16="Mayor"),CONCATENATE("R",'Riesgos Corrup'!$A$16),"")</f>
        <v/>
      </c>
      <c r="AU28" s="251"/>
      <c r="AV28" s="251" t="str">
        <f ca="1">IF(AND('Riesgos Corrup'!$K$19="Alta",'Riesgos Corrup'!$O$19="Mayor"),CONCATENATE("R",'Riesgos Corrup'!$A$19),"")</f>
        <v/>
      </c>
      <c r="AW28" s="286"/>
      <c r="AX28" s="278" t="str">
        <f ca="1">IF(AND('Riesgos Corrup'!$K$13="Alta",'Riesgos Corrup'!$O$13="Catastrófico"),CONCATENATE("R",'Riesgos Corrup'!$A$13),"")</f>
        <v/>
      </c>
      <c r="AY28" s="276"/>
      <c r="AZ28" s="276" t="e">
        <f>IF(AND('Riesgos Corrup'!#REF!="Alta",'Riesgos Corrup'!#REF!="Catastrófico"),CONCATENATE("R",'Riesgos Corrup'!#REF!),"")</f>
        <v>#REF!</v>
      </c>
      <c r="BA28" s="276"/>
      <c r="BB28" s="276" t="e">
        <f>IF(AND('Riesgos Corrup'!#REF!="Alta",'Riesgos Corrup'!#REF!="Catastrófico"),CONCATENATE("R",'Riesgos Corrup'!#REF!),"")</f>
        <v>#REF!</v>
      </c>
      <c r="BC28" s="276"/>
      <c r="BD28" s="276" t="str">
        <f ca="1">IF(AND('Riesgos Corrup'!$K$16="Alta",'Riesgos Corrup'!$O$16="Catastrófico"),CONCATENATE("R",'Riesgos Corrup'!$A$16),"")</f>
        <v/>
      </c>
      <c r="BE28" s="276"/>
      <c r="BF28" s="276" t="str">
        <f ca="1">IF(AND('Riesgos Corrup'!$K$19="Alta",'Riesgos Corrup'!$O$19="Catastrófico"),CONCATENATE("R",'Riesgos Corrup'!$A$19),"")</f>
        <v/>
      </c>
      <c r="BG28" s="277"/>
      <c r="BH28" s="40"/>
      <c r="BI28" s="299"/>
      <c r="BJ28" s="300"/>
      <c r="BK28" s="300"/>
      <c r="BL28" s="300"/>
      <c r="BM28" s="300"/>
      <c r="BN28" s="301"/>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row>
    <row r="29" spans="1:100" ht="15" customHeight="1" x14ac:dyDescent="0.35">
      <c r="A29" s="40"/>
      <c r="B29" s="205"/>
      <c r="C29" s="205"/>
      <c r="D29" s="206"/>
      <c r="E29" s="268"/>
      <c r="F29" s="269"/>
      <c r="G29" s="269"/>
      <c r="H29" s="269"/>
      <c r="I29" s="269"/>
      <c r="J29" s="258"/>
      <c r="K29" s="259"/>
      <c r="L29" s="259"/>
      <c r="M29" s="259"/>
      <c r="N29" s="259"/>
      <c r="O29" s="259"/>
      <c r="P29" s="259"/>
      <c r="Q29" s="259"/>
      <c r="R29" s="259"/>
      <c r="S29" s="262"/>
      <c r="T29" s="258"/>
      <c r="U29" s="259"/>
      <c r="V29" s="259"/>
      <c r="W29" s="259"/>
      <c r="X29" s="259"/>
      <c r="Y29" s="259"/>
      <c r="Z29" s="259"/>
      <c r="AA29" s="259"/>
      <c r="AB29" s="259"/>
      <c r="AC29" s="262"/>
      <c r="AD29" s="250"/>
      <c r="AE29" s="251"/>
      <c r="AF29" s="251"/>
      <c r="AG29" s="251"/>
      <c r="AH29" s="251"/>
      <c r="AI29" s="251"/>
      <c r="AJ29" s="251"/>
      <c r="AK29" s="251"/>
      <c r="AL29" s="251"/>
      <c r="AM29" s="286"/>
      <c r="AN29" s="250"/>
      <c r="AO29" s="251"/>
      <c r="AP29" s="251"/>
      <c r="AQ29" s="251"/>
      <c r="AR29" s="251"/>
      <c r="AS29" s="251"/>
      <c r="AT29" s="251"/>
      <c r="AU29" s="251"/>
      <c r="AV29" s="251"/>
      <c r="AW29" s="286"/>
      <c r="AX29" s="278"/>
      <c r="AY29" s="276"/>
      <c r="AZ29" s="276"/>
      <c r="BA29" s="276"/>
      <c r="BB29" s="276"/>
      <c r="BC29" s="276"/>
      <c r="BD29" s="276"/>
      <c r="BE29" s="276"/>
      <c r="BF29" s="276"/>
      <c r="BG29" s="277"/>
      <c r="BH29" s="40"/>
      <c r="BI29" s="299"/>
      <c r="BJ29" s="300"/>
      <c r="BK29" s="300"/>
      <c r="BL29" s="300"/>
      <c r="BM29" s="300"/>
      <c r="BN29" s="301"/>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row>
    <row r="30" spans="1:100" ht="15" customHeight="1" x14ac:dyDescent="0.35">
      <c r="A30" s="40"/>
      <c r="B30" s="205"/>
      <c r="C30" s="205"/>
      <c r="D30" s="206"/>
      <c r="E30" s="268"/>
      <c r="F30" s="269"/>
      <c r="G30" s="269"/>
      <c r="H30" s="269"/>
      <c r="I30" s="269"/>
      <c r="J30" s="258" t="e">
        <f>IF(AND('Riesgos Corrup'!#REF!="Alta",'Riesgos Corrup'!#REF!="Mayor"),CONCATENATE("R",'Riesgos Corrup'!#REF!),"")</f>
        <v>#REF!</v>
      </c>
      <c r="K30" s="259"/>
      <c r="L30" s="259" t="e">
        <f>IF(AND('Riesgos Corrup'!#REF!="Alta",'Riesgos Corrup'!#REF!="Mayor"),CONCATENATE("R",'Riesgos Corrup'!#REF!),"")</f>
        <v>#REF!</v>
      </c>
      <c r="M30" s="259"/>
      <c r="N30" s="259" t="e">
        <f>IF(AND('Riesgos Corrup'!#REF!="Alta",'Riesgos Corrup'!#REF!="Mayor"),CONCATENATE("R",'Riesgos Corrup'!#REF!),"")</f>
        <v>#REF!</v>
      </c>
      <c r="O30" s="259"/>
      <c r="P30" s="259" t="str">
        <f ca="1">IF(AND('Riesgos Corrup'!$K$22="Alta",'Riesgos Corrup'!$O$22="Mayor"),CONCATENATE("R",'Riesgos Corrup'!$A$22),"")</f>
        <v/>
      </c>
      <c r="Q30" s="259"/>
      <c r="R30" s="259" t="e">
        <f>IF(AND('Riesgos Corrup'!#REF!="Alta",'Riesgos Corrup'!#REF!="Mayor"),CONCATENATE("R",'Riesgos Corrup'!#REF!),"")</f>
        <v>#REF!</v>
      </c>
      <c r="S30" s="262"/>
      <c r="T30" s="258" t="e">
        <f>IF(AND('Riesgos Corrup'!#REF!="Alta",'Riesgos Corrup'!#REF!="Mayor"),CONCATENATE("R",'Riesgos Corrup'!#REF!),"")</f>
        <v>#REF!</v>
      </c>
      <c r="U30" s="259"/>
      <c r="V30" s="259" t="e">
        <f>IF(AND('Riesgos Corrup'!#REF!="Alta",'Riesgos Corrup'!#REF!="Mayor"),CONCATENATE("R",'Riesgos Corrup'!#REF!),"")</f>
        <v>#REF!</v>
      </c>
      <c r="W30" s="259"/>
      <c r="X30" s="259" t="e">
        <f>IF(AND('Riesgos Corrup'!#REF!="Alta",'Riesgos Corrup'!#REF!="Mayor"),CONCATENATE("R",'Riesgos Corrup'!#REF!),"")</f>
        <v>#REF!</v>
      </c>
      <c r="Y30" s="259"/>
      <c r="Z30" s="259" t="str">
        <f ca="1">IF(AND('Riesgos Corrup'!$K$22="Alta",'Riesgos Corrup'!$O$22="Mayor"),CONCATENATE("R",'Riesgos Corrup'!$A$22),"")</f>
        <v/>
      </c>
      <c r="AA30" s="259"/>
      <c r="AB30" s="259" t="e">
        <f>IF(AND('Riesgos Corrup'!#REF!="Alta",'Riesgos Corrup'!#REF!="Mayor"),CONCATENATE("R",'Riesgos Corrup'!#REF!),"")</f>
        <v>#REF!</v>
      </c>
      <c r="AC30" s="262"/>
      <c r="AD30" s="250" t="e">
        <f>IF(AND('Riesgos Corrup'!#REF!="Alta",'Riesgos Corrup'!#REF!="Mayor"),CONCATENATE("R",'Riesgos Corrup'!#REF!),"")</f>
        <v>#REF!</v>
      </c>
      <c r="AE30" s="251"/>
      <c r="AF30" s="251" t="e">
        <f>IF(AND('Riesgos Corrup'!#REF!="Alta",'Riesgos Corrup'!#REF!="Mayor"),CONCATENATE("R",'Riesgos Corrup'!#REF!),"")</f>
        <v>#REF!</v>
      </c>
      <c r="AG30" s="251"/>
      <c r="AH30" s="251" t="e">
        <f>IF(AND('Riesgos Corrup'!#REF!="Alta",'Riesgos Corrup'!#REF!="Mayor"),CONCATENATE("R",'Riesgos Corrup'!#REF!),"")</f>
        <v>#REF!</v>
      </c>
      <c r="AI30" s="251"/>
      <c r="AJ30" s="251" t="str">
        <f ca="1">IF(AND('Riesgos Corrup'!$K$22="Alta",'Riesgos Corrup'!$O$22="Mayor"),CONCATENATE("R",'Riesgos Corrup'!$A$22),"")</f>
        <v/>
      </c>
      <c r="AK30" s="251"/>
      <c r="AL30" s="251" t="e">
        <f>IF(AND('Riesgos Corrup'!#REF!="Alta",'Riesgos Corrup'!#REF!="Mayor"),CONCATENATE("R",'Riesgos Corrup'!#REF!),"")</f>
        <v>#REF!</v>
      </c>
      <c r="AM30" s="286"/>
      <c r="AN30" s="250" t="e">
        <f>IF(AND('Riesgos Corrup'!#REF!="Alta",'Riesgos Corrup'!#REF!="Mayor"),CONCATENATE("R",'Riesgos Corrup'!#REF!),"")</f>
        <v>#REF!</v>
      </c>
      <c r="AO30" s="251"/>
      <c r="AP30" s="251" t="e">
        <f>IF(AND('Riesgos Corrup'!#REF!="Alta",'Riesgos Corrup'!#REF!="Mayor"),CONCATENATE("R",'Riesgos Corrup'!#REF!),"")</f>
        <v>#REF!</v>
      </c>
      <c r="AQ30" s="251"/>
      <c r="AR30" s="251" t="e">
        <f>IF(AND('Riesgos Corrup'!#REF!="Alta",'Riesgos Corrup'!#REF!="Mayor"),CONCATENATE("R",'Riesgos Corrup'!#REF!),"")</f>
        <v>#REF!</v>
      </c>
      <c r="AS30" s="251"/>
      <c r="AT30" s="251" t="str">
        <f ca="1">IF(AND('Riesgos Corrup'!$K$22="Alta",'Riesgos Corrup'!$O$22="Mayor"),CONCATENATE("R",'Riesgos Corrup'!$A$22),"")</f>
        <v/>
      </c>
      <c r="AU30" s="251"/>
      <c r="AV30" s="251" t="e">
        <f>IF(AND('Riesgos Corrup'!#REF!="Alta",'Riesgos Corrup'!#REF!="Mayor"),CONCATENATE("R",'Riesgos Corrup'!#REF!),"")</f>
        <v>#REF!</v>
      </c>
      <c r="AW30" s="286"/>
      <c r="AX30" s="278" t="e">
        <f>IF(AND('Riesgos Corrup'!#REF!="Alta",'Riesgos Corrup'!#REF!="Catastrófico"),CONCATENATE("R",'Riesgos Corrup'!#REF!),"")</f>
        <v>#REF!</v>
      </c>
      <c r="AY30" s="276"/>
      <c r="AZ30" s="276" t="e">
        <f>IF(AND('Riesgos Corrup'!#REF!="Alta",'Riesgos Corrup'!#REF!="Catastrófico"),CONCATENATE("R",'Riesgos Corrup'!#REF!),"")</f>
        <v>#REF!</v>
      </c>
      <c r="BA30" s="276"/>
      <c r="BB30" s="276" t="e">
        <f>IF(AND('Riesgos Corrup'!#REF!="Alta",'Riesgos Corrup'!#REF!="Catastrófico"),CONCATENATE("R",'Riesgos Corrup'!#REF!),"")</f>
        <v>#REF!</v>
      </c>
      <c r="BC30" s="276"/>
      <c r="BD30" s="276" t="str">
        <f ca="1">IF(AND('Riesgos Corrup'!$K$22="Alta",'Riesgos Corrup'!$O$22="Catastrófico"),CONCATENATE("R",'Riesgos Corrup'!$A$22),"")</f>
        <v/>
      </c>
      <c r="BE30" s="276"/>
      <c r="BF30" s="276" t="e">
        <f>IF(AND('Riesgos Corrup'!#REF!="Alta",'Riesgos Corrup'!#REF!="Catastrófico"),CONCATENATE("R",'Riesgos Corrup'!#REF!),"")</f>
        <v>#REF!</v>
      </c>
      <c r="BG30" s="277"/>
      <c r="BH30" s="40"/>
      <c r="BI30" s="299"/>
      <c r="BJ30" s="300"/>
      <c r="BK30" s="300"/>
      <c r="BL30" s="300"/>
      <c r="BM30" s="300"/>
      <c r="BN30" s="301"/>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row>
    <row r="31" spans="1:100" ht="15" customHeight="1" x14ac:dyDescent="0.35">
      <c r="A31" s="40"/>
      <c r="B31" s="205"/>
      <c r="C31" s="205"/>
      <c r="D31" s="206"/>
      <c r="E31" s="268"/>
      <c r="F31" s="269"/>
      <c r="G31" s="269"/>
      <c r="H31" s="269"/>
      <c r="I31" s="269"/>
      <c r="J31" s="258"/>
      <c r="K31" s="259"/>
      <c r="L31" s="259"/>
      <c r="M31" s="259"/>
      <c r="N31" s="259"/>
      <c r="O31" s="259"/>
      <c r="P31" s="259"/>
      <c r="Q31" s="259"/>
      <c r="R31" s="259"/>
      <c r="S31" s="262"/>
      <c r="T31" s="258"/>
      <c r="U31" s="259"/>
      <c r="V31" s="259"/>
      <c r="W31" s="259"/>
      <c r="X31" s="259"/>
      <c r="Y31" s="259"/>
      <c r="Z31" s="259"/>
      <c r="AA31" s="259"/>
      <c r="AB31" s="259"/>
      <c r="AC31" s="262"/>
      <c r="AD31" s="250"/>
      <c r="AE31" s="251"/>
      <c r="AF31" s="251"/>
      <c r="AG31" s="251"/>
      <c r="AH31" s="251"/>
      <c r="AI31" s="251"/>
      <c r="AJ31" s="251"/>
      <c r="AK31" s="251"/>
      <c r="AL31" s="251"/>
      <c r="AM31" s="286"/>
      <c r="AN31" s="250"/>
      <c r="AO31" s="251"/>
      <c r="AP31" s="251"/>
      <c r="AQ31" s="251"/>
      <c r="AR31" s="251"/>
      <c r="AS31" s="251"/>
      <c r="AT31" s="251"/>
      <c r="AU31" s="251"/>
      <c r="AV31" s="251"/>
      <c r="AW31" s="286"/>
      <c r="AX31" s="278"/>
      <c r="AY31" s="276"/>
      <c r="AZ31" s="276"/>
      <c r="BA31" s="276"/>
      <c r="BB31" s="276"/>
      <c r="BC31" s="276"/>
      <c r="BD31" s="276"/>
      <c r="BE31" s="276"/>
      <c r="BF31" s="276"/>
      <c r="BG31" s="277"/>
      <c r="BH31" s="40"/>
      <c r="BI31" s="299"/>
      <c r="BJ31" s="300"/>
      <c r="BK31" s="300"/>
      <c r="BL31" s="300"/>
      <c r="BM31" s="300"/>
      <c r="BN31" s="301"/>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row>
    <row r="32" spans="1:100" ht="15" customHeight="1" x14ac:dyDescent="0.35">
      <c r="A32" s="40"/>
      <c r="B32" s="205"/>
      <c r="C32" s="205"/>
      <c r="D32" s="206"/>
      <c r="E32" s="268"/>
      <c r="F32" s="269"/>
      <c r="G32" s="269"/>
      <c r="H32" s="269"/>
      <c r="I32" s="269"/>
      <c r="J32" s="258" t="e">
        <f>IF(AND('Riesgos Corrup'!#REF!="Alta",'Riesgos Corrup'!#REF!="Mayor"),CONCATENATE("R",'Riesgos Corrup'!#REF!),"")</f>
        <v>#REF!</v>
      </c>
      <c r="K32" s="259"/>
      <c r="L32" s="259" t="e">
        <f>IF(AND('Riesgos Corrup'!#REF!="Alta",'Riesgos Corrup'!#REF!="Mayor"),CONCATENATE("R",'Riesgos Corrup'!#REF!),"")</f>
        <v>#REF!</v>
      </c>
      <c r="M32" s="259"/>
      <c r="N32" s="259" t="str">
        <f ca="1">IF(AND('Riesgos Corrup'!$K$25="Alta",'Riesgos Corrup'!$O$25="Mayor"),CONCATENATE("R",'Riesgos Corrup'!$A$25),"")</f>
        <v/>
      </c>
      <c r="O32" s="259"/>
      <c r="P32" s="259" t="e">
        <f>IF(AND('Riesgos Corrup'!#REF!="Alta",'Riesgos Corrup'!#REF!="Mayor"),CONCATENATE("R",'Riesgos Corrup'!#REF!),"")</f>
        <v>#REF!</v>
      </c>
      <c r="Q32" s="259"/>
      <c r="R32" s="259" t="e">
        <f>IF(AND('Riesgos Corrup'!#REF!="Alta",'Riesgos Corrup'!#REF!="Mayor"),CONCATENATE("R",'Riesgos Corrup'!#REF!),"")</f>
        <v>#REF!</v>
      </c>
      <c r="S32" s="262"/>
      <c r="T32" s="258" t="e">
        <f>IF(AND('Riesgos Corrup'!#REF!="Alta",'Riesgos Corrup'!#REF!="Mayor"),CONCATENATE("R",'Riesgos Corrup'!#REF!),"")</f>
        <v>#REF!</v>
      </c>
      <c r="U32" s="259"/>
      <c r="V32" s="259" t="e">
        <f>IF(AND('Riesgos Corrup'!#REF!="Alta",'Riesgos Corrup'!#REF!="Mayor"),CONCATENATE("R",'Riesgos Corrup'!#REF!),"")</f>
        <v>#REF!</v>
      </c>
      <c r="W32" s="259"/>
      <c r="X32" s="259" t="str">
        <f ca="1">IF(AND('Riesgos Corrup'!$K$25="Alta",'Riesgos Corrup'!$O$25="Mayor"),CONCATENATE("R",'Riesgos Corrup'!$A$25),"")</f>
        <v/>
      </c>
      <c r="Y32" s="259"/>
      <c r="Z32" s="259" t="e">
        <f>IF(AND('Riesgos Corrup'!#REF!="Alta",'Riesgos Corrup'!#REF!="Mayor"),CONCATENATE("R",'Riesgos Corrup'!#REF!),"")</f>
        <v>#REF!</v>
      </c>
      <c r="AA32" s="259"/>
      <c r="AB32" s="259" t="e">
        <f>IF(AND('Riesgos Corrup'!#REF!="Alta",'Riesgos Corrup'!#REF!="Mayor"),CONCATENATE("R",'Riesgos Corrup'!#REF!),"")</f>
        <v>#REF!</v>
      </c>
      <c r="AC32" s="262"/>
      <c r="AD32" s="250" t="e">
        <f>IF(AND('Riesgos Corrup'!#REF!="Alta",'Riesgos Corrup'!#REF!="Mayor"),CONCATENATE("R",'Riesgos Corrup'!#REF!),"")</f>
        <v>#REF!</v>
      </c>
      <c r="AE32" s="251"/>
      <c r="AF32" s="251" t="e">
        <f>IF(AND('Riesgos Corrup'!#REF!="Alta",'Riesgos Corrup'!#REF!="Mayor"),CONCATENATE("R",'Riesgos Corrup'!#REF!),"")</f>
        <v>#REF!</v>
      </c>
      <c r="AG32" s="251"/>
      <c r="AH32" s="251" t="str">
        <f ca="1">IF(AND('Riesgos Corrup'!$K$25="Alta",'Riesgos Corrup'!$O$25="Mayor"),CONCATENATE("R",'Riesgos Corrup'!$A$25),"")</f>
        <v/>
      </c>
      <c r="AI32" s="251"/>
      <c r="AJ32" s="251" t="e">
        <f>IF(AND('Riesgos Corrup'!#REF!="Alta",'Riesgos Corrup'!#REF!="Mayor"),CONCATENATE("R",'Riesgos Corrup'!#REF!),"")</f>
        <v>#REF!</v>
      </c>
      <c r="AK32" s="251"/>
      <c r="AL32" s="251" t="e">
        <f>IF(AND('Riesgos Corrup'!#REF!="Alta",'Riesgos Corrup'!#REF!="Mayor"),CONCATENATE("R",'Riesgos Corrup'!#REF!),"")</f>
        <v>#REF!</v>
      </c>
      <c r="AM32" s="286"/>
      <c r="AN32" s="250" t="e">
        <f>IF(AND('Riesgos Corrup'!#REF!="Alta",'Riesgos Corrup'!#REF!="Mayor"),CONCATENATE("R",'Riesgos Corrup'!#REF!),"")</f>
        <v>#REF!</v>
      </c>
      <c r="AO32" s="251"/>
      <c r="AP32" s="251" t="e">
        <f>IF(AND('Riesgos Corrup'!#REF!="Alta",'Riesgos Corrup'!#REF!="Mayor"),CONCATENATE("R",'Riesgos Corrup'!#REF!),"")</f>
        <v>#REF!</v>
      </c>
      <c r="AQ32" s="251"/>
      <c r="AR32" s="251" t="str">
        <f ca="1">IF(AND('Riesgos Corrup'!$K$25="Alta",'Riesgos Corrup'!$O$25="Mayor"),CONCATENATE("R",'Riesgos Corrup'!$A$25),"")</f>
        <v/>
      </c>
      <c r="AS32" s="251"/>
      <c r="AT32" s="251" t="e">
        <f>IF(AND('Riesgos Corrup'!#REF!="Alta",'Riesgos Corrup'!#REF!="Mayor"),CONCATENATE("R",'Riesgos Corrup'!#REF!),"")</f>
        <v>#REF!</v>
      </c>
      <c r="AU32" s="251"/>
      <c r="AV32" s="251" t="e">
        <f>IF(AND('Riesgos Corrup'!#REF!="Alta",'Riesgos Corrup'!#REF!="Mayor"),CONCATENATE("R",'Riesgos Corrup'!#REF!),"")</f>
        <v>#REF!</v>
      </c>
      <c r="AW32" s="286"/>
      <c r="AX32" s="278" t="e">
        <f>IF(AND('Riesgos Corrup'!#REF!="Alta",'Riesgos Corrup'!#REF!="Catastrófico"),CONCATENATE("R",'Riesgos Corrup'!#REF!),"")</f>
        <v>#REF!</v>
      </c>
      <c r="AY32" s="276"/>
      <c r="AZ32" s="276" t="e">
        <f>IF(AND('Riesgos Corrup'!#REF!="Alta",'Riesgos Corrup'!#REF!="Catastrófico"),CONCATENATE("R",'Riesgos Corrup'!#REF!),"")</f>
        <v>#REF!</v>
      </c>
      <c r="BA32" s="276"/>
      <c r="BB32" s="276" t="str">
        <f ca="1">IF(AND('Riesgos Corrup'!$K$25="Alta",'Riesgos Corrup'!$O$25="Catastrófico"),CONCATENATE("R",'Riesgos Corrup'!$A$25),"")</f>
        <v/>
      </c>
      <c r="BC32" s="276"/>
      <c r="BD32" s="276" t="e">
        <f>IF(AND('Riesgos Corrup'!#REF!="Alta",'Riesgos Corrup'!#REF!="Catastrófico"),CONCATENATE("R",'Riesgos Corrup'!#REF!),"")</f>
        <v>#REF!</v>
      </c>
      <c r="BE32" s="276"/>
      <c r="BF32" s="276" t="e">
        <f>IF(AND('Riesgos Corrup'!#REF!="Alta",'Riesgos Corrup'!#REF!="Catastrófico"),CONCATENATE("R",'Riesgos Corrup'!#REF!),"")</f>
        <v>#REF!</v>
      </c>
      <c r="BG32" s="277"/>
      <c r="BH32" s="40"/>
      <c r="BI32" s="299"/>
      <c r="BJ32" s="300"/>
      <c r="BK32" s="300"/>
      <c r="BL32" s="300"/>
      <c r="BM32" s="300"/>
      <c r="BN32" s="301"/>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row>
    <row r="33" spans="1:100" ht="15" customHeight="1" thickBot="1" x14ac:dyDescent="0.4">
      <c r="A33" s="40"/>
      <c r="B33" s="205"/>
      <c r="C33" s="205"/>
      <c r="D33" s="206"/>
      <c r="E33" s="268"/>
      <c r="F33" s="269"/>
      <c r="G33" s="269"/>
      <c r="H33" s="269"/>
      <c r="I33" s="269"/>
      <c r="J33" s="258"/>
      <c r="K33" s="259"/>
      <c r="L33" s="259"/>
      <c r="M33" s="259"/>
      <c r="N33" s="259"/>
      <c r="O33" s="259"/>
      <c r="P33" s="259"/>
      <c r="Q33" s="259"/>
      <c r="R33" s="259"/>
      <c r="S33" s="262"/>
      <c r="T33" s="258"/>
      <c r="U33" s="259"/>
      <c r="V33" s="259"/>
      <c r="W33" s="259"/>
      <c r="X33" s="259"/>
      <c r="Y33" s="259"/>
      <c r="Z33" s="259"/>
      <c r="AA33" s="259"/>
      <c r="AB33" s="259"/>
      <c r="AC33" s="262"/>
      <c r="AD33" s="250"/>
      <c r="AE33" s="251"/>
      <c r="AF33" s="251"/>
      <c r="AG33" s="251"/>
      <c r="AH33" s="251"/>
      <c r="AI33" s="251"/>
      <c r="AJ33" s="251"/>
      <c r="AK33" s="251"/>
      <c r="AL33" s="251"/>
      <c r="AM33" s="286"/>
      <c r="AN33" s="250"/>
      <c r="AO33" s="251"/>
      <c r="AP33" s="251"/>
      <c r="AQ33" s="251"/>
      <c r="AR33" s="251"/>
      <c r="AS33" s="251"/>
      <c r="AT33" s="251"/>
      <c r="AU33" s="251"/>
      <c r="AV33" s="251"/>
      <c r="AW33" s="286"/>
      <c r="AX33" s="278"/>
      <c r="AY33" s="276"/>
      <c r="AZ33" s="276"/>
      <c r="BA33" s="276"/>
      <c r="BB33" s="276"/>
      <c r="BC33" s="276"/>
      <c r="BD33" s="276"/>
      <c r="BE33" s="276"/>
      <c r="BF33" s="276"/>
      <c r="BG33" s="277"/>
      <c r="BH33" s="40"/>
      <c r="BI33" s="302"/>
      <c r="BJ33" s="303"/>
      <c r="BK33" s="303"/>
      <c r="BL33" s="303"/>
      <c r="BM33" s="303"/>
      <c r="BN33" s="304"/>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row>
    <row r="34" spans="1:100" ht="15" customHeight="1" x14ac:dyDescent="0.35">
      <c r="A34" s="40"/>
      <c r="B34" s="205"/>
      <c r="C34" s="205"/>
      <c r="D34" s="206"/>
      <c r="E34" s="268"/>
      <c r="F34" s="269"/>
      <c r="G34" s="269"/>
      <c r="H34" s="269"/>
      <c r="I34" s="269"/>
      <c r="J34" s="258" t="str">
        <f ca="1">IF(AND('Riesgos Corrup'!$K$28="Alta",'Riesgos Corrup'!$O$28="Mayor"),CONCATENATE("R",'Riesgos Corrup'!$A$28),"")</f>
        <v/>
      </c>
      <c r="K34" s="259"/>
      <c r="L34" s="259" t="str">
        <f ca="1">IF(AND('Riesgos Corrup'!$K$31="Alta",'Riesgos Corrup'!$O$31="Mayor"),CONCATENATE("R",'Riesgos Corrup'!$A$31),"")</f>
        <v/>
      </c>
      <c r="M34" s="259"/>
      <c r="N34" s="259" t="e">
        <f>IF(AND('Riesgos Corrup'!#REF!="Alta",'Riesgos Corrup'!#REF!="Mayor"),CONCATENATE("R",'Riesgos Corrup'!#REF!),"")</f>
        <v>#REF!</v>
      </c>
      <c r="O34" s="259"/>
      <c r="P34" s="259" t="e">
        <f>IF(AND('Riesgos Corrup'!#REF!="Alta",'Riesgos Corrup'!#REF!="Mayor"),CONCATENATE("R",'Riesgos Corrup'!#REF!),"")</f>
        <v>#REF!</v>
      </c>
      <c r="Q34" s="259"/>
      <c r="R34" s="259" t="str">
        <f ca="1">IF(AND('Riesgos Corrup'!$K$34="Alta",'Riesgos Corrup'!$O$34="Mayor"),CONCATENATE("R",'Riesgos Corrup'!$A$34),"")</f>
        <v/>
      </c>
      <c r="S34" s="262"/>
      <c r="T34" s="258" t="str">
        <f ca="1">IF(AND('Riesgos Corrup'!$K$28="Alta",'Riesgos Corrup'!$O$28="Mayor"),CONCATENATE("R",'Riesgos Corrup'!$A$28),"")</f>
        <v/>
      </c>
      <c r="U34" s="259"/>
      <c r="V34" s="259" t="str">
        <f ca="1">IF(AND('Riesgos Corrup'!$K$31="Alta",'Riesgos Corrup'!$O$31="Mayor"),CONCATENATE("R",'Riesgos Corrup'!$A$31),"")</f>
        <v/>
      </c>
      <c r="W34" s="259"/>
      <c r="X34" s="259" t="e">
        <f>IF(AND('Riesgos Corrup'!#REF!="Alta",'Riesgos Corrup'!#REF!="Mayor"),CONCATENATE("R",'Riesgos Corrup'!#REF!),"")</f>
        <v>#REF!</v>
      </c>
      <c r="Y34" s="259"/>
      <c r="Z34" s="259" t="e">
        <f>IF(AND('Riesgos Corrup'!#REF!="Alta",'Riesgos Corrup'!#REF!="Mayor"),CONCATENATE("R",'Riesgos Corrup'!#REF!),"")</f>
        <v>#REF!</v>
      </c>
      <c r="AA34" s="259"/>
      <c r="AB34" s="259" t="str">
        <f ca="1">IF(AND('Riesgos Corrup'!$K$34="Alta",'Riesgos Corrup'!$O$34="Mayor"),CONCATENATE("R",'Riesgos Corrup'!$A$34),"")</f>
        <v/>
      </c>
      <c r="AC34" s="262"/>
      <c r="AD34" s="250" t="str">
        <f ca="1">IF(AND('Riesgos Corrup'!$K$28="Alta",'Riesgos Corrup'!$O$28="Mayor"),CONCATENATE("R",'Riesgos Corrup'!$A$28),"")</f>
        <v/>
      </c>
      <c r="AE34" s="251"/>
      <c r="AF34" s="251" t="str">
        <f ca="1">IF(AND('Riesgos Corrup'!$K$31="Alta",'Riesgos Corrup'!$O$31="Mayor"),CONCATENATE("R",'Riesgos Corrup'!$A$31),"")</f>
        <v/>
      </c>
      <c r="AG34" s="251"/>
      <c r="AH34" s="251" t="e">
        <f>IF(AND('Riesgos Corrup'!#REF!="Alta",'Riesgos Corrup'!#REF!="Mayor"),CONCATENATE("R",'Riesgos Corrup'!#REF!),"")</f>
        <v>#REF!</v>
      </c>
      <c r="AI34" s="251"/>
      <c r="AJ34" s="251" t="e">
        <f>IF(AND('Riesgos Corrup'!#REF!="Alta",'Riesgos Corrup'!#REF!="Mayor"),CONCATENATE("R",'Riesgos Corrup'!#REF!),"")</f>
        <v>#REF!</v>
      </c>
      <c r="AK34" s="251"/>
      <c r="AL34" s="251" t="str">
        <f ca="1">IF(AND('Riesgos Corrup'!$K$34="Alta",'Riesgos Corrup'!$O$34="Mayor"),CONCATENATE("R",'Riesgos Corrup'!$A$34),"")</f>
        <v/>
      </c>
      <c r="AM34" s="286"/>
      <c r="AN34" s="250" t="str">
        <f ca="1">IF(AND('Riesgos Corrup'!$K$28="Alta",'Riesgos Corrup'!$O$28="Mayor"),CONCATENATE("R",'Riesgos Corrup'!$A$28),"")</f>
        <v/>
      </c>
      <c r="AO34" s="251"/>
      <c r="AP34" s="251" t="str">
        <f ca="1">IF(AND('Riesgos Corrup'!$K$31="Alta",'Riesgos Corrup'!$O$31="Mayor"),CONCATENATE("R",'Riesgos Corrup'!$A$31),"")</f>
        <v/>
      </c>
      <c r="AQ34" s="251"/>
      <c r="AR34" s="251" t="e">
        <f>IF(AND('Riesgos Corrup'!#REF!="Alta",'Riesgos Corrup'!#REF!="Mayor"),CONCATENATE("R",'Riesgos Corrup'!#REF!),"")</f>
        <v>#REF!</v>
      </c>
      <c r="AS34" s="251"/>
      <c r="AT34" s="251" t="e">
        <f>IF(AND('Riesgos Corrup'!#REF!="Alta",'Riesgos Corrup'!#REF!="Mayor"),CONCATENATE("R",'Riesgos Corrup'!#REF!),"")</f>
        <v>#REF!</v>
      </c>
      <c r="AU34" s="251"/>
      <c r="AV34" s="251" t="str">
        <f ca="1">IF(AND('Riesgos Corrup'!$K$34="Alta",'Riesgos Corrup'!$O$34="Mayor"),CONCATENATE("R",'Riesgos Corrup'!$A$34),"")</f>
        <v/>
      </c>
      <c r="AW34" s="286"/>
      <c r="AX34" s="278" t="str">
        <f ca="1">IF(AND('Riesgos Corrup'!$K$28="Alta",'Riesgos Corrup'!$O$28="Catastrófico"),CONCATENATE("R",'Riesgos Corrup'!$A$28),"")</f>
        <v/>
      </c>
      <c r="AY34" s="276"/>
      <c r="AZ34" s="276" t="str">
        <f ca="1">IF(AND('Riesgos Corrup'!$K$31="Alta",'Riesgos Corrup'!$O$31="Catastrófico"),CONCATENATE("R",'Riesgos Corrup'!$A$31),"")</f>
        <v/>
      </c>
      <c r="BA34" s="276"/>
      <c r="BB34" s="276" t="e">
        <f>IF(AND('Riesgos Corrup'!#REF!="Alta",'Riesgos Corrup'!#REF!="Catastrófico"),CONCATENATE("R",'Riesgos Corrup'!#REF!),"")</f>
        <v>#REF!</v>
      </c>
      <c r="BC34" s="276"/>
      <c r="BD34" s="276" t="e">
        <f>IF(AND('Riesgos Corrup'!#REF!="Alta",'Riesgos Corrup'!#REF!="Catastrófico"),CONCATENATE("R",'Riesgos Corrup'!#REF!),"")</f>
        <v>#REF!</v>
      </c>
      <c r="BE34" s="276"/>
      <c r="BF34" s="276" t="str">
        <f ca="1">IF(AND('Riesgos Corrup'!$K$34="Alta",'Riesgos Corrup'!$O$34="Catastrófico"),CONCATENATE("R",'Riesgos Corrup'!$A$34),"")</f>
        <v/>
      </c>
      <c r="BG34" s="277"/>
      <c r="BH34" s="40"/>
      <c r="BI34" s="305" t="s">
        <v>74</v>
      </c>
      <c r="BJ34" s="306"/>
      <c r="BK34" s="306"/>
      <c r="BL34" s="306"/>
      <c r="BM34" s="306"/>
      <c r="BN34" s="307"/>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row>
    <row r="35" spans="1:100" ht="15" customHeight="1" x14ac:dyDescent="0.35">
      <c r="A35" s="40"/>
      <c r="B35" s="205"/>
      <c r="C35" s="205"/>
      <c r="D35" s="206"/>
      <c r="E35" s="268"/>
      <c r="F35" s="269"/>
      <c r="G35" s="269"/>
      <c r="H35" s="269"/>
      <c r="I35" s="269"/>
      <c r="J35" s="258"/>
      <c r="K35" s="259"/>
      <c r="L35" s="259"/>
      <c r="M35" s="259"/>
      <c r="N35" s="259"/>
      <c r="O35" s="259"/>
      <c r="P35" s="259"/>
      <c r="Q35" s="259"/>
      <c r="R35" s="259"/>
      <c r="S35" s="262"/>
      <c r="T35" s="258"/>
      <c r="U35" s="259"/>
      <c r="V35" s="259"/>
      <c r="W35" s="259"/>
      <c r="X35" s="259"/>
      <c r="Y35" s="259"/>
      <c r="Z35" s="259"/>
      <c r="AA35" s="259"/>
      <c r="AB35" s="259"/>
      <c r="AC35" s="262"/>
      <c r="AD35" s="250"/>
      <c r="AE35" s="251"/>
      <c r="AF35" s="251"/>
      <c r="AG35" s="251"/>
      <c r="AH35" s="251"/>
      <c r="AI35" s="251"/>
      <c r="AJ35" s="251"/>
      <c r="AK35" s="251"/>
      <c r="AL35" s="251"/>
      <c r="AM35" s="286"/>
      <c r="AN35" s="250"/>
      <c r="AO35" s="251"/>
      <c r="AP35" s="251"/>
      <c r="AQ35" s="251"/>
      <c r="AR35" s="251"/>
      <c r="AS35" s="251"/>
      <c r="AT35" s="251"/>
      <c r="AU35" s="251"/>
      <c r="AV35" s="251"/>
      <c r="AW35" s="286"/>
      <c r="AX35" s="278"/>
      <c r="AY35" s="276"/>
      <c r="AZ35" s="276"/>
      <c r="BA35" s="276"/>
      <c r="BB35" s="276"/>
      <c r="BC35" s="276"/>
      <c r="BD35" s="276"/>
      <c r="BE35" s="276"/>
      <c r="BF35" s="276"/>
      <c r="BG35" s="277"/>
      <c r="BH35" s="40"/>
      <c r="BI35" s="308"/>
      <c r="BJ35" s="309"/>
      <c r="BK35" s="309"/>
      <c r="BL35" s="309"/>
      <c r="BM35" s="309"/>
      <c r="BN35" s="31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row>
    <row r="36" spans="1:100" ht="15" customHeight="1" x14ac:dyDescent="0.35">
      <c r="A36" s="40"/>
      <c r="B36" s="205"/>
      <c r="C36" s="205"/>
      <c r="D36" s="206"/>
      <c r="E36" s="268"/>
      <c r="F36" s="269"/>
      <c r="G36" s="269"/>
      <c r="H36" s="269"/>
      <c r="I36" s="269"/>
      <c r="J36" s="258" t="e">
        <f>IF(AND('Riesgos Corrup'!#REF!="Alta",'Riesgos Corrup'!#REF!="Mayor"),CONCATENATE("R",'Riesgos Corrup'!#REF!),"")</f>
        <v>#REF!</v>
      </c>
      <c r="K36" s="259"/>
      <c r="L36" s="259" t="str">
        <f ca="1">IF(AND('Riesgos Corrup'!$K$37="Alta",'Riesgos Corrup'!$O$37="Mayor"),CONCATENATE("R",'Riesgos Corrup'!$A$37),"")</f>
        <v/>
      </c>
      <c r="M36" s="259"/>
      <c r="N36" s="259" t="e">
        <f>IF(AND('Riesgos Corrup'!#REF!="Alta",'Riesgos Corrup'!#REF!="Mayor"),CONCATENATE("R",'Riesgos Corrup'!#REF!),"")</f>
        <v>#REF!</v>
      </c>
      <c r="O36" s="259"/>
      <c r="P36" s="259" t="e">
        <f>IF(AND('Riesgos Corrup'!#REF!="Alta",'Riesgos Corrup'!#REF!="Mayor"),CONCATENATE("R",'Riesgos Corrup'!#REF!),"")</f>
        <v>#REF!</v>
      </c>
      <c r="Q36" s="259"/>
      <c r="R36" s="259" t="e">
        <f>IF(AND('Riesgos Corrup'!#REF!="Alta",'Riesgos Corrup'!#REF!="Mayor"),CONCATENATE("R",'Riesgos Corrup'!#REF!),"")</f>
        <v>#REF!</v>
      </c>
      <c r="S36" s="262"/>
      <c r="T36" s="258" t="e">
        <f>IF(AND('Riesgos Corrup'!#REF!="Alta",'Riesgos Corrup'!#REF!="Mayor"),CONCATENATE("R",'Riesgos Corrup'!#REF!),"")</f>
        <v>#REF!</v>
      </c>
      <c r="U36" s="259"/>
      <c r="V36" s="259" t="str">
        <f ca="1">IF(AND('Riesgos Corrup'!$K$37="Alta",'Riesgos Corrup'!$O$37="Mayor"),CONCATENATE("R",'Riesgos Corrup'!$A$37),"")</f>
        <v/>
      </c>
      <c r="W36" s="259"/>
      <c r="X36" s="259" t="e">
        <f>IF(AND('Riesgos Corrup'!#REF!="Alta",'Riesgos Corrup'!#REF!="Mayor"),CONCATENATE("R",'Riesgos Corrup'!#REF!),"")</f>
        <v>#REF!</v>
      </c>
      <c r="Y36" s="259"/>
      <c r="Z36" s="259" t="e">
        <f>IF(AND('Riesgos Corrup'!#REF!="Alta",'Riesgos Corrup'!#REF!="Mayor"),CONCATENATE("R",'Riesgos Corrup'!#REF!),"")</f>
        <v>#REF!</v>
      </c>
      <c r="AA36" s="259"/>
      <c r="AB36" s="259" t="e">
        <f>IF(AND('Riesgos Corrup'!#REF!="Alta",'Riesgos Corrup'!#REF!="Mayor"),CONCATENATE("R",'Riesgos Corrup'!#REF!),"")</f>
        <v>#REF!</v>
      </c>
      <c r="AC36" s="262"/>
      <c r="AD36" s="250" t="e">
        <f>IF(AND('Riesgos Corrup'!#REF!="Alta",'Riesgos Corrup'!#REF!="Mayor"),CONCATENATE("R",'Riesgos Corrup'!#REF!),"")</f>
        <v>#REF!</v>
      </c>
      <c r="AE36" s="251"/>
      <c r="AF36" s="251" t="str">
        <f ca="1">IF(AND('Riesgos Corrup'!$K$37="Alta",'Riesgos Corrup'!$O$37="Mayor"),CONCATENATE("R",'Riesgos Corrup'!$A$37),"")</f>
        <v/>
      </c>
      <c r="AG36" s="251"/>
      <c r="AH36" s="251" t="e">
        <f>IF(AND('Riesgos Corrup'!#REF!="Alta",'Riesgos Corrup'!#REF!="Mayor"),CONCATENATE("R",'Riesgos Corrup'!#REF!),"")</f>
        <v>#REF!</v>
      </c>
      <c r="AI36" s="251"/>
      <c r="AJ36" s="251" t="e">
        <f>IF(AND('Riesgos Corrup'!#REF!="Alta",'Riesgos Corrup'!#REF!="Mayor"),CONCATENATE("R",'Riesgos Corrup'!#REF!),"")</f>
        <v>#REF!</v>
      </c>
      <c r="AK36" s="251"/>
      <c r="AL36" s="251" t="e">
        <f>IF(AND('Riesgos Corrup'!#REF!="Alta",'Riesgos Corrup'!#REF!="Mayor"),CONCATENATE("R",'Riesgos Corrup'!#REF!),"")</f>
        <v>#REF!</v>
      </c>
      <c r="AM36" s="286"/>
      <c r="AN36" s="250" t="e">
        <f>IF(AND('Riesgos Corrup'!#REF!="Alta",'Riesgos Corrup'!#REF!="Mayor"),CONCATENATE("R",'Riesgos Corrup'!#REF!),"")</f>
        <v>#REF!</v>
      </c>
      <c r="AO36" s="251"/>
      <c r="AP36" s="251" t="str">
        <f ca="1">IF(AND('Riesgos Corrup'!$K$37="Alta",'Riesgos Corrup'!$O$37="Mayor"),CONCATENATE("R",'Riesgos Corrup'!$A$37),"")</f>
        <v/>
      </c>
      <c r="AQ36" s="251"/>
      <c r="AR36" s="251" t="e">
        <f>IF(AND('Riesgos Corrup'!#REF!="Alta",'Riesgos Corrup'!#REF!="Mayor"),CONCATENATE("R",'Riesgos Corrup'!#REF!),"")</f>
        <v>#REF!</v>
      </c>
      <c r="AS36" s="251"/>
      <c r="AT36" s="251" t="e">
        <f>IF(AND('Riesgos Corrup'!#REF!="Alta",'Riesgos Corrup'!#REF!="Mayor"),CONCATENATE("R",'Riesgos Corrup'!#REF!),"")</f>
        <v>#REF!</v>
      </c>
      <c r="AU36" s="251"/>
      <c r="AV36" s="251" t="e">
        <f>IF(AND('Riesgos Corrup'!#REF!="Alta",'Riesgos Corrup'!#REF!="Mayor"),CONCATENATE("R",'Riesgos Corrup'!#REF!),"")</f>
        <v>#REF!</v>
      </c>
      <c r="AW36" s="286"/>
      <c r="AX36" s="278" t="e">
        <f>IF(AND('Riesgos Corrup'!#REF!="Alta",'Riesgos Corrup'!#REF!="Catastrófico"),CONCATENATE("R",'Riesgos Corrup'!#REF!),"")</f>
        <v>#REF!</v>
      </c>
      <c r="AY36" s="276"/>
      <c r="AZ36" s="276" t="str">
        <f ca="1">IF(AND('Riesgos Corrup'!$K$37="Alta",'Riesgos Corrup'!$O$37="Catastrófico"),CONCATENATE("R",'Riesgos Corrup'!$A$37),"")</f>
        <v/>
      </c>
      <c r="BA36" s="276"/>
      <c r="BB36" s="276" t="e">
        <f>IF(AND('Riesgos Corrup'!#REF!="Alta",'Riesgos Corrup'!#REF!="Catastrófico"),CONCATENATE("R",'Riesgos Corrup'!#REF!),"")</f>
        <v>#REF!</v>
      </c>
      <c r="BC36" s="276"/>
      <c r="BD36" s="276" t="e">
        <f>IF(AND('Riesgos Corrup'!#REF!="Alta",'Riesgos Corrup'!#REF!="Catastrófico"),CONCATENATE("R",'Riesgos Corrup'!#REF!),"")</f>
        <v>#REF!</v>
      </c>
      <c r="BE36" s="276"/>
      <c r="BF36" s="276" t="e">
        <f>IF(AND('Riesgos Corrup'!#REF!="Alta",'Riesgos Corrup'!#REF!="Catastrófico"),CONCATENATE("R",'Riesgos Corrup'!#REF!),"")</f>
        <v>#REF!</v>
      </c>
      <c r="BG36" s="277"/>
      <c r="BH36" s="40"/>
      <c r="BI36" s="308"/>
      <c r="BJ36" s="309"/>
      <c r="BK36" s="309"/>
      <c r="BL36" s="309"/>
      <c r="BM36" s="309"/>
      <c r="BN36" s="31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row>
    <row r="37" spans="1:100" ht="15" customHeight="1" x14ac:dyDescent="0.35">
      <c r="A37" s="40"/>
      <c r="B37" s="205"/>
      <c r="C37" s="205"/>
      <c r="D37" s="206"/>
      <c r="E37" s="268"/>
      <c r="F37" s="269"/>
      <c r="G37" s="269"/>
      <c r="H37" s="269"/>
      <c r="I37" s="269"/>
      <c r="J37" s="258"/>
      <c r="K37" s="259"/>
      <c r="L37" s="259"/>
      <c r="M37" s="259"/>
      <c r="N37" s="259"/>
      <c r="O37" s="259"/>
      <c r="P37" s="259"/>
      <c r="Q37" s="259"/>
      <c r="R37" s="259"/>
      <c r="S37" s="262"/>
      <c r="T37" s="258"/>
      <c r="U37" s="259"/>
      <c r="V37" s="259"/>
      <c r="W37" s="259"/>
      <c r="X37" s="259"/>
      <c r="Y37" s="259"/>
      <c r="Z37" s="259"/>
      <c r="AA37" s="259"/>
      <c r="AB37" s="259"/>
      <c r="AC37" s="262"/>
      <c r="AD37" s="250"/>
      <c r="AE37" s="251"/>
      <c r="AF37" s="251"/>
      <c r="AG37" s="251"/>
      <c r="AH37" s="251"/>
      <c r="AI37" s="251"/>
      <c r="AJ37" s="251"/>
      <c r="AK37" s="251"/>
      <c r="AL37" s="251"/>
      <c r="AM37" s="286"/>
      <c r="AN37" s="250"/>
      <c r="AO37" s="251"/>
      <c r="AP37" s="251"/>
      <c r="AQ37" s="251"/>
      <c r="AR37" s="251"/>
      <c r="AS37" s="251"/>
      <c r="AT37" s="251"/>
      <c r="AU37" s="251"/>
      <c r="AV37" s="251"/>
      <c r="AW37" s="286"/>
      <c r="AX37" s="278"/>
      <c r="AY37" s="276"/>
      <c r="AZ37" s="276"/>
      <c r="BA37" s="276"/>
      <c r="BB37" s="276"/>
      <c r="BC37" s="276"/>
      <c r="BD37" s="276"/>
      <c r="BE37" s="276"/>
      <c r="BF37" s="276"/>
      <c r="BG37" s="277"/>
      <c r="BH37" s="40"/>
      <c r="BI37" s="308"/>
      <c r="BJ37" s="309"/>
      <c r="BK37" s="309"/>
      <c r="BL37" s="309"/>
      <c r="BM37" s="309"/>
      <c r="BN37" s="31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row>
    <row r="38" spans="1:100" ht="15" customHeight="1" x14ac:dyDescent="0.35">
      <c r="A38" s="40"/>
      <c r="B38" s="205"/>
      <c r="C38" s="205"/>
      <c r="D38" s="206"/>
      <c r="E38" s="268"/>
      <c r="F38" s="269"/>
      <c r="G38" s="269"/>
      <c r="H38" s="269"/>
      <c r="I38" s="269"/>
      <c r="J38" s="258" t="e">
        <f>IF(AND('Riesgos Corrup'!#REF!="Alta",'Riesgos Corrup'!#REF!="Mayor"),CONCATENATE("R",'Riesgos Corrup'!#REF!),"")</f>
        <v>#REF!</v>
      </c>
      <c r="K38" s="259"/>
      <c r="L38" s="259" t="e">
        <f>IF(AND('Riesgos Corrup'!#REF!="Alta",'Riesgos Corrup'!#REF!="Mayor"),CONCATENATE("R",'Riesgos Corrup'!#REF!),"")</f>
        <v>#REF!</v>
      </c>
      <c r="M38" s="259"/>
      <c r="N38" s="259" t="e">
        <f>IF(AND('Riesgos Corrup'!#REF!="Alta",'Riesgos Corrup'!#REF!="Mayor"),CONCATENATE("R",'Riesgos Corrup'!#REF!),"")</f>
        <v>#REF!</v>
      </c>
      <c r="O38" s="259"/>
      <c r="P38" s="259" t="e">
        <f>IF(AND('Riesgos Corrup'!#REF!="Alta",'Riesgos Corrup'!#REF!="Mayor"),CONCATENATE("R",'Riesgos Corrup'!#REF!),"")</f>
        <v>#REF!</v>
      </c>
      <c r="Q38" s="259"/>
      <c r="R38" s="259" t="e">
        <f>IF(AND('Riesgos Corrup'!#REF!="Alta",'Riesgos Corrup'!#REF!="Mayor"),CONCATENATE("R",'Riesgos Corrup'!#REF!),"")</f>
        <v>#REF!</v>
      </c>
      <c r="S38" s="262"/>
      <c r="T38" s="258" t="e">
        <f>IF(AND('Riesgos Corrup'!#REF!="Alta",'Riesgos Corrup'!#REF!="Mayor"),CONCATENATE("R",'Riesgos Corrup'!#REF!),"")</f>
        <v>#REF!</v>
      </c>
      <c r="U38" s="259"/>
      <c r="V38" s="259" t="e">
        <f>IF(AND('Riesgos Corrup'!#REF!="Alta",'Riesgos Corrup'!#REF!="Mayor"),CONCATENATE("R",'Riesgos Corrup'!#REF!),"")</f>
        <v>#REF!</v>
      </c>
      <c r="W38" s="259"/>
      <c r="X38" s="259" t="e">
        <f>IF(AND('Riesgos Corrup'!#REF!="Alta",'Riesgos Corrup'!#REF!="Mayor"),CONCATENATE("R",'Riesgos Corrup'!#REF!),"")</f>
        <v>#REF!</v>
      </c>
      <c r="Y38" s="259"/>
      <c r="Z38" s="259" t="e">
        <f>IF(AND('Riesgos Corrup'!#REF!="Alta",'Riesgos Corrup'!#REF!="Mayor"),CONCATENATE("R",'Riesgos Corrup'!#REF!),"")</f>
        <v>#REF!</v>
      </c>
      <c r="AA38" s="259"/>
      <c r="AB38" s="259" t="e">
        <f>IF(AND('Riesgos Corrup'!#REF!="Alta",'Riesgos Corrup'!#REF!="Mayor"),CONCATENATE("R",'Riesgos Corrup'!#REF!),"")</f>
        <v>#REF!</v>
      </c>
      <c r="AC38" s="262"/>
      <c r="AD38" s="250" t="e">
        <f>IF(AND('Riesgos Corrup'!#REF!="Alta",'Riesgos Corrup'!#REF!="Mayor"),CONCATENATE("R",'Riesgos Corrup'!#REF!),"")</f>
        <v>#REF!</v>
      </c>
      <c r="AE38" s="251"/>
      <c r="AF38" s="251" t="e">
        <f>IF(AND('Riesgos Corrup'!#REF!="Alta",'Riesgos Corrup'!#REF!="Mayor"),CONCATENATE("R",'Riesgos Corrup'!#REF!),"")</f>
        <v>#REF!</v>
      </c>
      <c r="AG38" s="251"/>
      <c r="AH38" s="251" t="e">
        <f>IF(AND('Riesgos Corrup'!#REF!="Alta",'Riesgos Corrup'!#REF!="Mayor"),CONCATENATE("R",'Riesgos Corrup'!#REF!),"")</f>
        <v>#REF!</v>
      </c>
      <c r="AI38" s="251"/>
      <c r="AJ38" s="251" t="e">
        <f>IF(AND('Riesgos Corrup'!#REF!="Alta",'Riesgos Corrup'!#REF!="Mayor"),CONCATENATE("R",'Riesgos Corrup'!#REF!),"")</f>
        <v>#REF!</v>
      </c>
      <c r="AK38" s="251"/>
      <c r="AL38" s="251" t="e">
        <f>IF(AND('Riesgos Corrup'!#REF!="Alta",'Riesgos Corrup'!#REF!="Mayor"),CONCATENATE("R",'Riesgos Corrup'!#REF!),"")</f>
        <v>#REF!</v>
      </c>
      <c r="AM38" s="286"/>
      <c r="AN38" s="250" t="e">
        <f>IF(AND('Riesgos Corrup'!#REF!="Alta",'Riesgos Corrup'!#REF!="Mayor"),CONCATENATE("R",'Riesgos Corrup'!#REF!),"")</f>
        <v>#REF!</v>
      </c>
      <c r="AO38" s="251"/>
      <c r="AP38" s="251" t="e">
        <f>IF(AND('Riesgos Corrup'!#REF!="Alta",'Riesgos Corrup'!#REF!="Mayor"),CONCATENATE("R",'Riesgos Corrup'!#REF!),"")</f>
        <v>#REF!</v>
      </c>
      <c r="AQ38" s="251"/>
      <c r="AR38" s="251" t="e">
        <f>IF(AND('Riesgos Corrup'!#REF!="Alta",'Riesgos Corrup'!#REF!="Mayor"),CONCATENATE("R",'Riesgos Corrup'!#REF!),"")</f>
        <v>#REF!</v>
      </c>
      <c r="AS38" s="251"/>
      <c r="AT38" s="251" t="e">
        <f>IF(AND('Riesgos Corrup'!#REF!="Alta",'Riesgos Corrup'!#REF!="Mayor"),CONCATENATE("R",'Riesgos Corrup'!#REF!),"")</f>
        <v>#REF!</v>
      </c>
      <c r="AU38" s="251"/>
      <c r="AV38" s="251" t="e">
        <f>IF(AND('Riesgos Corrup'!#REF!="Alta",'Riesgos Corrup'!#REF!="Mayor"),CONCATENATE("R",'Riesgos Corrup'!#REF!),"")</f>
        <v>#REF!</v>
      </c>
      <c r="AW38" s="286"/>
      <c r="AX38" s="278" t="e">
        <f>IF(AND('Riesgos Corrup'!#REF!="Alta",'Riesgos Corrup'!#REF!="Catastrófico"),CONCATENATE("R",'Riesgos Corrup'!#REF!),"")</f>
        <v>#REF!</v>
      </c>
      <c r="AY38" s="276"/>
      <c r="AZ38" s="276" t="e">
        <f>IF(AND('Riesgos Corrup'!#REF!="Alta",'Riesgos Corrup'!#REF!="Catastrófico"),CONCATENATE("R",'Riesgos Corrup'!#REF!),"")</f>
        <v>#REF!</v>
      </c>
      <c r="BA38" s="276"/>
      <c r="BB38" s="276" t="e">
        <f>IF(AND('Riesgos Corrup'!#REF!="Alta",'Riesgos Corrup'!#REF!="Catastrófico"),CONCATENATE("R",'Riesgos Corrup'!#REF!),"")</f>
        <v>#REF!</v>
      </c>
      <c r="BC38" s="276"/>
      <c r="BD38" s="276" t="e">
        <f>IF(AND('Riesgos Corrup'!#REF!="Alta",'Riesgos Corrup'!#REF!="Catastrófico"),CONCATENATE("R",'Riesgos Corrup'!#REF!),"")</f>
        <v>#REF!</v>
      </c>
      <c r="BE38" s="276"/>
      <c r="BF38" s="276" t="e">
        <f>IF(AND('Riesgos Corrup'!#REF!="Alta",'Riesgos Corrup'!#REF!="Catastrófico"),CONCATENATE("R",'Riesgos Corrup'!#REF!),"")</f>
        <v>#REF!</v>
      </c>
      <c r="BG38" s="277"/>
      <c r="BH38" s="40"/>
      <c r="BI38" s="308"/>
      <c r="BJ38" s="309"/>
      <c r="BK38" s="309"/>
      <c r="BL38" s="309"/>
      <c r="BM38" s="309"/>
      <c r="BN38" s="31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row>
    <row r="39" spans="1:100" ht="15" customHeight="1" x14ac:dyDescent="0.35">
      <c r="A39" s="40"/>
      <c r="B39" s="205"/>
      <c r="C39" s="205"/>
      <c r="D39" s="206"/>
      <c r="E39" s="268"/>
      <c r="F39" s="269"/>
      <c r="G39" s="269"/>
      <c r="H39" s="269"/>
      <c r="I39" s="269"/>
      <c r="J39" s="258"/>
      <c r="K39" s="259"/>
      <c r="L39" s="259"/>
      <c r="M39" s="259"/>
      <c r="N39" s="259"/>
      <c r="O39" s="259"/>
      <c r="P39" s="259"/>
      <c r="Q39" s="259"/>
      <c r="R39" s="259"/>
      <c r="S39" s="262"/>
      <c r="T39" s="258"/>
      <c r="U39" s="259"/>
      <c r="V39" s="259"/>
      <c r="W39" s="259"/>
      <c r="X39" s="259"/>
      <c r="Y39" s="259"/>
      <c r="Z39" s="259"/>
      <c r="AA39" s="259"/>
      <c r="AB39" s="259"/>
      <c r="AC39" s="262"/>
      <c r="AD39" s="250"/>
      <c r="AE39" s="251"/>
      <c r="AF39" s="251"/>
      <c r="AG39" s="251"/>
      <c r="AH39" s="251"/>
      <c r="AI39" s="251"/>
      <c r="AJ39" s="251"/>
      <c r="AK39" s="251"/>
      <c r="AL39" s="251"/>
      <c r="AM39" s="286"/>
      <c r="AN39" s="250"/>
      <c r="AO39" s="251"/>
      <c r="AP39" s="251"/>
      <c r="AQ39" s="251"/>
      <c r="AR39" s="251"/>
      <c r="AS39" s="251"/>
      <c r="AT39" s="251"/>
      <c r="AU39" s="251"/>
      <c r="AV39" s="251"/>
      <c r="AW39" s="286"/>
      <c r="AX39" s="278"/>
      <c r="AY39" s="276"/>
      <c r="AZ39" s="276"/>
      <c r="BA39" s="276"/>
      <c r="BB39" s="276"/>
      <c r="BC39" s="276"/>
      <c r="BD39" s="276"/>
      <c r="BE39" s="276"/>
      <c r="BF39" s="276"/>
      <c r="BG39" s="277"/>
      <c r="BH39" s="40"/>
      <c r="BI39" s="308"/>
      <c r="BJ39" s="309"/>
      <c r="BK39" s="309"/>
      <c r="BL39" s="309"/>
      <c r="BM39" s="309"/>
      <c r="BN39" s="31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row>
    <row r="40" spans="1:100" ht="15" customHeight="1" x14ac:dyDescent="0.35">
      <c r="A40" s="40"/>
      <c r="B40" s="205"/>
      <c r="C40" s="205"/>
      <c r="D40" s="206"/>
      <c r="E40" s="268"/>
      <c r="F40" s="269"/>
      <c r="G40" s="269"/>
      <c r="H40" s="269"/>
      <c r="I40" s="269"/>
      <c r="J40" s="258" t="e">
        <f>IF(AND('Riesgos Corrup'!#REF!="Alta",'Riesgos Corrup'!#REF!="Mayor"),CONCATENATE("R",'Riesgos Corrup'!#REF!),"")</f>
        <v>#REF!</v>
      </c>
      <c r="K40" s="259"/>
      <c r="L40" s="259" t="str">
        <f ca="1">IF(AND('Riesgos Corrup'!$K$40="Alta",'Riesgos Corrup'!$O$40="Mayor"),CONCATENATE("R",'Riesgos Corrup'!$A$40),"")</f>
        <v/>
      </c>
      <c r="M40" s="259"/>
      <c r="N40" s="259" t="e">
        <f>IF(AND('Riesgos Corrup'!#REF!="Alta",'Riesgos Corrup'!#REF!="Mayor"),CONCATENATE("R",'Riesgos Corrup'!#REF!),"")</f>
        <v>#REF!</v>
      </c>
      <c r="O40" s="259"/>
      <c r="P40" s="259" t="e">
        <f>IF(AND('Riesgos Corrup'!#REF!="Alta",'Riesgos Corrup'!#REF!="Mayor"),CONCATENATE("R",'Riesgos Corrup'!#REF!),"")</f>
        <v>#REF!</v>
      </c>
      <c r="Q40" s="259"/>
      <c r="R40" s="259" t="e">
        <f>IF(AND('Riesgos Corrup'!#REF!="Alta",'Riesgos Corrup'!#REF!="Mayor"),CONCATENATE("R",'Riesgos Corrup'!#REF!),"")</f>
        <v>#REF!</v>
      </c>
      <c r="S40" s="262"/>
      <c r="T40" s="258" t="e">
        <f>IF(AND('Riesgos Corrup'!#REF!="Alta",'Riesgos Corrup'!#REF!="Mayor"),CONCATENATE("R",'Riesgos Corrup'!#REF!),"")</f>
        <v>#REF!</v>
      </c>
      <c r="U40" s="259"/>
      <c r="V40" s="259" t="str">
        <f ca="1">IF(AND('Riesgos Corrup'!$K$40="Alta",'Riesgos Corrup'!$O$40="Mayor"),CONCATENATE("R",'Riesgos Corrup'!$A$40),"")</f>
        <v/>
      </c>
      <c r="W40" s="259"/>
      <c r="X40" s="259" t="e">
        <f>IF(AND('Riesgos Corrup'!#REF!="Alta",'Riesgos Corrup'!#REF!="Mayor"),CONCATENATE("R",'Riesgos Corrup'!#REF!),"")</f>
        <v>#REF!</v>
      </c>
      <c r="Y40" s="259"/>
      <c r="Z40" s="259" t="e">
        <f>IF(AND('Riesgos Corrup'!#REF!="Alta",'Riesgos Corrup'!#REF!="Mayor"),CONCATENATE("R",'Riesgos Corrup'!#REF!),"")</f>
        <v>#REF!</v>
      </c>
      <c r="AA40" s="259"/>
      <c r="AB40" s="259" t="e">
        <f>IF(AND('Riesgos Corrup'!#REF!="Alta",'Riesgos Corrup'!#REF!="Mayor"),CONCATENATE("R",'Riesgos Corrup'!#REF!),"")</f>
        <v>#REF!</v>
      </c>
      <c r="AC40" s="262"/>
      <c r="AD40" s="250" t="e">
        <f>IF(AND('Riesgos Corrup'!#REF!="Alta",'Riesgos Corrup'!#REF!="Mayor"),CONCATENATE("R",'Riesgos Corrup'!#REF!),"")</f>
        <v>#REF!</v>
      </c>
      <c r="AE40" s="251"/>
      <c r="AF40" s="251" t="str">
        <f ca="1">IF(AND('Riesgos Corrup'!$K$40="Alta",'Riesgos Corrup'!$O$40="Mayor"),CONCATENATE("R",'Riesgos Corrup'!$A$40),"")</f>
        <v/>
      </c>
      <c r="AG40" s="251"/>
      <c r="AH40" s="251" t="e">
        <f>IF(AND('Riesgos Corrup'!#REF!="Alta",'Riesgos Corrup'!#REF!="Mayor"),CONCATENATE("R",'Riesgos Corrup'!#REF!),"")</f>
        <v>#REF!</v>
      </c>
      <c r="AI40" s="251"/>
      <c r="AJ40" s="251" t="e">
        <f>IF(AND('Riesgos Corrup'!#REF!="Alta",'Riesgos Corrup'!#REF!="Mayor"),CONCATENATE("R",'Riesgos Corrup'!#REF!),"")</f>
        <v>#REF!</v>
      </c>
      <c r="AK40" s="251"/>
      <c r="AL40" s="251" t="e">
        <f>IF(AND('Riesgos Corrup'!#REF!="Alta",'Riesgos Corrup'!#REF!="Mayor"),CONCATENATE("R",'Riesgos Corrup'!#REF!),"")</f>
        <v>#REF!</v>
      </c>
      <c r="AM40" s="286"/>
      <c r="AN40" s="250" t="e">
        <f>IF(AND('Riesgos Corrup'!#REF!="Alta",'Riesgos Corrup'!#REF!="Mayor"),CONCATENATE("R",'Riesgos Corrup'!#REF!),"")</f>
        <v>#REF!</v>
      </c>
      <c r="AO40" s="251"/>
      <c r="AP40" s="251" t="str">
        <f ca="1">IF(AND('Riesgos Corrup'!$K$40="Alta",'Riesgos Corrup'!$O$40="Mayor"),CONCATENATE("R",'Riesgos Corrup'!$A$40),"")</f>
        <v/>
      </c>
      <c r="AQ40" s="251"/>
      <c r="AR40" s="251" t="e">
        <f>IF(AND('Riesgos Corrup'!#REF!="Alta",'Riesgos Corrup'!#REF!="Mayor"),CONCATENATE("R",'Riesgos Corrup'!#REF!),"")</f>
        <v>#REF!</v>
      </c>
      <c r="AS40" s="251"/>
      <c r="AT40" s="251" t="e">
        <f>IF(AND('Riesgos Corrup'!#REF!="Alta",'Riesgos Corrup'!#REF!="Mayor"),CONCATENATE("R",'Riesgos Corrup'!#REF!),"")</f>
        <v>#REF!</v>
      </c>
      <c r="AU40" s="251"/>
      <c r="AV40" s="251" t="e">
        <f>IF(AND('Riesgos Corrup'!#REF!="Alta",'Riesgos Corrup'!#REF!="Mayor"),CONCATENATE("R",'Riesgos Corrup'!#REF!),"")</f>
        <v>#REF!</v>
      </c>
      <c r="AW40" s="286"/>
      <c r="AX40" s="278" t="e">
        <f>IF(AND('Riesgos Corrup'!#REF!="Alta",'Riesgos Corrup'!#REF!="Catastrófico"),CONCATENATE("R",'Riesgos Corrup'!#REF!),"")</f>
        <v>#REF!</v>
      </c>
      <c r="AY40" s="276"/>
      <c r="AZ40" s="276" t="str">
        <f ca="1">IF(AND('Riesgos Corrup'!$K$40="Alta",'Riesgos Corrup'!$O$40="Catastrófico"),CONCATENATE("R",'Riesgos Corrup'!$A$40),"")</f>
        <v/>
      </c>
      <c r="BA40" s="276"/>
      <c r="BB40" s="276" t="e">
        <f>IF(AND('Riesgos Corrup'!#REF!="Alta",'Riesgos Corrup'!#REF!="Catastrófico"),CONCATENATE("R",'Riesgos Corrup'!#REF!),"")</f>
        <v>#REF!</v>
      </c>
      <c r="BC40" s="276"/>
      <c r="BD40" s="276" t="e">
        <f>IF(AND('Riesgos Corrup'!#REF!="Alta",'Riesgos Corrup'!#REF!="Catastrófico"),CONCATENATE("R",'Riesgos Corrup'!#REF!),"")</f>
        <v>#REF!</v>
      </c>
      <c r="BE40" s="276"/>
      <c r="BF40" s="276" t="e">
        <f>IF(AND('Riesgos Corrup'!#REF!="Alta",'Riesgos Corrup'!#REF!="Catastrófico"),CONCATENATE("R",'Riesgos Corrup'!#REF!),"")</f>
        <v>#REF!</v>
      </c>
      <c r="BG40" s="277"/>
      <c r="BH40" s="40"/>
      <c r="BI40" s="308"/>
      <c r="BJ40" s="309"/>
      <c r="BK40" s="309"/>
      <c r="BL40" s="309"/>
      <c r="BM40" s="309"/>
      <c r="BN40" s="31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row>
    <row r="41" spans="1:100" ht="15" customHeight="1" x14ac:dyDescent="0.35">
      <c r="A41" s="40"/>
      <c r="B41" s="205"/>
      <c r="C41" s="205"/>
      <c r="D41" s="206"/>
      <c r="E41" s="268"/>
      <c r="F41" s="269"/>
      <c r="G41" s="269"/>
      <c r="H41" s="269"/>
      <c r="I41" s="269"/>
      <c r="J41" s="258"/>
      <c r="K41" s="259"/>
      <c r="L41" s="259"/>
      <c r="M41" s="259"/>
      <c r="N41" s="259"/>
      <c r="O41" s="259"/>
      <c r="P41" s="259"/>
      <c r="Q41" s="259"/>
      <c r="R41" s="259"/>
      <c r="S41" s="262"/>
      <c r="T41" s="258"/>
      <c r="U41" s="259"/>
      <c r="V41" s="259"/>
      <c r="W41" s="259"/>
      <c r="X41" s="259"/>
      <c r="Y41" s="259"/>
      <c r="Z41" s="259"/>
      <c r="AA41" s="259"/>
      <c r="AB41" s="259"/>
      <c r="AC41" s="262"/>
      <c r="AD41" s="250"/>
      <c r="AE41" s="251"/>
      <c r="AF41" s="251"/>
      <c r="AG41" s="251"/>
      <c r="AH41" s="251"/>
      <c r="AI41" s="251"/>
      <c r="AJ41" s="251"/>
      <c r="AK41" s="251"/>
      <c r="AL41" s="251"/>
      <c r="AM41" s="286"/>
      <c r="AN41" s="250"/>
      <c r="AO41" s="251"/>
      <c r="AP41" s="251"/>
      <c r="AQ41" s="251"/>
      <c r="AR41" s="251"/>
      <c r="AS41" s="251"/>
      <c r="AT41" s="251"/>
      <c r="AU41" s="251"/>
      <c r="AV41" s="251"/>
      <c r="AW41" s="286"/>
      <c r="AX41" s="278"/>
      <c r="AY41" s="276"/>
      <c r="AZ41" s="276"/>
      <c r="BA41" s="276"/>
      <c r="BB41" s="276"/>
      <c r="BC41" s="276"/>
      <c r="BD41" s="276"/>
      <c r="BE41" s="276"/>
      <c r="BF41" s="276"/>
      <c r="BG41" s="277"/>
      <c r="BH41" s="40"/>
      <c r="BI41" s="308"/>
      <c r="BJ41" s="309"/>
      <c r="BK41" s="309"/>
      <c r="BL41" s="309"/>
      <c r="BM41" s="309"/>
      <c r="BN41" s="31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row>
    <row r="42" spans="1:100" ht="15" customHeight="1" x14ac:dyDescent="0.35">
      <c r="A42" s="40"/>
      <c r="B42" s="205"/>
      <c r="C42" s="205"/>
      <c r="D42" s="206"/>
      <c r="E42" s="268"/>
      <c r="F42" s="269"/>
      <c r="G42" s="269"/>
      <c r="H42" s="269"/>
      <c r="I42" s="269"/>
      <c r="J42" s="258" t="str">
        <f ca="1">IF(AND('Riesgos Corrup'!$K$43="Alta",'Riesgos Corrup'!$O$43="Mayor"),CONCATENATE("R",'Riesgos Corrup'!$A$43),"")</f>
        <v/>
      </c>
      <c r="K42" s="259"/>
      <c r="L42" s="259" t="e">
        <f>IF(AND('Riesgos Corrup'!#REF!="Alta",'Riesgos Corrup'!#REF!="Mayor"),CONCATENATE("R",'Riesgos Corrup'!#REF!),"")</f>
        <v>#REF!</v>
      </c>
      <c r="M42" s="259"/>
      <c r="N42" s="259" t="str">
        <f ca="1">IF(AND('Riesgos Corrup'!$K$46="Alta",'Riesgos Corrup'!$O$46="Mayor"),CONCATENATE("R",'Riesgos Corrup'!$A$46),"")</f>
        <v/>
      </c>
      <c r="O42" s="259"/>
      <c r="P42" s="259" t="str">
        <f ca="1">IF(AND('Riesgos Corrup'!$K$49="Alta",'Riesgos Corrup'!$O$49="Mayor"),CONCATENATE("R",'Riesgos Corrup'!$A$49),"")</f>
        <v/>
      </c>
      <c r="Q42" s="259"/>
      <c r="R42" s="259" t="e">
        <f>IF(AND('Riesgos Corrup'!#REF!="Alta",'Riesgos Corrup'!#REF!="Mayor"),CONCATENATE("R",'Riesgos Corrup'!#REF!),"")</f>
        <v>#REF!</v>
      </c>
      <c r="S42" s="262"/>
      <c r="T42" s="258" t="str">
        <f ca="1">IF(AND('Riesgos Corrup'!$K$43="Alta",'Riesgos Corrup'!$O$43="Mayor"),CONCATENATE("R",'Riesgos Corrup'!$A$43),"")</f>
        <v/>
      </c>
      <c r="U42" s="259"/>
      <c r="V42" s="259" t="e">
        <f>IF(AND('Riesgos Corrup'!#REF!="Alta",'Riesgos Corrup'!#REF!="Mayor"),CONCATENATE("R",'Riesgos Corrup'!#REF!),"")</f>
        <v>#REF!</v>
      </c>
      <c r="W42" s="259"/>
      <c r="X42" s="259" t="str">
        <f ca="1">IF(AND('Riesgos Corrup'!$K$46="Alta",'Riesgos Corrup'!$O$46="Mayor"),CONCATENATE("R",'Riesgos Corrup'!$A$46),"")</f>
        <v/>
      </c>
      <c r="Y42" s="259"/>
      <c r="Z42" s="259" t="str">
        <f ca="1">IF(AND('Riesgos Corrup'!$K$49="Alta",'Riesgos Corrup'!$O$49="Mayor"),CONCATENATE("R",'Riesgos Corrup'!$A$49),"")</f>
        <v/>
      </c>
      <c r="AA42" s="259"/>
      <c r="AB42" s="259" t="e">
        <f>IF(AND('Riesgos Corrup'!#REF!="Alta",'Riesgos Corrup'!#REF!="Mayor"),CONCATENATE("R",'Riesgos Corrup'!#REF!),"")</f>
        <v>#REF!</v>
      </c>
      <c r="AC42" s="262"/>
      <c r="AD42" s="250" t="str">
        <f ca="1">IF(AND('Riesgos Corrup'!$K$43="Alta",'Riesgos Corrup'!$O$43="Mayor"),CONCATENATE("R",'Riesgos Corrup'!$A$43),"")</f>
        <v/>
      </c>
      <c r="AE42" s="251"/>
      <c r="AF42" s="251" t="e">
        <f>IF(AND('Riesgos Corrup'!#REF!="Alta",'Riesgos Corrup'!#REF!="Mayor"),CONCATENATE("R",'Riesgos Corrup'!#REF!),"")</f>
        <v>#REF!</v>
      </c>
      <c r="AG42" s="251"/>
      <c r="AH42" s="251" t="str">
        <f ca="1">IF(AND('Riesgos Corrup'!$K$46="Alta",'Riesgos Corrup'!$O$46="Mayor"),CONCATENATE("R",'Riesgos Corrup'!$A$46),"")</f>
        <v/>
      </c>
      <c r="AI42" s="251"/>
      <c r="AJ42" s="251" t="str">
        <f ca="1">IF(AND('Riesgos Corrup'!$K$49="Alta",'Riesgos Corrup'!$O$49="Mayor"),CONCATENATE("R",'Riesgos Corrup'!$A$49),"")</f>
        <v/>
      </c>
      <c r="AK42" s="251"/>
      <c r="AL42" s="251" t="e">
        <f>IF(AND('Riesgos Corrup'!#REF!="Alta",'Riesgos Corrup'!#REF!="Mayor"),CONCATENATE("R",'Riesgos Corrup'!#REF!),"")</f>
        <v>#REF!</v>
      </c>
      <c r="AM42" s="286"/>
      <c r="AN42" s="250" t="str">
        <f ca="1">IF(AND('Riesgos Corrup'!$K$43="Alta",'Riesgos Corrup'!$O$43="Mayor"),CONCATENATE("R",'Riesgos Corrup'!$A$43),"")</f>
        <v/>
      </c>
      <c r="AO42" s="251"/>
      <c r="AP42" s="251" t="e">
        <f>IF(AND('Riesgos Corrup'!#REF!="Alta",'Riesgos Corrup'!#REF!="Mayor"),CONCATENATE("R",'Riesgos Corrup'!#REF!),"")</f>
        <v>#REF!</v>
      </c>
      <c r="AQ42" s="251"/>
      <c r="AR42" s="251" t="str">
        <f ca="1">IF(AND('Riesgos Corrup'!$K$46="Alta",'Riesgos Corrup'!$O$46="Mayor"),CONCATENATE("R",'Riesgos Corrup'!$A$46),"")</f>
        <v/>
      </c>
      <c r="AS42" s="251"/>
      <c r="AT42" s="251" t="str">
        <f ca="1">IF(AND('Riesgos Corrup'!$K$49="Alta",'Riesgos Corrup'!$O$49="Mayor"),CONCATENATE("R",'Riesgos Corrup'!$A$49),"")</f>
        <v/>
      </c>
      <c r="AU42" s="251"/>
      <c r="AV42" s="251" t="e">
        <f>IF(AND('Riesgos Corrup'!#REF!="Alta",'Riesgos Corrup'!#REF!="Mayor"),CONCATENATE("R",'Riesgos Corrup'!#REF!),"")</f>
        <v>#REF!</v>
      </c>
      <c r="AW42" s="286"/>
      <c r="AX42" s="278" t="str">
        <f ca="1">IF(AND('Riesgos Corrup'!$K$43="Alta",'Riesgos Corrup'!$O$43="Catastrófico"),CONCATENATE("R",'Riesgos Corrup'!$A$43),"")</f>
        <v/>
      </c>
      <c r="AY42" s="276"/>
      <c r="AZ42" s="276" t="e">
        <f>IF(AND('Riesgos Corrup'!#REF!="Alta",'Riesgos Corrup'!#REF!="Catastrófico"),CONCATENATE("R",'Riesgos Corrup'!#REF!),"")</f>
        <v>#REF!</v>
      </c>
      <c r="BA42" s="276"/>
      <c r="BB42" s="276" t="str">
        <f ca="1">IF(AND('Riesgos Corrup'!$K$46="Alta",'Riesgos Corrup'!$O$46="Catastrófico"),CONCATENATE("R",'Riesgos Corrup'!$A$46),"")</f>
        <v/>
      </c>
      <c r="BC42" s="276"/>
      <c r="BD42" s="276" t="str">
        <f ca="1">IF(AND('Riesgos Corrup'!$K$49="Alta",'Riesgos Corrup'!$O$49="Catastrófico"),CONCATENATE("R",'Riesgos Corrup'!$A$49),"")</f>
        <v/>
      </c>
      <c r="BE42" s="276"/>
      <c r="BF42" s="276" t="e">
        <f>IF(AND('Riesgos Corrup'!#REF!="Alta",'Riesgos Corrup'!#REF!="Catastrófico"),CONCATENATE("R",'Riesgos Corrup'!#REF!),"")</f>
        <v>#REF!</v>
      </c>
      <c r="BG42" s="277"/>
      <c r="BH42" s="40"/>
      <c r="BI42" s="308"/>
      <c r="BJ42" s="309"/>
      <c r="BK42" s="309"/>
      <c r="BL42" s="309"/>
      <c r="BM42" s="309"/>
      <c r="BN42" s="31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row>
    <row r="43" spans="1:100" ht="15" customHeight="1" x14ac:dyDescent="0.35">
      <c r="A43" s="40"/>
      <c r="B43" s="205"/>
      <c r="C43" s="205"/>
      <c r="D43" s="206"/>
      <c r="E43" s="268"/>
      <c r="F43" s="269"/>
      <c r="G43" s="269"/>
      <c r="H43" s="269"/>
      <c r="I43" s="269"/>
      <c r="J43" s="258"/>
      <c r="K43" s="259"/>
      <c r="L43" s="259"/>
      <c r="M43" s="259"/>
      <c r="N43" s="259"/>
      <c r="O43" s="259"/>
      <c r="P43" s="259"/>
      <c r="Q43" s="259"/>
      <c r="R43" s="259"/>
      <c r="S43" s="262"/>
      <c r="T43" s="258"/>
      <c r="U43" s="259"/>
      <c r="V43" s="259"/>
      <c r="W43" s="259"/>
      <c r="X43" s="259"/>
      <c r="Y43" s="259"/>
      <c r="Z43" s="259"/>
      <c r="AA43" s="259"/>
      <c r="AB43" s="259"/>
      <c r="AC43" s="262"/>
      <c r="AD43" s="250"/>
      <c r="AE43" s="251"/>
      <c r="AF43" s="251"/>
      <c r="AG43" s="251"/>
      <c r="AH43" s="251"/>
      <c r="AI43" s="251"/>
      <c r="AJ43" s="251"/>
      <c r="AK43" s="251"/>
      <c r="AL43" s="251"/>
      <c r="AM43" s="286"/>
      <c r="AN43" s="250"/>
      <c r="AO43" s="251"/>
      <c r="AP43" s="251"/>
      <c r="AQ43" s="251"/>
      <c r="AR43" s="251"/>
      <c r="AS43" s="251"/>
      <c r="AT43" s="251"/>
      <c r="AU43" s="251"/>
      <c r="AV43" s="251"/>
      <c r="AW43" s="286"/>
      <c r="AX43" s="278"/>
      <c r="AY43" s="276"/>
      <c r="AZ43" s="276"/>
      <c r="BA43" s="276"/>
      <c r="BB43" s="276"/>
      <c r="BC43" s="276"/>
      <c r="BD43" s="276"/>
      <c r="BE43" s="276"/>
      <c r="BF43" s="276"/>
      <c r="BG43" s="277"/>
      <c r="BH43" s="40"/>
      <c r="BI43" s="308"/>
      <c r="BJ43" s="309"/>
      <c r="BK43" s="309"/>
      <c r="BL43" s="309"/>
      <c r="BM43" s="309"/>
      <c r="BN43" s="31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row>
    <row r="44" spans="1:100" ht="15" customHeight="1" x14ac:dyDescent="0.35">
      <c r="A44" s="40"/>
      <c r="B44" s="205"/>
      <c r="C44" s="205"/>
      <c r="D44" s="206"/>
      <c r="E44" s="268"/>
      <c r="F44" s="269"/>
      <c r="G44" s="269"/>
      <c r="H44" s="269"/>
      <c r="I44" s="269"/>
      <c r="J44" s="258" t="e">
        <f>IF(AND('Riesgos Corrup'!#REF!="Alta",'Riesgos Corrup'!#REF!="Mayor"),CONCATENATE("R",'Riesgos Corrup'!#REF!),"")</f>
        <v>#REF!</v>
      </c>
      <c r="K44" s="259"/>
      <c r="L44" s="259" t="e">
        <f>IF(AND('Riesgos Corrup'!#REF!="Alta",'Riesgos Corrup'!#REF!="Mayor"),CONCATENATE("R",'Riesgos Corrup'!#REF!),"")</f>
        <v>#REF!</v>
      </c>
      <c r="M44" s="259"/>
      <c r="N44" s="259" t="str">
        <f ca="1">IF(AND('Riesgos Corrup'!$K$52="Alta",'Riesgos Corrup'!$O$52="Mayor"),CONCATENATE("R",'Riesgos Corrup'!$A$52),"")</f>
        <v/>
      </c>
      <c r="O44" s="259"/>
      <c r="P44" s="259" t="e">
        <f>IF(AND('Riesgos Corrup'!#REF!="Alta",'Riesgos Corrup'!#REF!="Mayor"),CONCATENATE("R",'Riesgos Corrup'!#REF!),"")</f>
        <v>#REF!</v>
      </c>
      <c r="Q44" s="259"/>
      <c r="R44" s="259" t="str">
        <f>IF(AND('Riesgos Corrup'!$K$57="Alta",'Riesgos Corrup'!$O$57="Mayor"),CONCATENATE("R",'Riesgos Corrup'!$A$57),"")</f>
        <v/>
      </c>
      <c r="S44" s="262"/>
      <c r="T44" s="258" t="e">
        <f>IF(AND('Riesgos Corrup'!#REF!="Alta",'Riesgos Corrup'!#REF!="Mayor"),CONCATENATE("R",'Riesgos Corrup'!#REF!),"")</f>
        <v>#REF!</v>
      </c>
      <c r="U44" s="259"/>
      <c r="V44" s="259" t="e">
        <f>IF(AND('Riesgos Corrup'!#REF!="Alta",'Riesgos Corrup'!#REF!="Mayor"),CONCATENATE("R",'Riesgos Corrup'!#REF!),"")</f>
        <v>#REF!</v>
      </c>
      <c r="W44" s="259"/>
      <c r="X44" s="259" t="str">
        <f ca="1">IF(AND('Riesgos Corrup'!$K$52="Alta",'Riesgos Corrup'!$O$52="Mayor"),CONCATENATE("R",'Riesgos Corrup'!$A$52),"")</f>
        <v/>
      </c>
      <c r="Y44" s="259"/>
      <c r="Z44" s="259" t="e">
        <f>IF(AND('Riesgos Corrup'!#REF!="Alta",'Riesgos Corrup'!#REF!="Mayor"),CONCATENATE("R",'Riesgos Corrup'!#REF!),"")</f>
        <v>#REF!</v>
      </c>
      <c r="AA44" s="259"/>
      <c r="AB44" s="259" t="str">
        <f>IF(AND('Riesgos Corrup'!$K$57="Alta",'Riesgos Corrup'!$O$57="Mayor"),CONCATENATE("R",'Riesgos Corrup'!$A$57),"")</f>
        <v/>
      </c>
      <c r="AC44" s="262"/>
      <c r="AD44" s="250" t="e">
        <f>IF(AND('Riesgos Corrup'!#REF!="Alta",'Riesgos Corrup'!#REF!="Mayor"),CONCATENATE("R",'Riesgos Corrup'!#REF!),"")</f>
        <v>#REF!</v>
      </c>
      <c r="AE44" s="251"/>
      <c r="AF44" s="251" t="e">
        <f>IF(AND('Riesgos Corrup'!#REF!="Alta",'Riesgos Corrup'!#REF!="Mayor"),CONCATENATE("R",'Riesgos Corrup'!#REF!),"")</f>
        <v>#REF!</v>
      </c>
      <c r="AG44" s="251"/>
      <c r="AH44" s="251" t="str">
        <f ca="1">IF(AND('Riesgos Corrup'!$K$52="Alta",'Riesgos Corrup'!$O$52="Mayor"),CONCATENATE("R",'Riesgos Corrup'!$A$52),"")</f>
        <v/>
      </c>
      <c r="AI44" s="251"/>
      <c r="AJ44" s="251" t="e">
        <f>IF(AND('Riesgos Corrup'!#REF!="Alta",'Riesgos Corrup'!#REF!="Mayor"),CONCATENATE("R",'Riesgos Corrup'!#REF!),"")</f>
        <v>#REF!</v>
      </c>
      <c r="AK44" s="251"/>
      <c r="AL44" s="251" t="str">
        <f>IF(AND('Riesgos Corrup'!$K$57="Alta",'Riesgos Corrup'!$O$57="Mayor"),CONCATENATE("R",'Riesgos Corrup'!$A$57),"")</f>
        <v/>
      </c>
      <c r="AM44" s="286"/>
      <c r="AN44" s="250" t="e">
        <f>IF(AND('Riesgos Corrup'!#REF!="Alta",'Riesgos Corrup'!#REF!="Mayor"),CONCATENATE("R",'Riesgos Corrup'!#REF!),"")</f>
        <v>#REF!</v>
      </c>
      <c r="AO44" s="251"/>
      <c r="AP44" s="251" t="e">
        <f>IF(AND('Riesgos Corrup'!#REF!="Alta",'Riesgos Corrup'!#REF!="Mayor"),CONCATENATE("R",'Riesgos Corrup'!#REF!),"")</f>
        <v>#REF!</v>
      </c>
      <c r="AQ44" s="251"/>
      <c r="AR44" s="251" t="str">
        <f ca="1">IF(AND('Riesgos Corrup'!$K$52="Alta",'Riesgos Corrup'!$O$52="Mayor"),CONCATENATE("R",'Riesgos Corrup'!$A$52),"")</f>
        <v/>
      </c>
      <c r="AS44" s="251"/>
      <c r="AT44" s="251" t="e">
        <f>IF(AND('Riesgos Corrup'!#REF!="Alta",'Riesgos Corrup'!#REF!="Mayor"),CONCATENATE("R",'Riesgos Corrup'!#REF!),"")</f>
        <v>#REF!</v>
      </c>
      <c r="AU44" s="251"/>
      <c r="AV44" s="251" t="str">
        <f>IF(AND('Riesgos Corrup'!$K$57="Alta",'Riesgos Corrup'!$O$57="Mayor"),CONCATENATE("R",'Riesgos Corrup'!$A$57),"")</f>
        <v/>
      </c>
      <c r="AW44" s="286"/>
      <c r="AX44" s="278" t="e">
        <f>IF(AND('Riesgos Corrup'!#REF!="Alta",'Riesgos Corrup'!#REF!="Catastrófico"),CONCATENATE("R",'Riesgos Corrup'!#REF!),"")</f>
        <v>#REF!</v>
      </c>
      <c r="AY44" s="276"/>
      <c r="AZ44" s="276" t="e">
        <f>IF(AND('Riesgos Corrup'!#REF!="Alta",'Riesgos Corrup'!#REF!="Catastrófico"),CONCATENATE("R",'Riesgos Corrup'!#REF!),"")</f>
        <v>#REF!</v>
      </c>
      <c r="BA44" s="276"/>
      <c r="BB44" s="276" t="str">
        <f ca="1">IF(AND('Riesgos Corrup'!$K$52="Alta",'Riesgos Corrup'!$O$52="Catastrófico"),CONCATENATE("R",'Riesgos Corrup'!$A$52),"")</f>
        <v/>
      </c>
      <c r="BC44" s="276"/>
      <c r="BD44" s="276" t="e">
        <f>IF(AND('Riesgos Corrup'!#REF!="Alta",'Riesgos Corrup'!#REF!="Catastrófico"),CONCATENATE("R",'Riesgos Corrup'!#REF!),"")</f>
        <v>#REF!</v>
      </c>
      <c r="BE44" s="276"/>
      <c r="BF44" s="276" t="str">
        <f>IF(AND('Riesgos Corrup'!$K$57="Alta",'Riesgos Corrup'!$O$57="Catastrófico"),CONCATENATE("R",'Riesgos Corrup'!$A$57),"")</f>
        <v/>
      </c>
      <c r="BG44" s="277"/>
      <c r="BH44" s="40"/>
      <c r="BI44" s="308"/>
      <c r="BJ44" s="309"/>
      <c r="BK44" s="309"/>
      <c r="BL44" s="309"/>
      <c r="BM44" s="309"/>
      <c r="BN44" s="31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row>
    <row r="45" spans="1:100" ht="15" customHeight="1" thickBot="1" x14ac:dyDescent="0.4">
      <c r="A45" s="40"/>
      <c r="B45" s="205"/>
      <c r="C45" s="205"/>
      <c r="D45" s="206"/>
      <c r="E45" s="268"/>
      <c r="F45" s="269"/>
      <c r="G45" s="269"/>
      <c r="H45" s="269"/>
      <c r="I45" s="269"/>
      <c r="J45" s="260"/>
      <c r="K45" s="261"/>
      <c r="L45" s="261"/>
      <c r="M45" s="261"/>
      <c r="N45" s="261"/>
      <c r="O45" s="261"/>
      <c r="P45" s="261"/>
      <c r="Q45" s="261"/>
      <c r="R45" s="261"/>
      <c r="S45" s="263"/>
      <c r="T45" s="260"/>
      <c r="U45" s="261"/>
      <c r="V45" s="261"/>
      <c r="W45" s="261"/>
      <c r="X45" s="261"/>
      <c r="Y45" s="261"/>
      <c r="Z45" s="261"/>
      <c r="AA45" s="261"/>
      <c r="AB45" s="261"/>
      <c r="AC45" s="263"/>
      <c r="AD45" s="287"/>
      <c r="AE45" s="285"/>
      <c r="AF45" s="285"/>
      <c r="AG45" s="285"/>
      <c r="AH45" s="285"/>
      <c r="AI45" s="285"/>
      <c r="AJ45" s="285"/>
      <c r="AK45" s="285"/>
      <c r="AL45" s="285"/>
      <c r="AM45" s="288"/>
      <c r="AN45" s="287"/>
      <c r="AO45" s="285"/>
      <c r="AP45" s="285"/>
      <c r="AQ45" s="285"/>
      <c r="AR45" s="285"/>
      <c r="AS45" s="285"/>
      <c r="AT45" s="285"/>
      <c r="AU45" s="285"/>
      <c r="AV45" s="285"/>
      <c r="AW45" s="288"/>
      <c r="AX45" s="279"/>
      <c r="AY45" s="280"/>
      <c r="AZ45" s="280"/>
      <c r="BA45" s="280"/>
      <c r="BB45" s="280"/>
      <c r="BC45" s="280"/>
      <c r="BD45" s="280"/>
      <c r="BE45" s="280"/>
      <c r="BF45" s="280"/>
      <c r="BG45" s="281"/>
      <c r="BH45" s="40"/>
      <c r="BI45" s="308"/>
      <c r="BJ45" s="309"/>
      <c r="BK45" s="309"/>
      <c r="BL45" s="309"/>
      <c r="BM45" s="309"/>
      <c r="BN45" s="31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row>
    <row r="46" spans="1:100" ht="15" customHeight="1" x14ac:dyDescent="0.35">
      <c r="A46" s="40"/>
      <c r="B46" s="205"/>
      <c r="C46" s="205"/>
      <c r="D46" s="206"/>
      <c r="E46" s="266" t="s">
        <v>108</v>
      </c>
      <c r="F46" s="267"/>
      <c r="G46" s="267"/>
      <c r="H46" s="267"/>
      <c r="I46" s="267"/>
      <c r="J46" s="274" t="str">
        <f ca="1">IF(AND('Riesgos Corrup'!$K$7="Media",'Riesgos Corrup'!$O$7="Mayor"),CONCATENATE("R",'Riesgos Corrup'!$A$7),"")</f>
        <v/>
      </c>
      <c r="K46" s="264"/>
      <c r="L46" s="264" t="e">
        <f>IF(AND('Riesgos Corrup'!#REF!="Media",'Riesgos Corrup'!#REF!="Mayor"),CONCATENATE("R",'Riesgos Corrup'!#REF!),"")</f>
        <v>#REF!</v>
      </c>
      <c r="M46" s="264"/>
      <c r="N46" s="264" t="e">
        <f>IF(AND('Riesgos Corrup'!#REF!="Media",'Riesgos Corrup'!#REF!="Mayor"),CONCATENATE("R",'Riesgos Corrup'!#REF!),"")</f>
        <v>#REF!</v>
      </c>
      <c r="O46" s="264"/>
      <c r="P46" s="264" t="str">
        <f ca="1">IF(AND('Riesgos Corrup'!$K$10="Media",'Riesgos Corrup'!$O$10="Mayor"),CONCATENATE("R",'Riesgos Corrup'!$A$10),"")</f>
        <v/>
      </c>
      <c r="Q46" s="264"/>
      <c r="R46" s="264" t="e">
        <f>IF(AND('Riesgos Corrup'!#REF!="Media",'Riesgos Corrup'!#REF!="Mayor"),CONCATENATE("R",'Riesgos Corrup'!#REF!),"")</f>
        <v>#REF!</v>
      </c>
      <c r="S46" s="275"/>
      <c r="T46" s="274" t="str">
        <f ca="1">IF(AND('Riesgos Corrup'!$K$7="Media",'Riesgos Corrup'!$O$7="Mayor"),CONCATENATE("R",'Riesgos Corrup'!$A$7),"")</f>
        <v/>
      </c>
      <c r="U46" s="264"/>
      <c r="V46" s="264" t="e">
        <f>IF(AND('Riesgos Corrup'!#REF!="Media",'Riesgos Corrup'!#REF!="Mayor"),CONCATENATE("R",'Riesgos Corrup'!#REF!),"")</f>
        <v>#REF!</v>
      </c>
      <c r="W46" s="264"/>
      <c r="X46" s="264" t="e">
        <f>IF(AND('Riesgos Corrup'!#REF!="Media",'Riesgos Corrup'!#REF!="Mayor"),CONCATENATE("R",'Riesgos Corrup'!#REF!),"")</f>
        <v>#REF!</v>
      </c>
      <c r="Y46" s="264"/>
      <c r="Z46" s="264" t="str">
        <f ca="1">IF(AND('Riesgos Corrup'!$K$10="Media",'Riesgos Corrup'!$O$10="Mayor"),CONCATENATE("R",'Riesgos Corrup'!$A$10),"")</f>
        <v/>
      </c>
      <c r="AA46" s="264"/>
      <c r="AB46" s="264" t="e">
        <f>IF(AND('Riesgos Corrup'!#REF!="Media",'Riesgos Corrup'!#REF!="Mayor"),CONCATENATE("R",'Riesgos Corrup'!#REF!),"")</f>
        <v>#REF!</v>
      </c>
      <c r="AC46" s="275"/>
      <c r="AD46" s="274" t="str">
        <f ca="1">IF(AND('Riesgos Corrup'!$K$7="Media",'Riesgos Corrup'!$O$7="Mayor"),CONCATENATE("R",'Riesgos Corrup'!$A$7),"")</f>
        <v/>
      </c>
      <c r="AE46" s="264"/>
      <c r="AF46" s="264" t="e">
        <f>IF(AND('Riesgos Corrup'!#REF!="Media",'Riesgos Corrup'!#REF!="Mayor"),CONCATENATE("R",'Riesgos Corrup'!#REF!),"")</f>
        <v>#REF!</v>
      </c>
      <c r="AG46" s="264"/>
      <c r="AH46" s="264" t="e">
        <f>IF(AND('Riesgos Corrup'!#REF!="Media",'Riesgos Corrup'!#REF!="Mayor"),CONCATENATE("R",'Riesgos Corrup'!#REF!),"")</f>
        <v>#REF!</v>
      </c>
      <c r="AI46" s="264"/>
      <c r="AJ46" s="264" t="str">
        <f ca="1">IF(AND('Riesgos Corrup'!$K$10="Media",'Riesgos Corrup'!$O$10="Mayor"),CONCATENATE("R",'Riesgos Corrup'!$A$10),"")</f>
        <v/>
      </c>
      <c r="AK46" s="264"/>
      <c r="AL46" s="264" t="e">
        <f>IF(AND('Riesgos Corrup'!#REF!="Media",'Riesgos Corrup'!#REF!="Mayor"),CONCATENATE("R",'Riesgos Corrup'!#REF!),"")</f>
        <v>#REF!</v>
      </c>
      <c r="AM46" s="275"/>
      <c r="AN46" s="272" t="str">
        <f ca="1">IF(AND('Riesgos Corrup'!$K$7="Media",'Riesgos Corrup'!$O$7="Mayor"),CONCATENATE("R",'Riesgos Corrup'!$A$7),"")</f>
        <v/>
      </c>
      <c r="AO46" s="273"/>
      <c r="AP46" s="273" t="e">
        <f>IF(AND('Riesgos Corrup'!#REF!="Media",'Riesgos Corrup'!#REF!="Mayor"),CONCATENATE("R",'Riesgos Corrup'!#REF!),"")</f>
        <v>#REF!</v>
      </c>
      <c r="AQ46" s="273"/>
      <c r="AR46" s="273" t="e">
        <f>IF(AND('Riesgos Corrup'!#REF!="Media",'Riesgos Corrup'!#REF!="Mayor"),CONCATENATE("R",'Riesgos Corrup'!#REF!),"")</f>
        <v>#REF!</v>
      </c>
      <c r="AS46" s="273"/>
      <c r="AT46" s="273" t="str">
        <f ca="1">IF(AND('Riesgos Corrup'!$K$10="Media",'Riesgos Corrup'!$O$10="Mayor"),CONCATENATE("R",'Riesgos Corrup'!$A$10),"")</f>
        <v/>
      </c>
      <c r="AU46" s="273"/>
      <c r="AV46" s="273" t="e">
        <f>IF(AND('Riesgos Corrup'!#REF!="Media",'Riesgos Corrup'!#REF!="Mayor"),CONCATENATE("R",'Riesgos Corrup'!#REF!),"")</f>
        <v>#REF!</v>
      </c>
      <c r="AW46" s="289"/>
      <c r="AX46" s="282" t="str">
        <f ca="1">IF(AND('Riesgos Corrup'!$K$7="Media",'Riesgos Corrup'!$O$7="Catastrófico"),CONCATENATE("R",'Riesgos Corrup'!$A$7),"")</f>
        <v/>
      </c>
      <c r="AY46" s="283"/>
      <c r="AZ46" s="283" t="e">
        <f>IF(AND('Riesgos Corrup'!#REF!="Media",'Riesgos Corrup'!#REF!="Catastrófico"),CONCATENATE("R",'Riesgos Corrup'!#REF!),"")</f>
        <v>#REF!</v>
      </c>
      <c r="BA46" s="283"/>
      <c r="BB46" s="283" t="e">
        <f>IF(AND('Riesgos Corrup'!#REF!="Media",'Riesgos Corrup'!#REF!="Catastrófico"),CONCATENATE("R",'Riesgos Corrup'!#REF!),"")</f>
        <v>#REF!</v>
      </c>
      <c r="BC46" s="283"/>
      <c r="BD46" s="283" t="str">
        <f ca="1">IF(AND('Riesgos Corrup'!$K$10="Media",'Riesgos Corrup'!$O$10="Catastrófico"),CONCATENATE("R",'Riesgos Corrup'!$A$10),"")</f>
        <v/>
      </c>
      <c r="BE46" s="283"/>
      <c r="BF46" s="283" t="e">
        <f>IF(AND('Riesgos Corrup'!#REF!="Media",'Riesgos Corrup'!#REF!="Catastrófico"),CONCATENATE("R",'Riesgos Corrup'!#REF!),"")</f>
        <v>#REF!</v>
      </c>
      <c r="BG46" s="284"/>
      <c r="BH46" s="40"/>
      <c r="BI46" s="308"/>
      <c r="BJ46" s="309"/>
      <c r="BK46" s="309"/>
      <c r="BL46" s="309"/>
      <c r="BM46" s="309"/>
      <c r="BN46" s="31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row>
    <row r="47" spans="1:100" ht="15" customHeight="1" x14ac:dyDescent="0.35">
      <c r="A47" s="40"/>
      <c r="B47" s="205"/>
      <c r="C47" s="205"/>
      <c r="D47" s="206"/>
      <c r="E47" s="268"/>
      <c r="F47" s="269"/>
      <c r="G47" s="269"/>
      <c r="H47" s="269"/>
      <c r="I47" s="269"/>
      <c r="J47" s="258"/>
      <c r="K47" s="259"/>
      <c r="L47" s="259"/>
      <c r="M47" s="259"/>
      <c r="N47" s="259"/>
      <c r="O47" s="259"/>
      <c r="P47" s="259"/>
      <c r="Q47" s="259"/>
      <c r="R47" s="259"/>
      <c r="S47" s="262"/>
      <c r="T47" s="258"/>
      <c r="U47" s="259"/>
      <c r="V47" s="259"/>
      <c r="W47" s="259"/>
      <c r="X47" s="259"/>
      <c r="Y47" s="259"/>
      <c r="Z47" s="259"/>
      <c r="AA47" s="259"/>
      <c r="AB47" s="259"/>
      <c r="AC47" s="262"/>
      <c r="AD47" s="258"/>
      <c r="AE47" s="259"/>
      <c r="AF47" s="259"/>
      <c r="AG47" s="259"/>
      <c r="AH47" s="259"/>
      <c r="AI47" s="259"/>
      <c r="AJ47" s="259"/>
      <c r="AK47" s="259"/>
      <c r="AL47" s="259"/>
      <c r="AM47" s="262"/>
      <c r="AN47" s="250"/>
      <c r="AO47" s="251"/>
      <c r="AP47" s="251"/>
      <c r="AQ47" s="251"/>
      <c r="AR47" s="251"/>
      <c r="AS47" s="251"/>
      <c r="AT47" s="251"/>
      <c r="AU47" s="251"/>
      <c r="AV47" s="251"/>
      <c r="AW47" s="286"/>
      <c r="AX47" s="278"/>
      <c r="AY47" s="276"/>
      <c r="AZ47" s="276"/>
      <c r="BA47" s="276"/>
      <c r="BB47" s="276"/>
      <c r="BC47" s="276"/>
      <c r="BD47" s="276"/>
      <c r="BE47" s="276"/>
      <c r="BF47" s="276"/>
      <c r="BG47" s="277"/>
      <c r="BH47" s="40"/>
      <c r="BI47" s="308"/>
      <c r="BJ47" s="309"/>
      <c r="BK47" s="309"/>
      <c r="BL47" s="309"/>
      <c r="BM47" s="309"/>
      <c r="BN47" s="31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row>
    <row r="48" spans="1:100" ht="15" customHeight="1" x14ac:dyDescent="0.35">
      <c r="A48" s="40"/>
      <c r="B48" s="205"/>
      <c r="C48" s="205"/>
      <c r="D48" s="206"/>
      <c r="E48" s="268"/>
      <c r="F48" s="269"/>
      <c r="G48" s="269"/>
      <c r="H48" s="269"/>
      <c r="I48" s="269"/>
      <c r="J48" s="258" t="str">
        <f ca="1">IF(AND('Riesgos Corrup'!$K$13="Media",'Riesgos Corrup'!$O$13="Mayor"),CONCATENATE("R",'Riesgos Corrup'!$A$13),"")</f>
        <v/>
      </c>
      <c r="K48" s="259"/>
      <c r="L48" s="259" t="e">
        <f>IF(AND('Riesgos Corrup'!#REF!="Media",'Riesgos Corrup'!#REF!="Mayor"),CONCATENATE("R",'Riesgos Corrup'!#REF!),"")</f>
        <v>#REF!</v>
      </c>
      <c r="M48" s="259"/>
      <c r="N48" s="259" t="e">
        <f>IF(AND('Riesgos Corrup'!#REF!="Media",'Riesgos Corrup'!#REF!="Mayor"),CONCATENATE("R",'Riesgos Corrup'!#REF!),"")</f>
        <v>#REF!</v>
      </c>
      <c r="O48" s="259"/>
      <c r="P48" s="259" t="str">
        <f ca="1">IF(AND('Riesgos Corrup'!$K$16="Media",'Riesgos Corrup'!$O$16="Mayor"),CONCATENATE("R",'Riesgos Corrup'!$A$16),"")</f>
        <v/>
      </c>
      <c r="Q48" s="259"/>
      <c r="R48" s="259" t="str">
        <f ca="1">IF(AND('Riesgos Corrup'!$K$19="Media",'Riesgos Corrup'!$O$19="Mayor"),CONCATENATE("R",'Riesgos Corrup'!$A$19),"")</f>
        <v/>
      </c>
      <c r="S48" s="262"/>
      <c r="T48" s="258" t="str">
        <f ca="1">IF(AND('Riesgos Corrup'!$K$13="Media",'Riesgos Corrup'!$O$13="Mayor"),CONCATENATE("R",'Riesgos Corrup'!$A$13),"")</f>
        <v/>
      </c>
      <c r="U48" s="259"/>
      <c r="V48" s="259" t="e">
        <f>IF(AND('Riesgos Corrup'!#REF!="Media",'Riesgos Corrup'!#REF!="Mayor"),CONCATENATE("R",'Riesgos Corrup'!#REF!),"")</f>
        <v>#REF!</v>
      </c>
      <c r="W48" s="259"/>
      <c r="X48" s="259" t="e">
        <f>IF(AND('Riesgos Corrup'!#REF!="Media",'Riesgos Corrup'!#REF!="Mayor"),CONCATENATE("R",'Riesgos Corrup'!#REF!),"")</f>
        <v>#REF!</v>
      </c>
      <c r="Y48" s="259"/>
      <c r="Z48" s="259" t="str">
        <f ca="1">IF(AND('Riesgos Corrup'!$K$16="Media",'Riesgos Corrup'!$O$16="Mayor"),CONCATENATE("R",'Riesgos Corrup'!$A$16),"")</f>
        <v/>
      </c>
      <c r="AA48" s="259"/>
      <c r="AB48" s="259" t="str">
        <f ca="1">IF(AND('Riesgos Corrup'!$K$19="Media",'Riesgos Corrup'!$O$19="Mayor"),CONCATENATE("R",'Riesgos Corrup'!$A$19),"")</f>
        <v/>
      </c>
      <c r="AC48" s="262"/>
      <c r="AD48" s="258" t="str">
        <f ca="1">IF(AND('Riesgos Corrup'!$K$13="Media",'Riesgos Corrup'!$O$13="Mayor"),CONCATENATE("R",'Riesgos Corrup'!$A$13),"")</f>
        <v/>
      </c>
      <c r="AE48" s="259"/>
      <c r="AF48" s="259" t="e">
        <f>IF(AND('Riesgos Corrup'!#REF!="Media",'Riesgos Corrup'!#REF!="Mayor"),CONCATENATE("R",'Riesgos Corrup'!#REF!),"")</f>
        <v>#REF!</v>
      </c>
      <c r="AG48" s="259"/>
      <c r="AH48" s="259" t="e">
        <f>IF(AND('Riesgos Corrup'!#REF!="Media",'Riesgos Corrup'!#REF!="Mayor"),CONCATENATE("R",'Riesgos Corrup'!#REF!),"")</f>
        <v>#REF!</v>
      </c>
      <c r="AI48" s="259"/>
      <c r="AJ48" s="259" t="str">
        <f ca="1">IF(AND('Riesgos Corrup'!$K$16="Media",'Riesgos Corrup'!$O$16="Mayor"),CONCATENATE("R",'Riesgos Corrup'!$A$16),"")</f>
        <v/>
      </c>
      <c r="AK48" s="259"/>
      <c r="AL48" s="259" t="str">
        <f ca="1">IF(AND('Riesgos Corrup'!$K$19="Media",'Riesgos Corrup'!$O$19="Mayor"),CONCATENATE("R",'Riesgos Corrup'!$A$19),"")</f>
        <v/>
      </c>
      <c r="AM48" s="262"/>
      <c r="AN48" s="250" t="str">
        <f ca="1">IF(AND('Riesgos Corrup'!$K$13="Media",'Riesgos Corrup'!$O$13="Mayor"),CONCATENATE("R",'Riesgos Corrup'!$A$13),"")</f>
        <v/>
      </c>
      <c r="AO48" s="251"/>
      <c r="AP48" s="251" t="e">
        <f>IF(AND('Riesgos Corrup'!#REF!="Media",'Riesgos Corrup'!#REF!="Mayor"),CONCATENATE("R",'Riesgos Corrup'!#REF!),"")</f>
        <v>#REF!</v>
      </c>
      <c r="AQ48" s="251"/>
      <c r="AR48" s="251" t="e">
        <f>IF(AND('Riesgos Corrup'!#REF!="Media",'Riesgos Corrup'!#REF!="Mayor"),CONCATENATE("R",'Riesgos Corrup'!#REF!),"")</f>
        <v>#REF!</v>
      </c>
      <c r="AS48" s="251"/>
      <c r="AT48" s="251" t="str">
        <f ca="1">IF(AND('Riesgos Corrup'!$K$16="Media",'Riesgos Corrup'!$O$16="Mayor"),CONCATENATE("R",'Riesgos Corrup'!$A$16),"")</f>
        <v/>
      </c>
      <c r="AU48" s="251"/>
      <c r="AV48" s="251" t="str">
        <f ca="1">IF(AND('Riesgos Corrup'!$K$19="Media",'Riesgos Corrup'!$O$19="Mayor"),CONCATENATE("R",'Riesgos Corrup'!$A$19),"")</f>
        <v/>
      </c>
      <c r="AW48" s="286"/>
      <c r="AX48" s="278" t="str">
        <f ca="1">IF(AND('Riesgos Corrup'!$K$13="Media",'Riesgos Corrup'!$O$13="Catastrófico"),CONCATENATE("R",'Riesgos Corrup'!$A$13),"")</f>
        <v/>
      </c>
      <c r="AY48" s="276"/>
      <c r="AZ48" s="276" t="e">
        <f>IF(AND('Riesgos Corrup'!#REF!="Media",'Riesgos Corrup'!#REF!="Catastrófico"),CONCATENATE("R",'Riesgos Corrup'!#REF!),"")</f>
        <v>#REF!</v>
      </c>
      <c r="BA48" s="276"/>
      <c r="BB48" s="276" t="e">
        <f>IF(AND('Riesgos Corrup'!#REF!="Media",'Riesgos Corrup'!#REF!="Catastrófico"),CONCATENATE("R",'Riesgos Corrup'!#REF!),"")</f>
        <v>#REF!</v>
      </c>
      <c r="BC48" s="276"/>
      <c r="BD48" s="276" t="str">
        <f ca="1">IF(AND('Riesgos Corrup'!$K$16="Media",'Riesgos Corrup'!$O$16="Catastrófico"),CONCATENATE("R",'Riesgos Corrup'!$A$16),"")</f>
        <v/>
      </c>
      <c r="BE48" s="276"/>
      <c r="BF48" s="276" t="str">
        <f ca="1">IF(AND('Riesgos Corrup'!$K$19="Media",'Riesgos Corrup'!$O$19="Catastrófico"),CONCATENATE("R",'Riesgos Corrup'!$A$19),"")</f>
        <v/>
      </c>
      <c r="BG48" s="277"/>
      <c r="BH48" s="40"/>
      <c r="BI48" s="308"/>
      <c r="BJ48" s="309"/>
      <c r="BK48" s="309"/>
      <c r="BL48" s="309"/>
      <c r="BM48" s="309"/>
      <c r="BN48" s="31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row>
    <row r="49" spans="1:100" ht="15" customHeight="1" x14ac:dyDescent="0.35">
      <c r="A49" s="40"/>
      <c r="B49" s="205"/>
      <c r="C49" s="205"/>
      <c r="D49" s="206"/>
      <c r="E49" s="268"/>
      <c r="F49" s="269"/>
      <c r="G49" s="269"/>
      <c r="H49" s="269"/>
      <c r="I49" s="269"/>
      <c r="J49" s="258"/>
      <c r="K49" s="259"/>
      <c r="L49" s="259"/>
      <c r="M49" s="259"/>
      <c r="N49" s="259"/>
      <c r="O49" s="259"/>
      <c r="P49" s="259"/>
      <c r="Q49" s="259"/>
      <c r="R49" s="259"/>
      <c r="S49" s="262"/>
      <c r="T49" s="258"/>
      <c r="U49" s="259"/>
      <c r="V49" s="259"/>
      <c r="W49" s="259"/>
      <c r="X49" s="259"/>
      <c r="Y49" s="259"/>
      <c r="Z49" s="259"/>
      <c r="AA49" s="259"/>
      <c r="AB49" s="259"/>
      <c r="AC49" s="262"/>
      <c r="AD49" s="258"/>
      <c r="AE49" s="259"/>
      <c r="AF49" s="259"/>
      <c r="AG49" s="259"/>
      <c r="AH49" s="259"/>
      <c r="AI49" s="259"/>
      <c r="AJ49" s="259"/>
      <c r="AK49" s="259"/>
      <c r="AL49" s="259"/>
      <c r="AM49" s="262"/>
      <c r="AN49" s="250"/>
      <c r="AO49" s="251"/>
      <c r="AP49" s="251"/>
      <c r="AQ49" s="251"/>
      <c r="AR49" s="251"/>
      <c r="AS49" s="251"/>
      <c r="AT49" s="251"/>
      <c r="AU49" s="251"/>
      <c r="AV49" s="251"/>
      <c r="AW49" s="286"/>
      <c r="AX49" s="278"/>
      <c r="AY49" s="276"/>
      <c r="AZ49" s="276"/>
      <c r="BA49" s="276"/>
      <c r="BB49" s="276"/>
      <c r="BC49" s="276"/>
      <c r="BD49" s="276"/>
      <c r="BE49" s="276"/>
      <c r="BF49" s="276"/>
      <c r="BG49" s="277"/>
      <c r="BH49" s="40"/>
      <c r="BI49" s="308"/>
      <c r="BJ49" s="309"/>
      <c r="BK49" s="309"/>
      <c r="BL49" s="309"/>
      <c r="BM49" s="309"/>
      <c r="BN49" s="31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row>
    <row r="50" spans="1:100" ht="15" customHeight="1" x14ac:dyDescent="0.35">
      <c r="A50" s="40"/>
      <c r="B50" s="205"/>
      <c r="C50" s="205"/>
      <c r="D50" s="206"/>
      <c r="E50" s="268"/>
      <c r="F50" s="269"/>
      <c r="G50" s="269"/>
      <c r="H50" s="269"/>
      <c r="I50" s="269"/>
      <c r="J50" s="258" t="e">
        <f>IF(AND('Riesgos Corrup'!#REF!="Media",'Riesgos Corrup'!#REF!="Mayor"),CONCATENATE("R",'Riesgos Corrup'!#REF!),"")</f>
        <v>#REF!</v>
      </c>
      <c r="K50" s="259"/>
      <c r="L50" s="259" t="e">
        <f>IF(AND('Riesgos Corrup'!#REF!="Media",'Riesgos Corrup'!#REF!="Mayor"),CONCATENATE("R",'Riesgos Corrup'!#REF!),"")</f>
        <v>#REF!</v>
      </c>
      <c r="M50" s="259"/>
      <c r="N50" s="259" t="e">
        <f>IF(AND('Riesgos Corrup'!#REF!="Media",'Riesgos Corrup'!#REF!="Mayor"),CONCATENATE("R",'Riesgos Corrup'!#REF!),"")</f>
        <v>#REF!</v>
      </c>
      <c r="O50" s="259"/>
      <c r="P50" s="259" t="str">
        <f ca="1">IF(AND('Riesgos Corrup'!$K$22="Media",'Riesgos Corrup'!$O$22="Mayor"),CONCATENATE("R",'Riesgos Corrup'!$A$22),"")</f>
        <v/>
      </c>
      <c r="Q50" s="259"/>
      <c r="R50" s="259" t="e">
        <f>IF(AND('Riesgos Corrup'!#REF!="Media",'Riesgos Corrup'!#REF!="Mayor"),CONCATENATE("R",'Riesgos Corrup'!#REF!),"")</f>
        <v>#REF!</v>
      </c>
      <c r="S50" s="262"/>
      <c r="T50" s="258" t="e">
        <f>IF(AND('Riesgos Corrup'!#REF!="Media",'Riesgos Corrup'!#REF!="Mayor"),CONCATENATE("R",'Riesgos Corrup'!#REF!),"")</f>
        <v>#REF!</v>
      </c>
      <c r="U50" s="259"/>
      <c r="V50" s="259" t="e">
        <f>IF(AND('Riesgos Corrup'!#REF!="Media",'Riesgos Corrup'!#REF!="Mayor"),CONCATENATE("R",'Riesgos Corrup'!#REF!),"")</f>
        <v>#REF!</v>
      </c>
      <c r="W50" s="259"/>
      <c r="X50" s="259" t="e">
        <f>IF(AND('Riesgos Corrup'!#REF!="Media",'Riesgos Corrup'!#REF!="Mayor"),CONCATENATE("R",'Riesgos Corrup'!#REF!),"")</f>
        <v>#REF!</v>
      </c>
      <c r="Y50" s="259"/>
      <c r="Z50" s="259" t="str">
        <f ca="1">IF(AND('Riesgos Corrup'!$K$22="Media",'Riesgos Corrup'!$O$22="Mayor"),CONCATENATE("R",'Riesgos Corrup'!$A$22),"")</f>
        <v/>
      </c>
      <c r="AA50" s="259"/>
      <c r="AB50" s="259" t="e">
        <f>IF(AND('Riesgos Corrup'!#REF!="Media",'Riesgos Corrup'!#REF!="Mayor"),CONCATENATE("R",'Riesgos Corrup'!#REF!),"")</f>
        <v>#REF!</v>
      </c>
      <c r="AC50" s="262"/>
      <c r="AD50" s="258" t="e">
        <f>IF(AND('Riesgos Corrup'!#REF!="Media",'Riesgos Corrup'!#REF!="Mayor"),CONCATENATE("R",'Riesgos Corrup'!#REF!),"")</f>
        <v>#REF!</v>
      </c>
      <c r="AE50" s="259"/>
      <c r="AF50" s="259" t="e">
        <f>IF(AND('Riesgos Corrup'!#REF!="Media",'Riesgos Corrup'!#REF!="Mayor"),CONCATENATE("R",'Riesgos Corrup'!#REF!),"")</f>
        <v>#REF!</v>
      </c>
      <c r="AG50" s="259"/>
      <c r="AH50" s="259" t="e">
        <f>IF(AND('Riesgos Corrup'!#REF!="Media",'Riesgos Corrup'!#REF!="Mayor"),CONCATENATE("R",'Riesgos Corrup'!#REF!),"")</f>
        <v>#REF!</v>
      </c>
      <c r="AI50" s="259"/>
      <c r="AJ50" s="259" t="str">
        <f ca="1">IF(AND('Riesgos Corrup'!$K$22="Media",'Riesgos Corrup'!$O$22="Mayor"),CONCATENATE("R",'Riesgos Corrup'!$A$22),"")</f>
        <v/>
      </c>
      <c r="AK50" s="259"/>
      <c r="AL50" s="259" t="e">
        <f>IF(AND('Riesgos Corrup'!#REF!="Media",'Riesgos Corrup'!#REF!="Mayor"),CONCATENATE("R",'Riesgos Corrup'!#REF!),"")</f>
        <v>#REF!</v>
      </c>
      <c r="AM50" s="262"/>
      <c r="AN50" s="250" t="e">
        <f>IF(AND('Riesgos Corrup'!#REF!="Media",'Riesgos Corrup'!#REF!="Mayor"),CONCATENATE("R",'Riesgos Corrup'!#REF!),"")</f>
        <v>#REF!</v>
      </c>
      <c r="AO50" s="251"/>
      <c r="AP50" s="251" t="e">
        <f>IF(AND('Riesgos Corrup'!#REF!="Media",'Riesgos Corrup'!#REF!="Mayor"),CONCATENATE("R",'Riesgos Corrup'!#REF!),"")</f>
        <v>#REF!</v>
      </c>
      <c r="AQ50" s="251"/>
      <c r="AR50" s="251" t="e">
        <f>IF(AND('Riesgos Corrup'!#REF!="Media",'Riesgos Corrup'!#REF!="Mayor"),CONCATENATE("R",'Riesgos Corrup'!#REF!),"")</f>
        <v>#REF!</v>
      </c>
      <c r="AS50" s="251"/>
      <c r="AT50" s="251" t="str">
        <f ca="1">IF(AND('Riesgos Corrup'!$K$22="Media",'Riesgos Corrup'!$O$22="Mayor"),CONCATENATE("R",'Riesgos Corrup'!$A$22),"")</f>
        <v/>
      </c>
      <c r="AU50" s="251"/>
      <c r="AV50" s="251" t="e">
        <f>IF(AND('Riesgos Corrup'!#REF!="Media",'Riesgos Corrup'!#REF!="Mayor"),CONCATENATE("R",'Riesgos Corrup'!#REF!),"")</f>
        <v>#REF!</v>
      </c>
      <c r="AW50" s="286"/>
      <c r="AX50" s="278" t="e">
        <f>IF(AND('Riesgos Corrup'!#REF!="Media",'Riesgos Corrup'!#REF!="Catastrófico"),CONCATENATE("R",'Riesgos Corrup'!#REF!),"")</f>
        <v>#REF!</v>
      </c>
      <c r="AY50" s="276"/>
      <c r="AZ50" s="276" t="e">
        <f>IF(AND('Riesgos Corrup'!#REF!="Media",'Riesgos Corrup'!#REF!="Catastrófico"),CONCATENATE("R",'Riesgos Corrup'!#REF!),"")</f>
        <v>#REF!</v>
      </c>
      <c r="BA50" s="276"/>
      <c r="BB50" s="276" t="e">
        <f>IF(AND('Riesgos Corrup'!#REF!="Media",'Riesgos Corrup'!#REF!="Catastrófico"),CONCATENATE("R",'Riesgos Corrup'!#REF!),"")</f>
        <v>#REF!</v>
      </c>
      <c r="BC50" s="276"/>
      <c r="BD50" s="276" t="str">
        <f ca="1">IF(AND('Riesgos Corrup'!$K$22="Media",'Riesgos Corrup'!$O$22="Catastrófico"),CONCATENATE("R",'Riesgos Corrup'!$A$22),"")</f>
        <v/>
      </c>
      <c r="BE50" s="276"/>
      <c r="BF50" s="276" t="e">
        <f>IF(AND('Riesgos Corrup'!#REF!="Media",'Riesgos Corrup'!#REF!="Catastrófico"),CONCATENATE("R",'Riesgos Corrup'!#REF!),"")</f>
        <v>#REF!</v>
      </c>
      <c r="BG50" s="277"/>
      <c r="BH50" s="40"/>
      <c r="BI50" s="308"/>
      <c r="BJ50" s="309"/>
      <c r="BK50" s="309"/>
      <c r="BL50" s="309"/>
      <c r="BM50" s="309"/>
      <c r="BN50" s="31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row>
    <row r="51" spans="1:100" ht="15" customHeight="1" x14ac:dyDescent="0.35">
      <c r="A51" s="40"/>
      <c r="B51" s="205"/>
      <c r="C51" s="205"/>
      <c r="D51" s="206"/>
      <c r="E51" s="268"/>
      <c r="F51" s="269"/>
      <c r="G51" s="269"/>
      <c r="H51" s="269"/>
      <c r="I51" s="269"/>
      <c r="J51" s="258"/>
      <c r="K51" s="259"/>
      <c r="L51" s="259"/>
      <c r="M51" s="259"/>
      <c r="N51" s="259"/>
      <c r="O51" s="259"/>
      <c r="P51" s="259"/>
      <c r="Q51" s="259"/>
      <c r="R51" s="259"/>
      <c r="S51" s="262"/>
      <c r="T51" s="258"/>
      <c r="U51" s="259"/>
      <c r="V51" s="259"/>
      <c r="W51" s="259"/>
      <c r="X51" s="259"/>
      <c r="Y51" s="259"/>
      <c r="Z51" s="259"/>
      <c r="AA51" s="259"/>
      <c r="AB51" s="259"/>
      <c r="AC51" s="262"/>
      <c r="AD51" s="258"/>
      <c r="AE51" s="259"/>
      <c r="AF51" s="259"/>
      <c r="AG51" s="259"/>
      <c r="AH51" s="259"/>
      <c r="AI51" s="259"/>
      <c r="AJ51" s="259"/>
      <c r="AK51" s="259"/>
      <c r="AL51" s="259"/>
      <c r="AM51" s="262"/>
      <c r="AN51" s="250"/>
      <c r="AO51" s="251"/>
      <c r="AP51" s="251"/>
      <c r="AQ51" s="251"/>
      <c r="AR51" s="251"/>
      <c r="AS51" s="251"/>
      <c r="AT51" s="251"/>
      <c r="AU51" s="251"/>
      <c r="AV51" s="251"/>
      <c r="AW51" s="286"/>
      <c r="AX51" s="278"/>
      <c r="AY51" s="276"/>
      <c r="AZ51" s="276"/>
      <c r="BA51" s="276"/>
      <c r="BB51" s="276"/>
      <c r="BC51" s="276"/>
      <c r="BD51" s="276"/>
      <c r="BE51" s="276"/>
      <c r="BF51" s="276"/>
      <c r="BG51" s="277"/>
      <c r="BH51" s="40"/>
      <c r="BI51" s="308"/>
      <c r="BJ51" s="309"/>
      <c r="BK51" s="309"/>
      <c r="BL51" s="309"/>
      <c r="BM51" s="309"/>
      <c r="BN51" s="31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row>
    <row r="52" spans="1:100" ht="15" customHeight="1" x14ac:dyDescent="0.35">
      <c r="A52" s="40"/>
      <c r="B52" s="205"/>
      <c r="C52" s="205"/>
      <c r="D52" s="206"/>
      <c r="E52" s="268"/>
      <c r="F52" s="269"/>
      <c r="G52" s="269"/>
      <c r="H52" s="269"/>
      <c r="I52" s="269"/>
      <c r="J52" s="258" t="e">
        <f>IF(AND('Riesgos Corrup'!#REF!="Media",'Riesgos Corrup'!#REF!="Mayor"),CONCATENATE("R",'Riesgos Corrup'!#REF!),"")</f>
        <v>#REF!</v>
      </c>
      <c r="K52" s="259"/>
      <c r="L52" s="259" t="e">
        <f>IF(AND('Riesgos Corrup'!#REF!="Media",'Riesgos Corrup'!#REF!="Mayor"),CONCATENATE("R",'Riesgos Corrup'!#REF!),"")</f>
        <v>#REF!</v>
      </c>
      <c r="M52" s="259"/>
      <c r="N52" s="259" t="str">
        <f ca="1">IF(AND('Riesgos Corrup'!$K$25="Media",'Riesgos Corrup'!$O$25="Mayor"),CONCATENATE("R",'Riesgos Corrup'!$A$25),"")</f>
        <v>R7</v>
      </c>
      <c r="O52" s="259"/>
      <c r="P52" s="259" t="e">
        <f>IF(AND('Riesgos Corrup'!#REF!="Media",'Riesgos Corrup'!#REF!="Mayor"),CONCATENATE("R",'Riesgos Corrup'!#REF!),"")</f>
        <v>#REF!</v>
      </c>
      <c r="Q52" s="259"/>
      <c r="R52" s="259" t="e">
        <f>IF(AND('Riesgos Corrup'!#REF!="Media",'Riesgos Corrup'!#REF!="Mayor"),CONCATENATE("R",'Riesgos Corrup'!#REF!),"")</f>
        <v>#REF!</v>
      </c>
      <c r="S52" s="262"/>
      <c r="T52" s="258" t="e">
        <f>IF(AND('Riesgos Corrup'!#REF!="Media",'Riesgos Corrup'!#REF!="Mayor"),CONCATENATE("R",'Riesgos Corrup'!#REF!),"")</f>
        <v>#REF!</v>
      </c>
      <c r="U52" s="259"/>
      <c r="V52" s="259" t="e">
        <f>IF(AND('Riesgos Corrup'!#REF!="Media",'Riesgos Corrup'!#REF!="Mayor"),CONCATENATE("R",'Riesgos Corrup'!#REF!),"")</f>
        <v>#REF!</v>
      </c>
      <c r="W52" s="259"/>
      <c r="X52" s="259" t="str">
        <f ca="1">IF(AND('Riesgos Corrup'!$K$25="Media",'Riesgos Corrup'!$O$25="Mayor"),CONCATENATE("R",'Riesgos Corrup'!$A$25),"")</f>
        <v>R7</v>
      </c>
      <c r="Y52" s="259"/>
      <c r="Z52" s="259" t="e">
        <f>IF(AND('Riesgos Corrup'!#REF!="Media",'Riesgos Corrup'!#REF!="Mayor"),CONCATENATE("R",'Riesgos Corrup'!#REF!),"")</f>
        <v>#REF!</v>
      </c>
      <c r="AA52" s="259"/>
      <c r="AB52" s="259" t="e">
        <f>IF(AND('Riesgos Corrup'!#REF!="Media",'Riesgos Corrup'!#REF!="Mayor"),CONCATENATE("R",'Riesgos Corrup'!#REF!),"")</f>
        <v>#REF!</v>
      </c>
      <c r="AC52" s="262"/>
      <c r="AD52" s="258" t="e">
        <f>IF(AND('Riesgos Corrup'!#REF!="Media",'Riesgos Corrup'!#REF!="Mayor"),CONCATENATE("R",'Riesgos Corrup'!#REF!),"")</f>
        <v>#REF!</v>
      </c>
      <c r="AE52" s="259"/>
      <c r="AF52" s="259" t="e">
        <f>IF(AND('Riesgos Corrup'!#REF!="Media",'Riesgos Corrup'!#REF!="Mayor"),CONCATENATE("R",'Riesgos Corrup'!#REF!),"")</f>
        <v>#REF!</v>
      </c>
      <c r="AG52" s="259"/>
      <c r="AH52" s="259" t="str">
        <f ca="1">IF(AND('Riesgos Corrup'!$K$25="Media",'Riesgos Corrup'!$O$25="Mayor"),CONCATENATE("R",'Riesgos Corrup'!$A$25),"")</f>
        <v>R7</v>
      </c>
      <c r="AI52" s="259"/>
      <c r="AJ52" s="259" t="e">
        <f>IF(AND('Riesgos Corrup'!#REF!="Media",'Riesgos Corrup'!#REF!="Mayor"),CONCATENATE("R",'Riesgos Corrup'!#REF!),"")</f>
        <v>#REF!</v>
      </c>
      <c r="AK52" s="259"/>
      <c r="AL52" s="259" t="e">
        <f>IF(AND('Riesgos Corrup'!#REF!="Media",'Riesgos Corrup'!#REF!="Mayor"),CONCATENATE("R",'Riesgos Corrup'!#REF!),"")</f>
        <v>#REF!</v>
      </c>
      <c r="AM52" s="262"/>
      <c r="AN52" s="250" t="e">
        <f>IF(AND('Riesgos Corrup'!#REF!="Media",'Riesgos Corrup'!#REF!="Mayor"),CONCATENATE("R",'Riesgos Corrup'!#REF!),"")</f>
        <v>#REF!</v>
      </c>
      <c r="AO52" s="251"/>
      <c r="AP52" s="251" t="e">
        <f>IF(AND('Riesgos Corrup'!#REF!="Media",'Riesgos Corrup'!#REF!="Mayor"),CONCATENATE("R",'Riesgos Corrup'!#REF!),"")</f>
        <v>#REF!</v>
      </c>
      <c r="AQ52" s="251"/>
      <c r="AR52" s="251" t="str">
        <f ca="1">IF(AND('Riesgos Corrup'!$K$25="Media",'Riesgos Corrup'!$O$25="Mayor"),CONCATENATE("R",'Riesgos Corrup'!$A$25),"")</f>
        <v>R7</v>
      </c>
      <c r="AS52" s="251"/>
      <c r="AT52" s="251" t="e">
        <f>IF(AND('Riesgos Corrup'!#REF!="Media",'Riesgos Corrup'!#REF!="Mayor"),CONCATENATE("R",'Riesgos Corrup'!#REF!),"")</f>
        <v>#REF!</v>
      </c>
      <c r="AU52" s="251"/>
      <c r="AV52" s="251" t="e">
        <f>IF(AND('Riesgos Corrup'!#REF!="Media",'Riesgos Corrup'!#REF!="Mayor"),CONCATENATE("R",'Riesgos Corrup'!#REF!),"")</f>
        <v>#REF!</v>
      </c>
      <c r="AW52" s="286"/>
      <c r="AX52" s="278" t="e">
        <f>IF(AND('Riesgos Corrup'!#REF!="Media",'Riesgos Corrup'!#REF!="Catastrófico"),CONCATENATE("R",'Riesgos Corrup'!#REF!),"")</f>
        <v>#REF!</v>
      </c>
      <c r="AY52" s="276"/>
      <c r="AZ52" s="276" t="e">
        <f>IF(AND('Riesgos Corrup'!#REF!="Media",'Riesgos Corrup'!#REF!="Catastrófico"),CONCATENATE("R",'Riesgos Corrup'!#REF!),"")</f>
        <v>#REF!</v>
      </c>
      <c r="BA52" s="276"/>
      <c r="BB52" s="276" t="str">
        <f ca="1">IF(AND('Riesgos Corrup'!$K$25="Media",'Riesgos Corrup'!$O$25="Catastrófico"),CONCATENATE("R",'Riesgos Corrup'!$A$25),"")</f>
        <v/>
      </c>
      <c r="BC52" s="276"/>
      <c r="BD52" s="276" t="e">
        <f>IF(AND('Riesgos Corrup'!#REF!="Media",'Riesgos Corrup'!#REF!="Catastrófico"),CONCATENATE("R",'Riesgos Corrup'!#REF!),"")</f>
        <v>#REF!</v>
      </c>
      <c r="BE52" s="276"/>
      <c r="BF52" s="276" t="e">
        <f>IF(AND('Riesgos Corrup'!#REF!="Media",'Riesgos Corrup'!#REF!="Catastrófico"),CONCATENATE("R",'Riesgos Corrup'!#REF!),"")</f>
        <v>#REF!</v>
      </c>
      <c r="BG52" s="277"/>
      <c r="BH52" s="40"/>
      <c r="BI52" s="308"/>
      <c r="BJ52" s="309"/>
      <c r="BK52" s="309"/>
      <c r="BL52" s="309"/>
      <c r="BM52" s="309"/>
      <c r="BN52" s="31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row>
    <row r="53" spans="1:100" ht="15" customHeight="1" thickBot="1" x14ac:dyDescent="0.4">
      <c r="A53" s="40"/>
      <c r="B53" s="205"/>
      <c r="C53" s="205"/>
      <c r="D53" s="206"/>
      <c r="E53" s="268"/>
      <c r="F53" s="269"/>
      <c r="G53" s="269"/>
      <c r="H53" s="269"/>
      <c r="I53" s="269"/>
      <c r="J53" s="258"/>
      <c r="K53" s="259"/>
      <c r="L53" s="259"/>
      <c r="M53" s="259"/>
      <c r="N53" s="259"/>
      <c r="O53" s="259"/>
      <c r="P53" s="259"/>
      <c r="Q53" s="259"/>
      <c r="R53" s="259"/>
      <c r="S53" s="262"/>
      <c r="T53" s="258"/>
      <c r="U53" s="259"/>
      <c r="V53" s="259"/>
      <c r="W53" s="259"/>
      <c r="X53" s="259"/>
      <c r="Y53" s="259"/>
      <c r="Z53" s="259"/>
      <c r="AA53" s="259"/>
      <c r="AB53" s="259"/>
      <c r="AC53" s="262"/>
      <c r="AD53" s="258"/>
      <c r="AE53" s="259"/>
      <c r="AF53" s="259"/>
      <c r="AG53" s="259"/>
      <c r="AH53" s="259"/>
      <c r="AI53" s="259"/>
      <c r="AJ53" s="259"/>
      <c r="AK53" s="259"/>
      <c r="AL53" s="259"/>
      <c r="AM53" s="262"/>
      <c r="AN53" s="250"/>
      <c r="AO53" s="251"/>
      <c r="AP53" s="251"/>
      <c r="AQ53" s="251"/>
      <c r="AR53" s="251"/>
      <c r="AS53" s="251"/>
      <c r="AT53" s="251"/>
      <c r="AU53" s="251"/>
      <c r="AV53" s="251"/>
      <c r="AW53" s="286"/>
      <c r="AX53" s="278"/>
      <c r="AY53" s="276"/>
      <c r="AZ53" s="276"/>
      <c r="BA53" s="276"/>
      <c r="BB53" s="276"/>
      <c r="BC53" s="276"/>
      <c r="BD53" s="276"/>
      <c r="BE53" s="276"/>
      <c r="BF53" s="276"/>
      <c r="BG53" s="277"/>
      <c r="BH53" s="40"/>
      <c r="BI53" s="311"/>
      <c r="BJ53" s="312"/>
      <c r="BK53" s="312"/>
      <c r="BL53" s="312"/>
      <c r="BM53" s="312"/>
      <c r="BN53" s="313"/>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row>
    <row r="54" spans="1:100" ht="15" customHeight="1" x14ac:dyDescent="0.35">
      <c r="A54" s="40"/>
      <c r="B54" s="205"/>
      <c r="C54" s="205"/>
      <c r="D54" s="206"/>
      <c r="E54" s="268"/>
      <c r="F54" s="269"/>
      <c r="G54" s="269"/>
      <c r="H54" s="269"/>
      <c r="I54" s="269"/>
      <c r="J54" s="258" t="str">
        <f ca="1">IF(AND('Riesgos Corrup'!$K$28="Media",'Riesgos Corrup'!$O$28="Mayor"),CONCATENATE("R",'Riesgos Corrup'!$A$28),"")</f>
        <v/>
      </c>
      <c r="K54" s="259"/>
      <c r="L54" s="259" t="str">
        <f ca="1">IF(AND('Riesgos Corrup'!$K$31="Media",'Riesgos Corrup'!$O$31="Mayor"),CONCATENATE("R",'Riesgos Corrup'!$A$31),"")</f>
        <v>R9</v>
      </c>
      <c r="M54" s="259"/>
      <c r="N54" s="259" t="e">
        <f>IF(AND('Riesgos Corrup'!#REF!="Media",'Riesgos Corrup'!#REF!="Mayor"),CONCATENATE("R",'Riesgos Corrup'!#REF!),"")</f>
        <v>#REF!</v>
      </c>
      <c r="O54" s="259"/>
      <c r="P54" s="259" t="e">
        <f>IF(AND('Riesgos Corrup'!#REF!="Media",'Riesgos Corrup'!#REF!="Mayor"),CONCATENATE("R",'Riesgos Corrup'!#REF!),"")</f>
        <v>#REF!</v>
      </c>
      <c r="Q54" s="259"/>
      <c r="R54" s="259" t="str">
        <f ca="1">IF(AND('Riesgos Corrup'!$K$34="Media",'Riesgos Corrup'!$O$34="Mayor"),CONCATENATE("R",'Riesgos Corrup'!$A$34),"")</f>
        <v/>
      </c>
      <c r="S54" s="262"/>
      <c r="T54" s="258" t="str">
        <f ca="1">IF(AND('Riesgos Corrup'!$K$28="Media",'Riesgos Corrup'!$O$28="Mayor"),CONCATENATE("R",'Riesgos Corrup'!$A$28),"")</f>
        <v/>
      </c>
      <c r="U54" s="259"/>
      <c r="V54" s="259" t="str">
        <f ca="1">IF(AND('Riesgos Corrup'!$K$31="Media",'Riesgos Corrup'!$O$31="Mayor"),CONCATENATE("R",'Riesgos Corrup'!$A$31),"")</f>
        <v>R9</v>
      </c>
      <c r="W54" s="259"/>
      <c r="X54" s="259" t="e">
        <f>IF(AND('Riesgos Corrup'!#REF!="Media",'Riesgos Corrup'!#REF!="Mayor"),CONCATENATE("R",'Riesgos Corrup'!#REF!),"")</f>
        <v>#REF!</v>
      </c>
      <c r="Y54" s="259"/>
      <c r="Z54" s="259" t="e">
        <f>IF(AND('Riesgos Corrup'!#REF!="Media",'Riesgos Corrup'!#REF!="Mayor"),CONCATENATE("R",'Riesgos Corrup'!#REF!),"")</f>
        <v>#REF!</v>
      </c>
      <c r="AA54" s="259"/>
      <c r="AB54" s="259" t="str">
        <f ca="1">IF(AND('Riesgos Corrup'!$K$34="Media",'Riesgos Corrup'!$O$34="Mayor"),CONCATENATE("R",'Riesgos Corrup'!$A$34),"")</f>
        <v/>
      </c>
      <c r="AC54" s="262"/>
      <c r="AD54" s="258" t="str">
        <f ca="1">IF(AND('Riesgos Corrup'!$K$28="Media",'Riesgos Corrup'!$O$28="Mayor"),CONCATENATE("R",'Riesgos Corrup'!$A$28),"")</f>
        <v/>
      </c>
      <c r="AE54" s="259"/>
      <c r="AF54" s="259" t="str">
        <f ca="1">IF(AND('Riesgos Corrup'!$K$31="Media",'Riesgos Corrup'!$O$31="Mayor"),CONCATENATE("R",'Riesgos Corrup'!$A$31),"")</f>
        <v>R9</v>
      </c>
      <c r="AG54" s="259"/>
      <c r="AH54" s="259" t="e">
        <f>IF(AND('Riesgos Corrup'!#REF!="Media",'Riesgos Corrup'!#REF!="Mayor"),CONCATENATE("R",'Riesgos Corrup'!#REF!),"")</f>
        <v>#REF!</v>
      </c>
      <c r="AI54" s="259"/>
      <c r="AJ54" s="259" t="e">
        <f>IF(AND('Riesgos Corrup'!#REF!="Media",'Riesgos Corrup'!#REF!="Mayor"),CONCATENATE("R",'Riesgos Corrup'!#REF!),"")</f>
        <v>#REF!</v>
      </c>
      <c r="AK54" s="259"/>
      <c r="AL54" s="259" t="str">
        <f ca="1">IF(AND('Riesgos Corrup'!$K$34="Media",'Riesgos Corrup'!$O$34="Mayor"),CONCATENATE("R",'Riesgos Corrup'!$A$34),"")</f>
        <v/>
      </c>
      <c r="AM54" s="262"/>
      <c r="AN54" s="250" t="str">
        <f ca="1">IF(AND('Riesgos Corrup'!$K$28="Media",'Riesgos Corrup'!$O$28="Mayor"),CONCATENATE("R",'Riesgos Corrup'!$A$28),"")</f>
        <v/>
      </c>
      <c r="AO54" s="251"/>
      <c r="AP54" s="251" t="str">
        <f ca="1">IF(AND('Riesgos Corrup'!$K$31="Media",'Riesgos Corrup'!$O$31="Mayor"),CONCATENATE("R",'Riesgos Corrup'!$A$31),"")</f>
        <v>R9</v>
      </c>
      <c r="AQ54" s="251"/>
      <c r="AR54" s="251" t="e">
        <f>IF(AND('Riesgos Corrup'!#REF!="Media",'Riesgos Corrup'!#REF!="Mayor"),CONCATENATE("R",'Riesgos Corrup'!#REF!),"")</f>
        <v>#REF!</v>
      </c>
      <c r="AS54" s="251"/>
      <c r="AT54" s="251" t="e">
        <f>IF(AND('Riesgos Corrup'!#REF!="Media",'Riesgos Corrup'!#REF!="Mayor"),CONCATENATE("R",'Riesgos Corrup'!#REF!),"")</f>
        <v>#REF!</v>
      </c>
      <c r="AU54" s="251"/>
      <c r="AV54" s="251" t="str">
        <f ca="1">IF(AND('Riesgos Corrup'!$K$34="Media",'Riesgos Corrup'!$O$34="Mayor"),CONCATENATE("R",'Riesgos Corrup'!$A$34),"")</f>
        <v/>
      </c>
      <c r="AW54" s="286"/>
      <c r="AX54" s="278" t="str">
        <f ca="1">IF(AND('Riesgos Corrup'!$K$28="Media",'Riesgos Corrup'!$O$28="Catastrófico"),CONCATENATE("R",'Riesgos Corrup'!$A$28),"")</f>
        <v/>
      </c>
      <c r="AY54" s="276"/>
      <c r="AZ54" s="276" t="str">
        <f ca="1">IF(AND('Riesgos Corrup'!$K$31="Media",'Riesgos Corrup'!$O$31="Catastrófico"),CONCATENATE("R",'Riesgos Corrup'!$A$31),"")</f>
        <v/>
      </c>
      <c r="BA54" s="276"/>
      <c r="BB54" s="276" t="e">
        <f>IF(AND('Riesgos Corrup'!#REF!="Media",'Riesgos Corrup'!#REF!="Catastrófico"),CONCATENATE("R",'Riesgos Corrup'!#REF!),"")</f>
        <v>#REF!</v>
      </c>
      <c r="BC54" s="276"/>
      <c r="BD54" s="276" t="e">
        <f>IF(AND('Riesgos Corrup'!#REF!="Media",'Riesgos Corrup'!#REF!="Catastrófico"),CONCATENATE("R",'Riesgos Corrup'!#REF!),"")</f>
        <v>#REF!</v>
      </c>
      <c r="BE54" s="276"/>
      <c r="BF54" s="276" t="str">
        <f ca="1">IF(AND('Riesgos Corrup'!$K$34="Media",'Riesgos Corrup'!$O$34="Catastrófico"),CONCATENATE("R",'Riesgos Corrup'!$A$34),"")</f>
        <v/>
      </c>
      <c r="BG54" s="277"/>
      <c r="BH54" s="40"/>
      <c r="BI54" s="314" t="s">
        <v>75</v>
      </c>
      <c r="BJ54" s="315"/>
      <c r="BK54" s="315"/>
      <c r="BL54" s="315"/>
      <c r="BM54" s="315"/>
      <c r="BN54" s="316"/>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row>
    <row r="55" spans="1:100" ht="15" customHeight="1" x14ac:dyDescent="0.35">
      <c r="A55" s="40"/>
      <c r="B55" s="205"/>
      <c r="C55" s="205"/>
      <c r="D55" s="206"/>
      <c r="E55" s="268"/>
      <c r="F55" s="269"/>
      <c r="G55" s="269"/>
      <c r="H55" s="269"/>
      <c r="I55" s="269"/>
      <c r="J55" s="258"/>
      <c r="K55" s="259"/>
      <c r="L55" s="259"/>
      <c r="M55" s="259"/>
      <c r="N55" s="259"/>
      <c r="O55" s="259"/>
      <c r="P55" s="259"/>
      <c r="Q55" s="259"/>
      <c r="R55" s="259"/>
      <c r="S55" s="262"/>
      <c r="T55" s="258"/>
      <c r="U55" s="259"/>
      <c r="V55" s="259"/>
      <c r="W55" s="259"/>
      <c r="X55" s="259"/>
      <c r="Y55" s="259"/>
      <c r="Z55" s="259"/>
      <c r="AA55" s="259"/>
      <c r="AB55" s="259"/>
      <c r="AC55" s="262"/>
      <c r="AD55" s="258"/>
      <c r="AE55" s="259"/>
      <c r="AF55" s="259"/>
      <c r="AG55" s="259"/>
      <c r="AH55" s="259"/>
      <c r="AI55" s="259"/>
      <c r="AJ55" s="259"/>
      <c r="AK55" s="259"/>
      <c r="AL55" s="259"/>
      <c r="AM55" s="262"/>
      <c r="AN55" s="250"/>
      <c r="AO55" s="251"/>
      <c r="AP55" s="251"/>
      <c r="AQ55" s="251"/>
      <c r="AR55" s="251"/>
      <c r="AS55" s="251"/>
      <c r="AT55" s="251"/>
      <c r="AU55" s="251"/>
      <c r="AV55" s="251"/>
      <c r="AW55" s="286"/>
      <c r="AX55" s="278"/>
      <c r="AY55" s="276"/>
      <c r="AZ55" s="276"/>
      <c r="BA55" s="276"/>
      <c r="BB55" s="276"/>
      <c r="BC55" s="276"/>
      <c r="BD55" s="276"/>
      <c r="BE55" s="276"/>
      <c r="BF55" s="276"/>
      <c r="BG55" s="277"/>
      <c r="BH55" s="40"/>
      <c r="BI55" s="317"/>
      <c r="BJ55" s="318"/>
      <c r="BK55" s="318"/>
      <c r="BL55" s="318"/>
      <c r="BM55" s="318"/>
      <c r="BN55" s="319"/>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row>
    <row r="56" spans="1:100" ht="15" customHeight="1" x14ac:dyDescent="0.35">
      <c r="A56" s="40"/>
      <c r="B56" s="205"/>
      <c r="C56" s="205"/>
      <c r="D56" s="206"/>
      <c r="E56" s="268"/>
      <c r="F56" s="269"/>
      <c r="G56" s="269"/>
      <c r="H56" s="269"/>
      <c r="I56" s="269"/>
      <c r="J56" s="258" t="e">
        <f>IF(AND('Riesgos Corrup'!#REF!="Media",'Riesgos Corrup'!#REF!="Mayor"),CONCATENATE("R",'Riesgos Corrup'!#REF!),"")</f>
        <v>#REF!</v>
      </c>
      <c r="K56" s="259"/>
      <c r="L56" s="259" t="str">
        <f ca="1">IF(AND('Riesgos Corrup'!$K$37="Media",'Riesgos Corrup'!$O$37="Mayor"),CONCATENATE("R",'Riesgos Corrup'!$A$37),"")</f>
        <v>R11</v>
      </c>
      <c r="M56" s="259"/>
      <c r="N56" s="259" t="e">
        <f>IF(AND('Riesgos Corrup'!#REF!="Media",'Riesgos Corrup'!#REF!="Mayor"),CONCATENATE("R",'Riesgos Corrup'!#REF!),"")</f>
        <v>#REF!</v>
      </c>
      <c r="O56" s="259"/>
      <c r="P56" s="259" t="e">
        <f>IF(AND('Riesgos Corrup'!#REF!="Media",'Riesgos Corrup'!#REF!="Mayor"),CONCATENATE("R",'Riesgos Corrup'!#REF!),"")</f>
        <v>#REF!</v>
      </c>
      <c r="Q56" s="259"/>
      <c r="R56" s="259" t="e">
        <f>IF(AND('Riesgos Corrup'!#REF!="Media",'Riesgos Corrup'!#REF!="Mayor"),CONCATENATE("R",'Riesgos Corrup'!#REF!),"")</f>
        <v>#REF!</v>
      </c>
      <c r="S56" s="262"/>
      <c r="T56" s="258" t="e">
        <f>IF(AND('Riesgos Corrup'!#REF!="Media",'Riesgos Corrup'!#REF!="Mayor"),CONCATENATE("R",'Riesgos Corrup'!#REF!),"")</f>
        <v>#REF!</v>
      </c>
      <c r="U56" s="259"/>
      <c r="V56" s="259" t="str">
        <f ca="1">IF(AND('Riesgos Corrup'!$K$37="Media",'Riesgos Corrup'!$O$37="Mayor"),CONCATENATE("R",'Riesgos Corrup'!$A$37),"")</f>
        <v>R11</v>
      </c>
      <c r="W56" s="259"/>
      <c r="X56" s="259" t="e">
        <f>IF(AND('Riesgos Corrup'!#REF!="Media",'Riesgos Corrup'!#REF!="Mayor"),CONCATENATE("R",'Riesgos Corrup'!#REF!),"")</f>
        <v>#REF!</v>
      </c>
      <c r="Y56" s="259"/>
      <c r="Z56" s="259" t="e">
        <f>IF(AND('Riesgos Corrup'!#REF!="Media",'Riesgos Corrup'!#REF!="Mayor"),CONCATENATE("R",'Riesgos Corrup'!#REF!),"")</f>
        <v>#REF!</v>
      </c>
      <c r="AA56" s="259"/>
      <c r="AB56" s="259" t="e">
        <f>IF(AND('Riesgos Corrup'!#REF!="Media",'Riesgos Corrup'!#REF!="Mayor"),CONCATENATE("R",'Riesgos Corrup'!#REF!),"")</f>
        <v>#REF!</v>
      </c>
      <c r="AC56" s="262"/>
      <c r="AD56" s="258" t="e">
        <f>IF(AND('Riesgos Corrup'!#REF!="Media",'Riesgos Corrup'!#REF!="Mayor"),CONCATENATE("R",'Riesgos Corrup'!#REF!),"")</f>
        <v>#REF!</v>
      </c>
      <c r="AE56" s="259"/>
      <c r="AF56" s="259" t="str">
        <f ca="1">IF(AND('Riesgos Corrup'!$K$37="Media",'Riesgos Corrup'!$O$37="Mayor"),CONCATENATE("R",'Riesgos Corrup'!$A$37),"")</f>
        <v>R11</v>
      </c>
      <c r="AG56" s="259"/>
      <c r="AH56" s="259" t="e">
        <f>IF(AND('Riesgos Corrup'!#REF!="Media",'Riesgos Corrup'!#REF!="Mayor"),CONCATENATE("R",'Riesgos Corrup'!#REF!),"")</f>
        <v>#REF!</v>
      </c>
      <c r="AI56" s="259"/>
      <c r="AJ56" s="259" t="e">
        <f>IF(AND('Riesgos Corrup'!#REF!="Media",'Riesgos Corrup'!#REF!="Mayor"),CONCATENATE("R",'Riesgos Corrup'!#REF!),"")</f>
        <v>#REF!</v>
      </c>
      <c r="AK56" s="259"/>
      <c r="AL56" s="259" t="e">
        <f>IF(AND('Riesgos Corrup'!#REF!="Media",'Riesgos Corrup'!#REF!="Mayor"),CONCATENATE("R",'Riesgos Corrup'!#REF!),"")</f>
        <v>#REF!</v>
      </c>
      <c r="AM56" s="262"/>
      <c r="AN56" s="250" t="e">
        <f>IF(AND('Riesgos Corrup'!#REF!="Media",'Riesgos Corrup'!#REF!="Mayor"),CONCATENATE("R",'Riesgos Corrup'!#REF!),"")</f>
        <v>#REF!</v>
      </c>
      <c r="AO56" s="251"/>
      <c r="AP56" s="251" t="str">
        <f ca="1">IF(AND('Riesgos Corrup'!$K$37="Media",'Riesgos Corrup'!$O$37="Mayor"),CONCATENATE("R",'Riesgos Corrup'!$A$37),"")</f>
        <v>R11</v>
      </c>
      <c r="AQ56" s="251"/>
      <c r="AR56" s="251" t="e">
        <f>IF(AND('Riesgos Corrup'!#REF!="Media",'Riesgos Corrup'!#REF!="Mayor"),CONCATENATE("R",'Riesgos Corrup'!#REF!),"")</f>
        <v>#REF!</v>
      </c>
      <c r="AS56" s="251"/>
      <c r="AT56" s="251" t="e">
        <f>IF(AND('Riesgos Corrup'!#REF!="Media",'Riesgos Corrup'!#REF!="Mayor"),CONCATENATE("R",'Riesgos Corrup'!#REF!),"")</f>
        <v>#REF!</v>
      </c>
      <c r="AU56" s="251"/>
      <c r="AV56" s="251" t="e">
        <f>IF(AND('Riesgos Corrup'!#REF!="Media",'Riesgos Corrup'!#REF!="Mayor"),CONCATENATE("R",'Riesgos Corrup'!#REF!),"")</f>
        <v>#REF!</v>
      </c>
      <c r="AW56" s="286"/>
      <c r="AX56" s="278" t="e">
        <f>IF(AND('Riesgos Corrup'!#REF!="Media",'Riesgos Corrup'!#REF!="Catastrófico"),CONCATENATE("R",'Riesgos Corrup'!#REF!),"")</f>
        <v>#REF!</v>
      </c>
      <c r="AY56" s="276"/>
      <c r="AZ56" s="276" t="str">
        <f ca="1">IF(AND('Riesgos Corrup'!$K$37="Media",'Riesgos Corrup'!$O$37="Catastrófico"),CONCATENATE("R",'Riesgos Corrup'!$A$37),"")</f>
        <v/>
      </c>
      <c r="BA56" s="276"/>
      <c r="BB56" s="276" t="e">
        <f>IF(AND('Riesgos Corrup'!#REF!="Media",'Riesgos Corrup'!#REF!="Catastrófico"),CONCATENATE("R",'Riesgos Corrup'!#REF!),"")</f>
        <v>#REF!</v>
      </c>
      <c r="BC56" s="276"/>
      <c r="BD56" s="276" t="e">
        <f>IF(AND('Riesgos Corrup'!#REF!="Media",'Riesgos Corrup'!#REF!="Catastrófico"),CONCATENATE("R",'Riesgos Corrup'!#REF!),"")</f>
        <v>#REF!</v>
      </c>
      <c r="BE56" s="276"/>
      <c r="BF56" s="276" t="e">
        <f>IF(AND('Riesgos Corrup'!#REF!="Media",'Riesgos Corrup'!#REF!="Catastrófico"),CONCATENATE("R",'Riesgos Corrup'!#REF!),"")</f>
        <v>#REF!</v>
      </c>
      <c r="BG56" s="277"/>
      <c r="BH56" s="40"/>
      <c r="BI56" s="317"/>
      <c r="BJ56" s="318"/>
      <c r="BK56" s="318"/>
      <c r="BL56" s="318"/>
      <c r="BM56" s="318"/>
      <c r="BN56" s="319"/>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row>
    <row r="57" spans="1:100" ht="15" customHeight="1" x14ac:dyDescent="0.35">
      <c r="A57" s="40"/>
      <c r="B57" s="205"/>
      <c r="C57" s="205"/>
      <c r="D57" s="206"/>
      <c r="E57" s="268"/>
      <c r="F57" s="269"/>
      <c r="G57" s="269"/>
      <c r="H57" s="269"/>
      <c r="I57" s="269"/>
      <c r="J57" s="258"/>
      <c r="K57" s="259"/>
      <c r="L57" s="259"/>
      <c r="M57" s="259"/>
      <c r="N57" s="259"/>
      <c r="O57" s="259"/>
      <c r="P57" s="259"/>
      <c r="Q57" s="259"/>
      <c r="R57" s="259"/>
      <c r="S57" s="262"/>
      <c r="T57" s="258"/>
      <c r="U57" s="259"/>
      <c r="V57" s="259"/>
      <c r="W57" s="259"/>
      <c r="X57" s="259"/>
      <c r="Y57" s="259"/>
      <c r="Z57" s="259"/>
      <c r="AA57" s="259"/>
      <c r="AB57" s="259"/>
      <c r="AC57" s="262"/>
      <c r="AD57" s="258"/>
      <c r="AE57" s="259"/>
      <c r="AF57" s="259"/>
      <c r="AG57" s="259"/>
      <c r="AH57" s="259"/>
      <c r="AI57" s="259"/>
      <c r="AJ57" s="259"/>
      <c r="AK57" s="259"/>
      <c r="AL57" s="259"/>
      <c r="AM57" s="262"/>
      <c r="AN57" s="250"/>
      <c r="AO57" s="251"/>
      <c r="AP57" s="251"/>
      <c r="AQ57" s="251"/>
      <c r="AR57" s="251"/>
      <c r="AS57" s="251"/>
      <c r="AT57" s="251"/>
      <c r="AU57" s="251"/>
      <c r="AV57" s="251"/>
      <c r="AW57" s="286"/>
      <c r="AX57" s="278"/>
      <c r="AY57" s="276"/>
      <c r="AZ57" s="276"/>
      <c r="BA57" s="276"/>
      <c r="BB57" s="276"/>
      <c r="BC57" s="276"/>
      <c r="BD57" s="276"/>
      <c r="BE57" s="276"/>
      <c r="BF57" s="276"/>
      <c r="BG57" s="277"/>
      <c r="BH57" s="40"/>
      <c r="BI57" s="317"/>
      <c r="BJ57" s="318"/>
      <c r="BK57" s="318"/>
      <c r="BL57" s="318"/>
      <c r="BM57" s="318"/>
      <c r="BN57" s="319"/>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row>
    <row r="58" spans="1:100" ht="15" customHeight="1" x14ac:dyDescent="0.35">
      <c r="A58" s="40"/>
      <c r="B58" s="205"/>
      <c r="C58" s="205"/>
      <c r="D58" s="206"/>
      <c r="E58" s="268"/>
      <c r="F58" s="269"/>
      <c r="G58" s="269"/>
      <c r="H58" s="269"/>
      <c r="I58" s="269"/>
      <c r="J58" s="258" t="e">
        <f>IF(AND('Riesgos Corrup'!#REF!="Media",'Riesgos Corrup'!#REF!="Mayor"),CONCATENATE("R",'Riesgos Corrup'!#REF!),"")</f>
        <v>#REF!</v>
      </c>
      <c r="K58" s="259"/>
      <c r="L58" s="259" t="e">
        <f>IF(AND('Riesgos Corrup'!#REF!="Media",'Riesgos Corrup'!#REF!="Mayor"),CONCATENATE("R",'Riesgos Corrup'!#REF!),"")</f>
        <v>#REF!</v>
      </c>
      <c r="M58" s="259"/>
      <c r="N58" s="259" t="e">
        <f>IF(AND('Riesgos Corrup'!#REF!="Media",'Riesgos Corrup'!#REF!="Mayor"),CONCATENATE("R",'Riesgos Corrup'!#REF!),"")</f>
        <v>#REF!</v>
      </c>
      <c r="O58" s="259"/>
      <c r="P58" s="259" t="e">
        <f>IF(AND('Riesgos Corrup'!#REF!="Media",'Riesgos Corrup'!#REF!="Mayor"),CONCATENATE("R",'Riesgos Corrup'!#REF!),"")</f>
        <v>#REF!</v>
      </c>
      <c r="Q58" s="259"/>
      <c r="R58" s="259" t="e">
        <f>IF(AND('Riesgos Corrup'!#REF!="Media",'Riesgos Corrup'!#REF!="Mayor"),CONCATENATE("R",'Riesgos Corrup'!#REF!),"")</f>
        <v>#REF!</v>
      </c>
      <c r="S58" s="262"/>
      <c r="T58" s="258" t="e">
        <f>IF(AND('Riesgos Corrup'!#REF!="Media",'Riesgos Corrup'!#REF!="Mayor"),CONCATENATE("R",'Riesgos Corrup'!#REF!),"")</f>
        <v>#REF!</v>
      </c>
      <c r="U58" s="259"/>
      <c r="V58" s="259" t="e">
        <f>IF(AND('Riesgos Corrup'!#REF!="Media",'Riesgos Corrup'!#REF!="Mayor"),CONCATENATE("R",'Riesgos Corrup'!#REF!),"")</f>
        <v>#REF!</v>
      </c>
      <c r="W58" s="259"/>
      <c r="X58" s="259" t="e">
        <f>IF(AND('Riesgos Corrup'!#REF!="Media",'Riesgos Corrup'!#REF!="Mayor"),CONCATENATE("R",'Riesgos Corrup'!#REF!),"")</f>
        <v>#REF!</v>
      </c>
      <c r="Y58" s="259"/>
      <c r="Z58" s="259" t="e">
        <f>IF(AND('Riesgos Corrup'!#REF!="Media",'Riesgos Corrup'!#REF!="Mayor"),CONCATENATE("R",'Riesgos Corrup'!#REF!),"")</f>
        <v>#REF!</v>
      </c>
      <c r="AA58" s="259"/>
      <c r="AB58" s="259" t="e">
        <f>IF(AND('Riesgos Corrup'!#REF!="Media",'Riesgos Corrup'!#REF!="Mayor"),CONCATENATE("R",'Riesgos Corrup'!#REF!),"")</f>
        <v>#REF!</v>
      </c>
      <c r="AC58" s="262"/>
      <c r="AD58" s="258" t="e">
        <f>IF(AND('Riesgos Corrup'!#REF!="Media",'Riesgos Corrup'!#REF!="Mayor"),CONCATENATE("R",'Riesgos Corrup'!#REF!),"")</f>
        <v>#REF!</v>
      </c>
      <c r="AE58" s="259"/>
      <c r="AF58" s="259" t="e">
        <f>IF(AND('Riesgos Corrup'!#REF!="Media",'Riesgos Corrup'!#REF!="Mayor"),CONCATENATE("R",'Riesgos Corrup'!#REF!),"")</f>
        <v>#REF!</v>
      </c>
      <c r="AG58" s="259"/>
      <c r="AH58" s="259" t="e">
        <f>IF(AND('Riesgos Corrup'!#REF!="Media",'Riesgos Corrup'!#REF!="Mayor"),CONCATENATE("R",'Riesgos Corrup'!#REF!),"")</f>
        <v>#REF!</v>
      </c>
      <c r="AI58" s="259"/>
      <c r="AJ58" s="259" t="e">
        <f>IF(AND('Riesgos Corrup'!#REF!="Media",'Riesgos Corrup'!#REF!="Mayor"),CONCATENATE("R",'Riesgos Corrup'!#REF!),"")</f>
        <v>#REF!</v>
      </c>
      <c r="AK58" s="259"/>
      <c r="AL58" s="259" t="e">
        <f>IF(AND('Riesgos Corrup'!#REF!="Media",'Riesgos Corrup'!#REF!="Mayor"),CONCATENATE("R",'Riesgos Corrup'!#REF!),"")</f>
        <v>#REF!</v>
      </c>
      <c r="AM58" s="262"/>
      <c r="AN58" s="250" t="e">
        <f>IF(AND('Riesgos Corrup'!#REF!="Media",'Riesgos Corrup'!#REF!="Mayor"),CONCATENATE("R",'Riesgos Corrup'!#REF!),"")</f>
        <v>#REF!</v>
      </c>
      <c r="AO58" s="251"/>
      <c r="AP58" s="251" t="e">
        <f>IF(AND('Riesgos Corrup'!#REF!="Media",'Riesgos Corrup'!#REF!="Mayor"),CONCATENATE("R",'Riesgos Corrup'!#REF!),"")</f>
        <v>#REF!</v>
      </c>
      <c r="AQ58" s="251"/>
      <c r="AR58" s="251" t="e">
        <f>IF(AND('Riesgos Corrup'!#REF!="Media",'Riesgos Corrup'!#REF!="Mayor"),CONCATENATE("R",'Riesgos Corrup'!#REF!),"")</f>
        <v>#REF!</v>
      </c>
      <c r="AS58" s="251"/>
      <c r="AT58" s="251" t="e">
        <f>IF(AND('Riesgos Corrup'!#REF!="Media",'Riesgos Corrup'!#REF!="Mayor"),CONCATENATE("R",'Riesgos Corrup'!#REF!),"")</f>
        <v>#REF!</v>
      </c>
      <c r="AU58" s="251"/>
      <c r="AV58" s="251" t="e">
        <f>IF(AND('Riesgos Corrup'!#REF!="Media",'Riesgos Corrup'!#REF!="Mayor"),CONCATENATE("R",'Riesgos Corrup'!#REF!),"")</f>
        <v>#REF!</v>
      </c>
      <c r="AW58" s="286"/>
      <c r="AX58" s="278" t="e">
        <f>IF(AND('Riesgos Corrup'!#REF!="Media",'Riesgos Corrup'!#REF!="Catastrófico"),CONCATENATE("R",'Riesgos Corrup'!#REF!),"")</f>
        <v>#REF!</v>
      </c>
      <c r="AY58" s="276"/>
      <c r="AZ58" s="276" t="e">
        <f>IF(AND('Riesgos Corrup'!#REF!="Media",'Riesgos Corrup'!#REF!="Catastrófico"),CONCATENATE("R",'Riesgos Corrup'!#REF!),"")</f>
        <v>#REF!</v>
      </c>
      <c r="BA58" s="276"/>
      <c r="BB58" s="276" t="e">
        <f>IF(AND('Riesgos Corrup'!#REF!="Media",'Riesgos Corrup'!#REF!="Catastrófico"),CONCATENATE("R",'Riesgos Corrup'!#REF!),"")</f>
        <v>#REF!</v>
      </c>
      <c r="BC58" s="276"/>
      <c r="BD58" s="276" t="e">
        <f>IF(AND('Riesgos Corrup'!#REF!="Media",'Riesgos Corrup'!#REF!="Catastrófico"),CONCATENATE("R",'Riesgos Corrup'!#REF!),"")</f>
        <v>#REF!</v>
      </c>
      <c r="BE58" s="276"/>
      <c r="BF58" s="276" t="e">
        <f>IF(AND('Riesgos Corrup'!#REF!="Media",'Riesgos Corrup'!#REF!="Catastrófico"),CONCATENATE("R",'Riesgos Corrup'!#REF!),"")</f>
        <v>#REF!</v>
      </c>
      <c r="BG58" s="277"/>
      <c r="BH58" s="40"/>
      <c r="BI58" s="317"/>
      <c r="BJ58" s="318"/>
      <c r="BK58" s="318"/>
      <c r="BL58" s="318"/>
      <c r="BM58" s="318"/>
      <c r="BN58" s="319"/>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row>
    <row r="59" spans="1:100" ht="15" customHeight="1" x14ac:dyDescent="0.35">
      <c r="A59" s="40"/>
      <c r="B59" s="205"/>
      <c r="C59" s="205"/>
      <c r="D59" s="206"/>
      <c r="E59" s="268"/>
      <c r="F59" s="269"/>
      <c r="G59" s="269"/>
      <c r="H59" s="269"/>
      <c r="I59" s="269"/>
      <c r="J59" s="258"/>
      <c r="K59" s="259"/>
      <c r="L59" s="259"/>
      <c r="M59" s="259"/>
      <c r="N59" s="259"/>
      <c r="O59" s="259"/>
      <c r="P59" s="259"/>
      <c r="Q59" s="259"/>
      <c r="R59" s="259"/>
      <c r="S59" s="262"/>
      <c r="T59" s="258"/>
      <c r="U59" s="259"/>
      <c r="V59" s="259"/>
      <c r="W59" s="259"/>
      <c r="X59" s="259"/>
      <c r="Y59" s="259"/>
      <c r="Z59" s="259"/>
      <c r="AA59" s="259"/>
      <c r="AB59" s="259"/>
      <c r="AC59" s="262"/>
      <c r="AD59" s="258"/>
      <c r="AE59" s="259"/>
      <c r="AF59" s="259"/>
      <c r="AG59" s="259"/>
      <c r="AH59" s="259"/>
      <c r="AI59" s="259"/>
      <c r="AJ59" s="259"/>
      <c r="AK59" s="259"/>
      <c r="AL59" s="259"/>
      <c r="AM59" s="262"/>
      <c r="AN59" s="250"/>
      <c r="AO59" s="251"/>
      <c r="AP59" s="251"/>
      <c r="AQ59" s="251"/>
      <c r="AR59" s="251"/>
      <c r="AS59" s="251"/>
      <c r="AT59" s="251"/>
      <c r="AU59" s="251"/>
      <c r="AV59" s="251"/>
      <c r="AW59" s="286"/>
      <c r="AX59" s="278"/>
      <c r="AY59" s="276"/>
      <c r="AZ59" s="276"/>
      <c r="BA59" s="276"/>
      <c r="BB59" s="276"/>
      <c r="BC59" s="276"/>
      <c r="BD59" s="276"/>
      <c r="BE59" s="276"/>
      <c r="BF59" s="276"/>
      <c r="BG59" s="277"/>
      <c r="BH59" s="40"/>
      <c r="BI59" s="317"/>
      <c r="BJ59" s="318"/>
      <c r="BK59" s="318"/>
      <c r="BL59" s="318"/>
      <c r="BM59" s="318"/>
      <c r="BN59" s="319"/>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row>
    <row r="60" spans="1:100" ht="15" customHeight="1" x14ac:dyDescent="0.35">
      <c r="A60" s="40"/>
      <c r="B60" s="205"/>
      <c r="C60" s="205"/>
      <c r="D60" s="206"/>
      <c r="E60" s="268"/>
      <c r="F60" s="269"/>
      <c r="G60" s="269"/>
      <c r="H60" s="269"/>
      <c r="I60" s="269"/>
      <c r="J60" s="258" t="e">
        <f>IF(AND('Riesgos Corrup'!#REF!="Media",'Riesgos Corrup'!#REF!="Mayor"),CONCATENATE("R",'Riesgos Corrup'!#REF!),"")</f>
        <v>#REF!</v>
      </c>
      <c r="K60" s="259"/>
      <c r="L60" s="259" t="str">
        <f ca="1">IF(AND('Riesgos Corrup'!$K$40="Media",'Riesgos Corrup'!$O$40="Mayor"),CONCATENATE("R",'Riesgos Corrup'!$A$40),"")</f>
        <v/>
      </c>
      <c r="M60" s="259"/>
      <c r="N60" s="259" t="e">
        <f>IF(AND('Riesgos Corrup'!#REF!="Media",'Riesgos Corrup'!#REF!="Mayor"),CONCATENATE("R",'Riesgos Corrup'!#REF!),"")</f>
        <v>#REF!</v>
      </c>
      <c r="O60" s="259"/>
      <c r="P60" s="259" t="e">
        <f>IF(AND('Riesgos Corrup'!#REF!="Media",'Riesgos Corrup'!#REF!="Mayor"),CONCATENATE("R",'Riesgos Corrup'!#REF!),"")</f>
        <v>#REF!</v>
      </c>
      <c r="Q60" s="259"/>
      <c r="R60" s="259" t="e">
        <f>IF(AND('Riesgos Corrup'!#REF!="Media",'Riesgos Corrup'!#REF!="Mayor"),CONCATENATE("R",'Riesgos Corrup'!#REF!),"")</f>
        <v>#REF!</v>
      </c>
      <c r="S60" s="262"/>
      <c r="T60" s="258" t="e">
        <f>IF(AND('Riesgos Corrup'!#REF!="Media",'Riesgos Corrup'!#REF!="Mayor"),CONCATENATE("R",'Riesgos Corrup'!#REF!),"")</f>
        <v>#REF!</v>
      </c>
      <c r="U60" s="259"/>
      <c r="V60" s="259" t="str">
        <f ca="1">IF(AND('Riesgos Corrup'!$K$40="Media",'Riesgos Corrup'!$O$40="Mayor"),CONCATENATE("R",'Riesgos Corrup'!$A$40),"")</f>
        <v/>
      </c>
      <c r="W60" s="259"/>
      <c r="X60" s="259" t="e">
        <f>IF(AND('Riesgos Corrup'!#REF!="Media",'Riesgos Corrup'!#REF!="Mayor"),CONCATENATE("R",'Riesgos Corrup'!#REF!),"")</f>
        <v>#REF!</v>
      </c>
      <c r="Y60" s="259"/>
      <c r="Z60" s="259" t="e">
        <f>IF(AND('Riesgos Corrup'!#REF!="Media",'Riesgos Corrup'!#REF!="Mayor"),CONCATENATE("R",'Riesgos Corrup'!#REF!),"")</f>
        <v>#REF!</v>
      </c>
      <c r="AA60" s="259"/>
      <c r="AB60" s="259" t="e">
        <f>IF(AND('Riesgos Corrup'!#REF!="Media",'Riesgos Corrup'!#REF!="Mayor"),CONCATENATE("R",'Riesgos Corrup'!#REF!),"")</f>
        <v>#REF!</v>
      </c>
      <c r="AC60" s="262"/>
      <c r="AD60" s="258" t="e">
        <f>IF(AND('Riesgos Corrup'!#REF!="Media",'Riesgos Corrup'!#REF!="Mayor"),CONCATENATE("R",'Riesgos Corrup'!#REF!),"")</f>
        <v>#REF!</v>
      </c>
      <c r="AE60" s="259"/>
      <c r="AF60" s="259" t="str">
        <f ca="1">IF(AND('Riesgos Corrup'!$K$40="Media",'Riesgos Corrup'!$O$40="Mayor"),CONCATENATE("R",'Riesgos Corrup'!$A$40),"")</f>
        <v/>
      </c>
      <c r="AG60" s="259"/>
      <c r="AH60" s="259" t="e">
        <f>IF(AND('Riesgos Corrup'!#REF!="Media",'Riesgos Corrup'!#REF!="Mayor"),CONCATENATE("R",'Riesgos Corrup'!#REF!),"")</f>
        <v>#REF!</v>
      </c>
      <c r="AI60" s="259"/>
      <c r="AJ60" s="259" t="e">
        <f>IF(AND('Riesgos Corrup'!#REF!="Media",'Riesgos Corrup'!#REF!="Mayor"),CONCATENATE("R",'Riesgos Corrup'!#REF!),"")</f>
        <v>#REF!</v>
      </c>
      <c r="AK60" s="259"/>
      <c r="AL60" s="259" t="e">
        <f>IF(AND('Riesgos Corrup'!#REF!="Media",'Riesgos Corrup'!#REF!="Mayor"),CONCATENATE("R",'Riesgos Corrup'!#REF!),"")</f>
        <v>#REF!</v>
      </c>
      <c r="AM60" s="262"/>
      <c r="AN60" s="250" t="e">
        <f>IF(AND('Riesgos Corrup'!#REF!="Media",'Riesgos Corrup'!#REF!="Mayor"),CONCATENATE("R",'Riesgos Corrup'!#REF!),"")</f>
        <v>#REF!</v>
      </c>
      <c r="AO60" s="251"/>
      <c r="AP60" s="251" t="str">
        <f ca="1">IF(AND('Riesgos Corrup'!$K$40="Media",'Riesgos Corrup'!$O$40="Mayor"),CONCATENATE("R",'Riesgos Corrup'!$A$40),"")</f>
        <v/>
      </c>
      <c r="AQ60" s="251"/>
      <c r="AR60" s="251" t="e">
        <f>IF(AND('Riesgos Corrup'!#REF!="Media",'Riesgos Corrup'!#REF!="Mayor"),CONCATENATE("R",'Riesgos Corrup'!#REF!),"")</f>
        <v>#REF!</v>
      </c>
      <c r="AS60" s="251"/>
      <c r="AT60" s="251" t="e">
        <f>IF(AND('Riesgos Corrup'!#REF!="Media",'Riesgos Corrup'!#REF!="Mayor"),CONCATENATE("R",'Riesgos Corrup'!#REF!),"")</f>
        <v>#REF!</v>
      </c>
      <c r="AU60" s="251"/>
      <c r="AV60" s="251" t="e">
        <f>IF(AND('Riesgos Corrup'!#REF!="Media",'Riesgos Corrup'!#REF!="Mayor"),CONCATENATE("R",'Riesgos Corrup'!#REF!),"")</f>
        <v>#REF!</v>
      </c>
      <c r="AW60" s="286"/>
      <c r="AX60" s="278" t="e">
        <f>IF(AND('Riesgos Corrup'!#REF!="Media",'Riesgos Corrup'!#REF!="Catastrófico"),CONCATENATE("R",'Riesgos Corrup'!#REF!),"")</f>
        <v>#REF!</v>
      </c>
      <c r="AY60" s="276"/>
      <c r="AZ60" s="276" t="str">
        <f ca="1">IF(AND('Riesgos Corrup'!$K$40="Media",'Riesgos Corrup'!$O$40="Catastrófico"),CONCATENATE("R",'Riesgos Corrup'!$A$40),"")</f>
        <v/>
      </c>
      <c r="BA60" s="276"/>
      <c r="BB60" s="276" t="e">
        <f>IF(AND('Riesgos Corrup'!#REF!="Media",'Riesgos Corrup'!#REF!="Catastrófico"),CONCATENATE("R",'Riesgos Corrup'!#REF!),"")</f>
        <v>#REF!</v>
      </c>
      <c r="BC60" s="276"/>
      <c r="BD60" s="276" t="e">
        <f>IF(AND('Riesgos Corrup'!#REF!="Media",'Riesgos Corrup'!#REF!="Catastrófico"),CONCATENATE("R",'Riesgos Corrup'!#REF!),"")</f>
        <v>#REF!</v>
      </c>
      <c r="BE60" s="276"/>
      <c r="BF60" s="276" t="e">
        <f>IF(AND('Riesgos Corrup'!#REF!="Media",'Riesgos Corrup'!#REF!="Catastrófico"),CONCATENATE("R",'Riesgos Corrup'!#REF!),"")</f>
        <v>#REF!</v>
      </c>
      <c r="BG60" s="277"/>
      <c r="BH60" s="40"/>
      <c r="BI60" s="317"/>
      <c r="BJ60" s="318"/>
      <c r="BK60" s="318"/>
      <c r="BL60" s="318"/>
      <c r="BM60" s="318"/>
      <c r="BN60" s="319"/>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row>
    <row r="61" spans="1:100" ht="15" customHeight="1" x14ac:dyDescent="0.35">
      <c r="A61" s="40"/>
      <c r="B61" s="205"/>
      <c r="C61" s="205"/>
      <c r="D61" s="206"/>
      <c r="E61" s="268"/>
      <c r="F61" s="269"/>
      <c r="G61" s="269"/>
      <c r="H61" s="269"/>
      <c r="I61" s="269"/>
      <c r="J61" s="258"/>
      <c r="K61" s="259"/>
      <c r="L61" s="259"/>
      <c r="M61" s="259"/>
      <c r="N61" s="259"/>
      <c r="O61" s="259"/>
      <c r="P61" s="259"/>
      <c r="Q61" s="259"/>
      <c r="R61" s="259"/>
      <c r="S61" s="262"/>
      <c r="T61" s="258"/>
      <c r="U61" s="259"/>
      <c r="V61" s="259"/>
      <c r="W61" s="259"/>
      <c r="X61" s="259"/>
      <c r="Y61" s="259"/>
      <c r="Z61" s="259"/>
      <c r="AA61" s="259"/>
      <c r="AB61" s="259"/>
      <c r="AC61" s="262"/>
      <c r="AD61" s="258"/>
      <c r="AE61" s="259"/>
      <c r="AF61" s="259"/>
      <c r="AG61" s="259"/>
      <c r="AH61" s="259"/>
      <c r="AI61" s="259"/>
      <c r="AJ61" s="259"/>
      <c r="AK61" s="259"/>
      <c r="AL61" s="259"/>
      <c r="AM61" s="262"/>
      <c r="AN61" s="250"/>
      <c r="AO61" s="251"/>
      <c r="AP61" s="251"/>
      <c r="AQ61" s="251"/>
      <c r="AR61" s="251"/>
      <c r="AS61" s="251"/>
      <c r="AT61" s="251"/>
      <c r="AU61" s="251"/>
      <c r="AV61" s="251"/>
      <c r="AW61" s="286"/>
      <c r="AX61" s="278"/>
      <c r="AY61" s="276"/>
      <c r="AZ61" s="276"/>
      <c r="BA61" s="276"/>
      <c r="BB61" s="276"/>
      <c r="BC61" s="276"/>
      <c r="BD61" s="276"/>
      <c r="BE61" s="276"/>
      <c r="BF61" s="276"/>
      <c r="BG61" s="277"/>
      <c r="BH61" s="40"/>
      <c r="BI61" s="317"/>
      <c r="BJ61" s="318"/>
      <c r="BK61" s="318"/>
      <c r="BL61" s="318"/>
      <c r="BM61" s="318"/>
      <c r="BN61" s="319"/>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row>
    <row r="62" spans="1:100" ht="15" customHeight="1" x14ac:dyDescent="0.35">
      <c r="A62" s="40"/>
      <c r="B62" s="205"/>
      <c r="C62" s="205"/>
      <c r="D62" s="206"/>
      <c r="E62" s="268"/>
      <c r="F62" s="269"/>
      <c r="G62" s="269"/>
      <c r="H62" s="269"/>
      <c r="I62" s="269"/>
      <c r="J62" s="258" t="str">
        <f ca="1">IF(AND('Riesgos Corrup'!$K$43="Media",'Riesgos Corrup'!$O$43="Mayor"),CONCATENATE("R",'Riesgos Corrup'!$A$43),"")</f>
        <v>R13</v>
      </c>
      <c r="K62" s="259"/>
      <c r="L62" s="259" t="e">
        <f>IF(AND('Riesgos Corrup'!#REF!="Media",'Riesgos Corrup'!#REF!="Mayor"),CONCATENATE("R",'Riesgos Corrup'!#REF!),"")</f>
        <v>#REF!</v>
      </c>
      <c r="M62" s="259"/>
      <c r="N62" s="259" t="str">
        <f ca="1">IF(AND('Riesgos Corrup'!$K$46="Media",'Riesgos Corrup'!$O$46="Mayor"),CONCATENATE("R",'Riesgos Corrup'!$A$46),"")</f>
        <v>R14</v>
      </c>
      <c r="O62" s="259"/>
      <c r="P62" s="259" t="str">
        <f ca="1">IF(AND('Riesgos Corrup'!$K$49="Media",'Riesgos Corrup'!$O$49="Mayor"),CONCATENATE("R",'Riesgos Corrup'!$A$49),"")</f>
        <v/>
      </c>
      <c r="Q62" s="259"/>
      <c r="R62" s="259" t="e">
        <f>IF(AND('Riesgos Corrup'!#REF!="Media",'Riesgos Corrup'!#REF!="Mayor"),CONCATENATE("R",'Riesgos Corrup'!#REF!),"")</f>
        <v>#REF!</v>
      </c>
      <c r="S62" s="262"/>
      <c r="T62" s="258" t="str">
        <f ca="1">IF(AND('Riesgos Corrup'!$K$43="Media",'Riesgos Corrup'!$O$43="Mayor"),CONCATENATE("R",'Riesgos Corrup'!$A$43),"")</f>
        <v>R13</v>
      </c>
      <c r="U62" s="259"/>
      <c r="V62" s="259" t="e">
        <f>IF(AND('Riesgos Corrup'!#REF!="Media",'Riesgos Corrup'!#REF!="Mayor"),CONCATENATE("R",'Riesgos Corrup'!#REF!),"")</f>
        <v>#REF!</v>
      </c>
      <c r="W62" s="259"/>
      <c r="X62" s="259" t="str">
        <f ca="1">IF(AND('Riesgos Corrup'!$K$46="Media",'Riesgos Corrup'!$O$46="Mayor"),CONCATENATE("R",'Riesgos Corrup'!$A$46),"")</f>
        <v>R14</v>
      </c>
      <c r="Y62" s="259"/>
      <c r="Z62" s="259" t="str">
        <f ca="1">IF(AND('Riesgos Corrup'!$K$49="Media",'Riesgos Corrup'!$O$49="Mayor"),CONCATENATE("R",'Riesgos Corrup'!$A$49),"")</f>
        <v/>
      </c>
      <c r="AA62" s="259"/>
      <c r="AB62" s="259" t="e">
        <f>IF(AND('Riesgos Corrup'!#REF!="Media",'Riesgos Corrup'!#REF!="Mayor"),CONCATENATE("R",'Riesgos Corrup'!#REF!),"")</f>
        <v>#REF!</v>
      </c>
      <c r="AC62" s="262"/>
      <c r="AD62" s="258" t="str">
        <f ca="1">IF(AND('Riesgos Corrup'!$K$43="Media",'Riesgos Corrup'!$O$43="Mayor"),CONCATENATE("R",'Riesgos Corrup'!$A$43),"")</f>
        <v>R13</v>
      </c>
      <c r="AE62" s="259"/>
      <c r="AF62" s="259" t="e">
        <f>IF(AND('Riesgos Corrup'!#REF!="Media",'Riesgos Corrup'!#REF!="Mayor"),CONCATENATE("R",'Riesgos Corrup'!#REF!),"")</f>
        <v>#REF!</v>
      </c>
      <c r="AG62" s="259"/>
      <c r="AH62" s="259" t="str">
        <f ca="1">IF(AND('Riesgos Corrup'!$K$46="Media",'Riesgos Corrup'!$O$46="Mayor"),CONCATENATE("R",'Riesgos Corrup'!$A$46),"")</f>
        <v>R14</v>
      </c>
      <c r="AI62" s="259"/>
      <c r="AJ62" s="259" t="str">
        <f ca="1">IF(AND('Riesgos Corrup'!$K$49="Media",'Riesgos Corrup'!$O$49="Mayor"),CONCATENATE("R",'Riesgos Corrup'!$A$49),"")</f>
        <v/>
      </c>
      <c r="AK62" s="259"/>
      <c r="AL62" s="259" t="e">
        <f>IF(AND('Riesgos Corrup'!#REF!="Media",'Riesgos Corrup'!#REF!="Mayor"),CONCATENATE("R",'Riesgos Corrup'!#REF!),"")</f>
        <v>#REF!</v>
      </c>
      <c r="AM62" s="262"/>
      <c r="AN62" s="250" t="str">
        <f ca="1">IF(AND('Riesgos Corrup'!$K$43="Media",'Riesgos Corrup'!$O$43="Mayor"),CONCATENATE("R",'Riesgos Corrup'!$A$43),"")</f>
        <v>R13</v>
      </c>
      <c r="AO62" s="251"/>
      <c r="AP62" s="251" t="e">
        <f>IF(AND('Riesgos Corrup'!#REF!="Media",'Riesgos Corrup'!#REF!="Mayor"),CONCATENATE("R",'Riesgos Corrup'!#REF!),"")</f>
        <v>#REF!</v>
      </c>
      <c r="AQ62" s="251"/>
      <c r="AR62" s="251" t="str">
        <f ca="1">IF(AND('Riesgos Corrup'!$K$46="Media",'Riesgos Corrup'!$O$46="Mayor"),CONCATENATE("R",'Riesgos Corrup'!$A$46),"")</f>
        <v>R14</v>
      </c>
      <c r="AS62" s="251"/>
      <c r="AT62" s="251" t="str">
        <f ca="1">IF(AND('Riesgos Corrup'!$K$49="Media",'Riesgos Corrup'!$O$49="Mayor"),CONCATENATE("R",'Riesgos Corrup'!$A$49),"")</f>
        <v/>
      </c>
      <c r="AU62" s="251"/>
      <c r="AV62" s="251" t="e">
        <f>IF(AND('Riesgos Corrup'!#REF!="Media",'Riesgos Corrup'!#REF!="Mayor"),CONCATENATE("R",'Riesgos Corrup'!#REF!),"")</f>
        <v>#REF!</v>
      </c>
      <c r="AW62" s="286"/>
      <c r="AX62" s="278" t="str">
        <f ca="1">IF(AND('Riesgos Corrup'!$K$43="Media",'Riesgos Corrup'!$O$43="Catastrófico"),CONCATENATE("R",'Riesgos Corrup'!$A$43),"")</f>
        <v/>
      </c>
      <c r="AY62" s="276"/>
      <c r="AZ62" s="276" t="e">
        <f>IF(AND('Riesgos Corrup'!#REF!="Media",'Riesgos Corrup'!#REF!="Catastrófico"),CONCATENATE("R",'Riesgos Corrup'!#REF!),"")</f>
        <v>#REF!</v>
      </c>
      <c r="BA62" s="276"/>
      <c r="BB62" s="276" t="str">
        <f ca="1">IF(AND('Riesgos Corrup'!$K$46="Media",'Riesgos Corrup'!$O$46="Catastrófico"),CONCATENATE("R",'Riesgos Corrup'!$A$46),"")</f>
        <v/>
      </c>
      <c r="BC62" s="276"/>
      <c r="BD62" s="276" t="str">
        <f ca="1">IF(AND('Riesgos Corrup'!$K$49="Media",'Riesgos Corrup'!$O$49="Catastrófico"),CONCATENATE("R",'Riesgos Corrup'!$A$49),"")</f>
        <v/>
      </c>
      <c r="BE62" s="276"/>
      <c r="BF62" s="276" t="e">
        <f>IF(AND('Riesgos Corrup'!#REF!="Media",'Riesgos Corrup'!#REF!="Catastrófico"),CONCATENATE("R",'Riesgos Corrup'!#REF!),"")</f>
        <v>#REF!</v>
      </c>
      <c r="BG62" s="277"/>
      <c r="BH62" s="40"/>
      <c r="BI62" s="317"/>
      <c r="BJ62" s="318"/>
      <c r="BK62" s="318"/>
      <c r="BL62" s="318"/>
      <c r="BM62" s="318"/>
      <c r="BN62" s="319"/>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row>
    <row r="63" spans="1:100" ht="15" customHeight="1" x14ac:dyDescent="0.35">
      <c r="A63" s="40"/>
      <c r="B63" s="205"/>
      <c r="C63" s="205"/>
      <c r="D63" s="206"/>
      <c r="E63" s="268"/>
      <c r="F63" s="269"/>
      <c r="G63" s="269"/>
      <c r="H63" s="269"/>
      <c r="I63" s="269"/>
      <c r="J63" s="258"/>
      <c r="K63" s="259"/>
      <c r="L63" s="259"/>
      <c r="M63" s="259"/>
      <c r="N63" s="259"/>
      <c r="O63" s="259"/>
      <c r="P63" s="259"/>
      <c r="Q63" s="259"/>
      <c r="R63" s="259"/>
      <c r="S63" s="262"/>
      <c r="T63" s="258"/>
      <c r="U63" s="259"/>
      <c r="V63" s="259"/>
      <c r="W63" s="259"/>
      <c r="X63" s="259"/>
      <c r="Y63" s="259"/>
      <c r="Z63" s="259"/>
      <c r="AA63" s="259"/>
      <c r="AB63" s="259"/>
      <c r="AC63" s="262"/>
      <c r="AD63" s="258"/>
      <c r="AE63" s="259"/>
      <c r="AF63" s="259"/>
      <c r="AG63" s="259"/>
      <c r="AH63" s="259"/>
      <c r="AI63" s="259"/>
      <c r="AJ63" s="259"/>
      <c r="AK63" s="259"/>
      <c r="AL63" s="259"/>
      <c r="AM63" s="262"/>
      <c r="AN63" s="250"/>
      <c r="AO63" s="251"/>
      <c r="AP63" s="251"/>
      <c r="AQ63" s="251"/>
      <c r="AR63" s="251"/>
      <c r="AS63" s="251"/>
      <c r="AT63" s="251"/>
      <c r="AU63" s="251"/>
      <c r="AV63" s="251"/>
      <c r="AW63" s="286"/>
      <c r="AX63" s="278"/>
      <c r="AY63" s="276"/>
      <c r="AZ63" s="276"/>
      <c r="BA63" s="276"/>
      <c r="BB63" s="276"/>
      <c r="BC63" s="276"/>
      <c r="BD63" s="276"/>
      <c r="BE63" s="276"/>
      <c r="BF63" s="276"/>
      <c r="BG63" s="277"/>
      <c r="BH63" s="40"/>
      <c r="BI63" s="317"/>
      <c r="BJ63" s="318"/>
      <c r="BK63" s="318"/>
      <c r="BL63" s="318"/>
      <c r="BM63" s="318"/>
      <c r="BN63" s="319"/>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row>
    <row r="64" spans="1:100" ht="15" customHeight="1" x14ac:dyDescent="0.35">
      <c r="A64" s="40"/>
      <c r="B64" s="205"/>
      <c r="C64" s="205"/>
      <c r="D64" s="206"/>
      <c r="E64" s="268"/>
      <c r="F64" s="269"/>
      <c r="G64" s="269"/>
      <c r="H64" s="269"/>
      <c r="I64" s="269"/>
      <c r="J64" s="258" t="e">
        <f>IF(AND('Riesgos Corrup'!#REF!="Media",'Riesgos Corrup'!#REF!="Mayor"),CONCATENATE("R",'Riesgos Corrup'!#REF!),"")</f>
        <v>#REF!</v>
      </c>
      <c r="K64" s="259"/>
      <c r="L64" s="259" t="e">
        <f>IF(AND('Riesgos Corrup'!#REF!="Media",'Riesgos Corrup'!#REF!="Mayor"),CONCATENATE("R",'Riesgos Corrup'!#REF!),"")</f>
        <v>#REF!</v>
      </c>
      <c r="M64" s="259"/>
      <c r="N64" s="259" t="str">
        <f ca="1">IF(AND('Riesgos Corrup'!$K$52="Media",'Riesgos Corrup'!$O$52="Mayor"),CONCATENATE("R",'Riesgos Corrup'!$A$52),"")</f>
        <v/>
      </c>
      <c r="O64" s="259"/>
      <c r="P64" s="259" t="e">
        <f>IF(AND('Riesgos Corrup'!#REF!="Media",'Riesgos Corrup'!#REF!="Mayor"),CONCATENATE("R",'Riesgos Corrup'!#REF!),"")</f>
        <v>#REF!</v>
      </c>
      <c r="Q64" s="259"/>
      <c r="R64" s="259" t="str">
        <f>IF(AND('Riesgos Corrup'!$K$57="Media",'Riesgos Corrup'!$O$57="Mayor"),CONCATENATE("R",'Riesgos Corrup'!$A$57),"")</f>
        <v/>
      </c>
      <c r="S64" s="262"/>
      <c r="T64" s="258" t="e">
        <f>IF(AND('Riesgos Corrup'!#REF!="Media",'Riesgos Corrup'!#REF!="Mayor"),CONCATENATE("R",'Riesgos Corrup'!#REF!),"")</f>
        <v>#REF!</v>
      </c>
      <c r="U64" s="259"/>
      <c r="V64" s="259" t="e">
        <f>IF(AND('Riesgos Corrup'!#REF!="Media",'Riesgos Corrup'!#REF!="Mayor"),CONCATENATE("R",'Riesgos Corrup'!#REF!),"")</f>
        <v>#REF!</v>
      </c>
      <c r="W64" s="259"/>
      <c r="X64" s="259" t="str">
        <f ca="1">IF(AND('Riesgos Corrup'!$K$52="Media",'Riesgos Corrup'!$O$52="Mayor"),CONCATENATE("R",'Riesgos Corrup'!$A$52),"")</f>
        <v/>
      </c>
      <c r="Y64" s="259"/>
      <c r="Z64" s="259" t="e">
        <f>IF(AND('Riesgos Corrup'!#REF!="Media",'Riesgos Corrup'!#REF!="Mayor"),CONCATENATE("R",'Riesgos Corrup'!#REF!),"")</f>
        <v>#REF!</v>
      </c>
      <c r="AA64" s="259"/>
      <c r="AB64" s="259" t="str">
        <f>IF(AND('Riesgos Corrup'!$K$57="Media",'Riesgos Corrup'!$O$57="Mayor"),CONCATENATE("R",'Riesgos Corrup'!$A$57),"")</f>
        <v/>
      </c>
      <c r="AC64" s="262"/>
      <c r="AD64" s="258" t="e">
        <f>IF(AND('Riesgos Corrup'!#REF!="Media",'Riesgos Corrup'!#REF!="Mayor"),CONCATENATE("R",'Riesgos Corrup'!#REF!),"")</f>
        <v>#REF!</v>
      </c>
      <c r="AE64" s="259"/>
      <c r="AF64" s="259" t="e">
        <f>IF(AND('Riesgos Corrup'!#REF!="Media",'Riesgos Corrup'!#REF!="Mayor"),CONCATENATE("R",'Riesgos Corrup'!#REF!),"")</f>
        <v>#REF!</v>
      </c>
      <c r="AG64" s="259"/>
      <c r="AH64" s="259" t="str">
        <f ca="1">IF(AND('Riesgos Corrup'!$K$52="Media",'Riesgos Corrup'!$O$52="Mayor"),CONCATENATE("R",'Riesgos Corrup'!$A$52),"")</f>
        <v/>
      </c>
      <c r="AI64" s="259"/>
      <c r="AJ64" s="259" t="e">
        <f>IF(AND('Riesgos Corrup'!#REF!="Media",'Riesgos Corrup'!#REF!="Mayor"),CONCATENATE("R",'Riesgos Corrup'!#REF!),"")</f>
        <v>#REF!</v>
      </c>
      <c r="AK64" s="259"/>
      <c r="AL64" s="259" t="str">
        <f>IF(AND('Riesgos Corrup'!$K$57="Media",'Riesgos Corrup'!$O$57="Mayor"),CONCATENATE("R",'Riesgos Corrup'!$A$57),"")</f>
        <v/>
      </c>
      <c r="AM64" s="262"/>
      <c r="AN64" s="250" t="e">
        <f>IF(AND('Riesgos Corrup'!#REF!="Media",'Riesgos Corrup'!#REF!="Mayor"),CONCATENATE("R",'Riesgos Corrup'!#REF!),"")</f>
        <v>#REF!</v>
      </c>
      <c r="AO64" s="251"/>
      <c r="AP64" s="251" t="e">
        <f>IF(AND('Riesgos Corrup'!#REF!="Media",'Riesgos Corrup'!#REF!="Mayor"),CONCATENATE("R",'Riesgos Corrup'!#REF!),"")</f>
        <v>#REF!</v>
      </c>
      <c r="AQ64" s="251"/>
      <c r="AR64" s="251" t="str">
        <f ca="1">IF(AND('Riesgos Corrup'!$K$52="Media",'Riesgos Corrup'!$O$52="Mayor"),CONCATENATE("R",'Riesgos Corrup'!$A$52),"")</f>
        <v/>
      </c>
      <c r="AS64" s="251"/>
      <c r="AT64" s="251" t="e">
        <f>IF(AND('Riesgos Corrup'!#REF!="Media",'Riesgos Corrup'!#REF!="Mayor"),CONCATENATE("R",'Riesgos Corrup'!#REF!),"")</f>
        <v>#REF!</v>
      </c>
      <c r="AU64" s="251"/>
      <c r="AV64" s="251" t="str">
        <f>IF(AND('Riesgos Corrup'!$K$57="Media",'Riesgos Corrup'!$O$57="Mayor"),CONCATENATE("R",'Riesgos Corrup'!$A$57),"")</f>
        <v/>
      </c>
      <c r="AW64" s="286"/>
      <c r="AX64" s="278" t="e">
        <f>IF(AND('Riesgos Corrup'!#REF!="Media",'Riesgos Corrup'!#REF!="Catastrófico"),CONCATENATE("R",'Riesgos Corrup'!#REF!),"")</f>
        <v>#REF!</v>
      </c>
      <c r="AY64" s="276"/>
      <c r="AZ64" s="276" t="e">
        <f>IF(AND('Riesgos Corrup'!#REF!="Media",'Riesgos Corrup'!#REF!="Catastrófico"),CONCATENATE("R",'Riesgos Corrup'!#REF!),"")</f>
        <v>#REF!</v>
      </c>
      <c r="BA64" s="276"/>
      <c r="BB64" s="276" t="str">
        <f ca="1">IF(AND('Riesgos Corrup'!$K$52="Media",'Riesgos Corrup'!$O$52="Catastrófico"),CONCATENATE("R",'Riesgos Corrup'!$A$52),"")</f>
        <v/>
      </c>
      <c r="BC64" s="276"/>
      <c r="BD64" s="276" t="e">
        <f>IF(AND('Riesgos Corrup'!#REF!="Media",'Riesgos Corrup'!#REF!="Catastrófico"),CONCATENATE("R",'Riesgos Corrup'!#REF!),"")</f>
        <v>#REF!</v>
      </c>
      <c r="BE64" s="276"/>
      <c r="BF64" s="276" t="str">
        <f>IF(AND('Riesgos Corrup'!$K$57="Media",'Riesgos Corrup'!$O$57="Catastrófico"),CONCATENATE("R",'Riesgos Corrup'!$A$57),"")</f>
        <v/>
      </c>
      <c r="BG64" s="277"/>
      <c r="BH64" s="40"/>
      <c r="BI64" s="317"/>
      <c r="BJ64" s="318"/>
      <c r="BK64" s="318"/>
      <c r="BL64" s="318"/>
      <c r="BM64" s="318"/>
      <c r="BN64" s="319"/>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row>
    <row r="65" spans="1:100" ht="15.75" customHeight="1" thickBot="1" x14ac:dyDescent="0.4">
      <c r="A65" s="40"/>
      <c r="B65" s="205"/>
      <c r="C65" s="205"/>
      <c r="D65" s="206"/>
      <c r="E65" s="270"/>
      <c r="F65" s="271"/>
      <c r="G65" s="271"/>
      <c r="H65" s="271"/>
      <c r="I65" s="271"/>
      <c r="J65" s="260"/>
      <c r="K65" s="261"/>
      <c r="L65" s="261"/>
      <c r="M65" s="261"/>
      <c r="N65" s="261"/>
      <c r="O65" s="261"/>
      <c r="P65" s="261"/>
      <c r="Q65" s="261"/>
      <c r="R65" s="261"/>
      <c r="S65" s="263"/>
      <c r="T65" s="260"/>
      <c r="U65" s="261"/>
      <c r="V65" s="261"/>
      <c r="W65" s="261"/>
      <c r="X65" s="261"/>
      <c r="Y65" s="261"/>
      <c r="Z65" s="261"/>
      <c r="AA65" s="261"/>
      <c r="AB65" s="261"/>
      <c r="AC65" s="263"/>
      <c r="AD65" s="260"/>
      <c r="AE65" s="261"/>
      <c r="AF65" s="261"/>
      <c r="AG65" s="261"/>
      <c r="AH65" s="261"/>
      <c r="AI65" s="261"/>
      <c r="AJ65" s="261"/>
      <c r="AK65" s="261"/>
      <c r="AL65" s="261"/>
      <c r="AM65" s="263"/>
      <c r="AN65" s="287"/>
      <c r="AO65" s="285"/>
      <c r="AP65" s="285"/>
      <c r="AQ65" s="285"/>
      <c r="AR65" s="285"/>
      <c r="AS65" s="285"/>
      <c r="AT65" s="285"/>
      <c r="AU65" s="285"/>
      <c r="AV65" s="285"/>
      <c r="AW65" s="288"/>
      <c r="AX65" s="279"/>
      <c r="AY65" s="280"/>
      <c r="AZ65" s="280"/>
      <c r="BA65" s="280"/>
      <c r="BB65" s="280"/>
      <c r="BC65" s="280"/>
      <c r="BD65" s="280"/>
      <c r="BE65" s="280"/>
      <c r="BF65" s="280"/>
      <c r="BG65" s="281"/>
      <c r="BH65" s="40"/>
      <c r="BI65" s="317"/>
      <c r="BJ65" s="318"/>
      <c r="BK65" s="318"/>
      <c r="BL65" s="318"/>
      <c r="BM65" s="318"/>
      <c r="BN65" s="319"/>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row>
    <row r="66" spans="1:100" ht="15" customHeight="1" x14ac:dyDescent="0.35">
      <c r="A66" s="40"/>
      <c r="B66" s="205"/>
      <c r="C66" s="205"/>
      <c r="D66" s="206"/>
      <c r="E66" s="266" t="s">
        <v>105</v>
      </c>
      <c r="F66" s="267"/>
      <c r="G66" s="267"/>
      <c r="H66" s="267"/>
      <c r="I66" s="267"/>
      <c r="J66" s="256" t="str">
        <f ca="1">IF(AND('Riesgos Corrup'!$K$7="Baja",'Riesgos Corrup'!$O$7="Mayor"),CONCATENATE("R",'Riesgos Corrup'!$A$7),"")</f>
        <v/>
      </c>
      <c r="K66" s="257"/>
      <c r="L66" s="257" t="e">
        <f>IF(AND('Riesgos Corrup'!#REF!="Baja",'Riesgos Corrup'!#REF!="Mayor"),CONCATENATE("R",'Riesgos Corrup'!#REF!),"")</f>
        <v>#REF!</v>
      </c>
      <c r="M66" s="257"/>
      <c r="N66" s="257" t="e">
        <f>IF(AND('Riesgos Corrup'!#REF!="Baja",'Riesgos Corrup'!#REF!="Mayor"),CONCATENATE("R",'Riesgos Corrup'!#REF!),"")</f>
        <v>#REF!</v>
      </c>
      <c r="O66" s="257"/>
      <c r="P66" s="257" t="str">
        <f ca="1">IF(AND('Riesgos Corrup'!$K$10="Baja",'Riesgos Corrup'!$O$10="Mayor"),CONCATENATE("R",'Riesgos Corrup'!$A$10),"")</f>
        <v/>
      </c>
      <c r="Q66" s="257"/>
      <c r="R66" s="257" t="e">
        <f>IF(AND('Riesgos Corrup'!#REF!="Baja",'Riesgos Corrup'!#REF!="Mayor"),CONCATENATE("R",'Riesgos Corrup'!#REF!),"")</f>
        <v>#REF!</v>
      </c>
      <c r="S66" s="294"/>
      <c r="T66" s="274" t="str">
        <f ca="1">IF(AND('Riesgos Corrup'!$K$7="Baja",'Riesgos Corrup'!$O$7="Mayor"),CONCATENATE("R",'Riesgos Corrup'!$A$7),"")</f>
        <v/>
      </c>
      <c r="U66" s="264"/>
      <c r="V66" s="264" t="e">
        <f>IF(AND('Riesgos Corrup'!#REF!="Baja",'Riesgos Corrup'!#REF!="Mayor"),CONCATENATE("R",'Riesgos Corrup'!#REF!),"")</f>
        <v>#REF!</v>
      </c>
      <c r="W66" s="264"/>
      <c r="X66" s="264" t="e">
        <f>IF(AND('Riesgos Corrup'!#REF!="Baja",'Riesgos Corrup'!#REF!="Mayor"),CONCATENATE("R",'Riesgos Corrup'!#REF!),"")</f>
        <v>#REF!</v>
      </c>
      <c r="Y66" s="264"/>
      <c r="Z66" s="264" t="str">
        <f ca="1">IF(AND('Riesgos Corrup'!$K$10="Baja",'Riesgos Corrup'!$O$10="Mayor"),CONCATENATE("R",'Riesgos Corrup'!$A$10),"")</f>
        <v/>
      </c>
      <c r="AA66" s="264"/>
      <c r="AB66" s="264" t="e">
        <f>IF(AND('Riesgos Corrup'!#REF!="Baja",'Riesgos Corrup'!#REF!="Mayor"),CONCATENATE("R",'Riesgos Corrup'!#REF!),"")</f>
        <v>#REF!</v>
      </c>
      <c r="AC66" s="275"/>
      <c r="AD66" s="274" t="str">
        <f ca="1">IF(AND('Riesgos Corrup'!$K$7="Baja",'Riesgos Corrup'!$O$7="Mayor"),CONCATENATE("R",'Riesgos Corrup'!$A$7),"")</f>
        <v/>
      </c>
      <c r="AE66" s="264"/>
      <c r="AF66" s="264" t="e">
        <f>IF(AND('Riesgos Corrup'!#REF!="Baja",'Riesgos Corrup'!#REF!="Mayor"),CONCATENATE("R",'Riesgos Corrup'!#REF!),"")</f>
        <v>#REF!</v>
      </c>
      <c r="AG66" s="264"/>
      <c r="AH66" s="264" t="e">
        <f>IF(AND('Riesgos Corrup'!#REF!="Baja",'Riesgos Corrup'!#REF!="Mayor"),CONCATENATE("R",'Riesgos Corrup'!#REF!),"")</f>
        <v>#REF!</v>
      </c>
      <c r="AI66" s="264"/>
      <c r="AJ66" s="264" t="str">
        <f ca="1">IF(AND('Riesgos Corrup'!$K$10="Baja",'Riesgos Corrup'!$O$10="Mayor"),CONCATENATE("R",'Riesgos Corrup'!$A$10),"")</f>
        <v/>
      </c>
      <c r="AK66" s="264"/>
      <c r="AL66" s="264" t="e">
        <f>IF(AND('Riesgos Corrup'!#REF!="Baja",'Riesgos Corrup'!#REF!="Mayor"),CONCATENATE("R",'Riesgos Corrup'!#REF!),"")</f>
        <v>#REF!</v>
      </c>
      <c r="AM66" s="275"/>
      <c r="AN66" s="272" t="str">
        <f ca="1">IF(AND('Riesgos Corrup'!$K$7="Baja",'Riesgos Corrup'!$O$7="Mayor"),CONCATENATE("R",'Riesgos Corrup'!$A$7),"")</f>
        <v/>
      </c>
      <c r="AO66" s="273"/>
      <c r="AP66" s="273" t="e">
        <f>IF(AND('Riesgos Corrup'!#REF!="Baja",'Riesgos Corrup'!#REF!="Mayor"),CONCATENATE("R",'Riesgos Corrup'!#REF!),"")</f>
        <v>#REF!</v>
      </c>
      <c r="AQ66" s="273"/>
      <c r="AR66" s="273" t="e">
        <f>IF(AND('Riesgos Corrup'!#REF!="Baja",'Riesgos Corrup'!#REF!="Mayor"),CONCATENATE("R",'Riesgos Corrup'!#REF!),"")</f>
        <v>#REF!</v>
      </c>
      <c r="AS66" s="273"/>
      <c r="AT66" s="273" t="str">
        <f ca="1">IF(AND('Riesgos Corrup'!$K$10="Baja",'Riesgos Corrup'!$O$10="Mayor"),CONCATENATE("R",'Riesgos Corrup'!$A$10),"")</f>
        <v/>
      </c>
      <c r="AU66" s="273"/>
      <c r="AV66" s="273" t="e">
        <f>IF(AND('Riesgos Corrup'!#REF!="Baja",'Riesgos Corrup'!#REF!="Mayor"),CONCATENATE("R",'Riesgos Corrup'!#REF!),"")</f>
        <v>#REF!</v>
      </c>
      <c r="AW66" s="289"/>
      <c r="AX66" s="282" t="str">
        <f ca="1">IF(AND('Riesgos Corrup'!$K$7="Baja",'Riesgos Corrup'!$O$7="Catastrófico"),CONCATENATE("R",'Riesgos Corrup'!$A$7),"")</f>
        <v/>
      </c>
      <c r="AY66" s="283"/>
      <c r="AZ66" s="283" t="e">
        <f>IF(AND('Riesgos Corrup'!#REF!="Baja",'Riesgos Corrup'!#REF!="Catastrófico"),CONCATENATE("R",'Riesgos Corrup'!#REF!),"")</f>
        <v>#REF!</v>
      </c>
      <c r="BA66" s="283"/>
      <c r="BB66" s="283" t="e">
        <f>IF(AND('Riesgos Corrup'!#REF!="Baja",'Riesgos Corrup'!#REF!="Catastrófico"),CONCATENATE("R",'Riesgos Corrup'!#REF!),"")</f>
        <v>#REF!</v>
      </c>
      <c r="BC66" s="283"/>
      <c r="BD66" s="283" t="str">
        <f ca="1">IF(AND('Riesgos Corrup'!$K$10="Baja",'Riesgos Corrup'!$O$10="Catastrófico"),CONCATENATE("R",'Riesgos Corrup'!$A$10),"")</f>
        <v/>
      </c>
      <c r="BE66" s="283"/>
      <c r="BF66" s="283" t="e">
        <f>IF(AND('Riesgos Corrup'!#REF!="Baja",'Riesgos Corrup'!#REF!="Catastrófico"),CONCATENATE("R",'Riesgos Corrup'!#REF!),"")</f>
        <v>#REF!</v>
      </c>
      <c r="BG66" s="284"/>
      <c r="BH66" s="40"/>
      <c r="BI66" s="317"/>
      <c r="BJ66" s="318"/>
      <c r="BK66" s="318"/>
      <c r="BL66" s="318"/>
      <c r="BM66" s="318"/>
      <c r="BN66" s="319"/>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row>
    <row r="67" spans="1:100" ht="15" customHeight="1" x14ac:dyDescent="0.35">
      <c r="A67" s="40"/>
      <c r="B67" s="205"/>
      <c r="C67" s="205"/>
      <c r="D67" s="206"/>
      <c r="E67" s="268"/>
      <c r="F67" s="269"/>
      <c r="G67" s="269"/>
      <c r="H67" s="269"/>
      <c r="I67" s="269"/>
      <c r="J67" s="252"/>
      <c r="K67" s="253"/>
      <c r="L67" s="253"/>
      <c r="M67" s="253"/>
      <c r="N67" s="253"/>
      <c r="O67" s="253"/>
      <c r="P67" s="253"/>
      <c r="Q67" s="253"/>
      <c r="R67" s="253"/>
      <c r="S67" s="295"/>
      <c r="T67" s="258"/>
      <c r="U67" s="259"/>
      <c r="V67" s="259"/>
      <c r="W67" s="259"/>
      <c r="X67" s="259"/>
      <c r="Y67" s="259"/>
      <c r="Z67" s="259"/>
      <c r="AA67" s="259"/>
      <c r="AB67" s="259"/>
      <c r="AC67" s="262"/>
      <c r="AD67" s="258"/>
      <c r="AE67" s="259"/>
      <c r="AF67" s="259"/>
      <c r="AG67" s="259"/>
      <c r="AH67" s="259"/>
      <c r="AI67" s="259"/>
      <c r="AJ67" s="259"/>
      <c r="AK67" s="259"/>
      <c r="AL67" s="259"/>
      <c r="AM67" s="262"/>
      <c r="AN67" s="250"/>
      <c r="AO67" s="251"/>
      <c r="AP67" s="251"/>
      <c r="AQ67" s="251"/>
      <c r="AR67" s="251"/>
      <c r="AS67" s="251"/>
      <c r="AT67" s="251"/>
      <c r="AU67" s="251"/>
      <c r="AV67" s="251"/>
      <c r="AW67" s="286"/>
      <c r="AX67" s="278"/>
      <c r="AY67" s="276"/>
      <c r="AZ67" s="276"/>
      <c r="BA67" s="276"/>
      <c r="BB67" s="276"/>
      <c r="BC67" s="276"/>
      <c r="BD67" s="276"/>
      <c r="BE67" s="276"/>
      <c r="BF67" s="276"/>
      <c r="BG67" s="277"/>
      <c r="BH67" s="40"/>
      <c r="BI67" s="317"/>
      <c r="BJ67" s="318"/>
      <c r="BK67" s="318"/>
      <c r="BL67" s="318"/>
      <c r="BM67" s="318"/>
      <c r="BN67" s="319"/>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row>
    <row r="68" spans="1:100" ht="15" customHeight="1" x14ac:dyDescent="0.35">
      <c r="A68" s="40"/>
      <c r="B68" s="205"/>
      <c r="C68" s="205"/>
      <c r="D68" s="206"/>
      <c r="E68" s="268"/>
      <c r="F68" s="269"/>
      <c r="G68" s="269"/>
      <c r="H68" s="269"/>
      <c r="I68" s="269"/>
      <c r="J68" s="252" t="str">
        <f ca="1">IF(AND('Riesgos Corrup'!$K$13="Baja",'Riesgos Corrup'!$O$13="Mayor"),CONCATENATE("R",'Riesgos Corrup'!$A$13),"")</f>
        <v/>
      </c>
      <c r="K68" s="253"/>
      <c r="L68" s="253" t="e">
        <f>IF(AND('Riesgos Corrup'!#REF!="Baja",'Riesgos Corrup'!#REF!="Mayor"),CONCATENATE("R",'Riesgos Corrup'!#REF!),"")</f>
        <v>#REF!</v>
      </c>
      <c r="M68" s="253"/>
      <c r="N68" s="253" t="e">
        <f>IF(AND('Riesgos Corrup'!#REF!="Baja",'Riesgos Corrup'!#REF!="Mayor"),CONCATENATE("R",'Riesgos Corrup'!#REF!),"")</f>
        <v>#REF!</v>
      </c>
      <c r="O68" s="253"/>
      <c r="P68" s="253" t="str">
        <f ca="1">IF(AND('Riesgos Corrup'!$K$16="Baja",'Riesgos Corrup'!$O$16="Mayor"),CONCATENATE("R",'Riesgos Corrup'!$A$16),"")</f>
        <v>R4</v>
      </c>
      <c r="Q68" s="253"/>
      <c r="R68" s="253" t="str">
        <f ca="1">IF(AND('Riesgos Corrup'!$K$19="Baja",'Riesgos Corrup'!$O$19="Mayor"),CONCATENATE("R",'Riesgos Corrup'!$A$19),"")</f>
        <v/>
      </c>
      <c r="S68" s="295"/>
      <c r="T68" s="258" t="str">
        <f ca="1">IF(AND('Riesgos Corrup'!$K$13="Baja",'Riesgos Corrup'!$O$13="Mayor"),CONCATENATE("R",'Riesgos Corrup'!$A$13),"")</f>
        <v/>
      </c>
      <c r="U68" s="259"/>
      <c r="V68" s="259" t="e">
        <f>IF(AND('Riesgos Corrup'!#REF!="Baja",'Riesgos Corrup'!#REF!="Mayor"),CONCATENATE("R",'Riesgos Corrup'!#REF!),"")</f>
        <v>#REF!</v>
      </c>
      <c r="W68" s="259"/>
      <c r="X68" s="259" t="e">
        <f>IF(AND('Riesgos Corrup'!#REF!="Baja",'Riesgos Corrup'!#REF!="Mayor"),CONCATENATE("R",'Riesgos Corrup'!#REF!),"")</f>
        <v>#REF!</v>
      </c>
      <c r="Y68" s="259"/>
      <c r="Z68" s="259" t="str">
        <f ca="1">IF(AND('Riesgos Corrup'!$K$16="Baja",'Riesgos Corrup'!$O$16="Mayor"),CONCATENATE("R",'Riesgos Corrup'!$A$16),"")</f>
        <v>R4</v>
      </c>
      <c r="AA68" s="259"/>
      <c r="AB68" s="259" t="str">
        <f ca="1">IF(AND('Riesgos Corrup'!$K$19="Baja",'Riesgos Corrup'!$O$19="Mayor"),CONCATENATE("R",'Riesgos Corrup'!$A$19),"")</f>
        <v/>
      </c>
      <c r="AC68" s="262"/>
      <c r="AD68" s="258" t="str">
        <f ca="1">IF(AND('Riesgos Corrup'!$K$13="Baja",'Riesgos Corrup'!$O$13="Mayor"),CONCATENATE("R",'Riesgos Corrup'!$A$13),"")</f>
        <v/>
      </c>
      <c r="AE68" s="259"/>
      <c r="AF68" s="259" t="e">
        <f>IF(AND('Riesgos Corrup'!#REF!="Baja",'Riesgos Corrup'!#REF!="Mayor"),CONCATENATE("R",'Riesgos Corrup'!#REF!),"")</f>
        <v>#REF!</v>
      </c>
      <c r="AG68" s="259"/>
      <c r="AH68" s="259" t="e">
        <f>IF(AND('Riesgos Corrup'!#REF!="Baja",'Riesgos Corrup'!#REF!="Mayor"),CONCATENATE("R",'Riesgos Corrup'!#REF!),"")</f>
        <v>#REF!</v>
      </c>
      <c r="AI68" s="259"/>
      <c r="AJ68" s="259" t="str">
        <f ca="1">IF(AND('Riesgos Corrup'!$K$16="Baja",'Riesgos Corrup'!$O$16="Mayor"),CONCATENATE("R",'Riesgos Corrup'!$A$16),"")</f>
        <v>R4</v>
      </c>
      <c r="AK68" s="259"/>
      <c r="AL68" s="259" t="str">
        <f ca="1">IF(AND('Riesgos Corrup'!$K$19="Baja",'Riesgos Corrup'!$O$19="Mayor"),CONCATENATE("R",'Riesgos Corrup'!$A$19),"")</f>
        <v/>
      </c>
      <c r="AM68" s="262"/>
      <c r="AN68" s="250" t="str">
        <f ca="1">IF(AND('Riesgos Corrup'!$K$13="Baja",'Riesgos Corrup'!$O$13="Mayor"),CONCATENATE("R",'Riesgos Corrup'!$A$13),"")</f>
        <v/>
      </c>
      <c r="AO68" s="251"/>
      <c r="AP68" s="251" t="e">
        <f>IF(AND('Riesgos Corrup'!#REF!="Baja",'Riesgos Corrup'!#REF!="Mayor"),CONCATENATE("R",'Riesgos Corrup'!#REF!),"")</f>
        <v>#REF!</v>
      </c>
      <c r="AQ68" s="251"/>
      <c r="AR68" s="251" t="e">
        <f>IF(AND('Riesgos Corrup'!#REF!="Baja",'Riesgos Corrup'!#REF!="Mayor"),CONCATENATE("R",'Riesgos Corrup'!#REF!),"")</f>
        <v>#REF!</v>
      </c>
      <c r="AS68" s="251"/>
      <c r="AT68" s="251" t="str">
        <f ca="1">IF(AND('Riesgos Corrup'!$K$16="Baja",'Riesgos Corrup'!$O$16="Mayor"),CONCATENATE("R",'Riesgos Corrup'!$A$16),"")</f>
        <v>R4</v>
      </c>
      <c r="AU68" s="251"/>
      <c r="AV68" s="251" t="str">
        <f ca="1">IF(AND('Riesgos Corrup'!$K$19="Baja",'Riesgos Corrup'!$O$19="Mayor"),CONCATENATE("R",'Riesgos Corrup'!$A$19),"")</f>
        <v/>
      </c>
      <c r="AW68" s="286"/>
      <c r="AX68" s="278" t="str">
        <f ca="1">IF(AND('Riesgos Corrup'!$K$13="Baja",'Riesgos Corrup'!$O$13="Catastrófico"),CONCATENATE("R",'Riesgos Corrup'!$A$13),"")</f>
        <v/>
      </c>
      <c r="AY68" s="276"/>
      <c r="AZ68" s="276" t="e">
        <f>IF(AND('Riesgos Corrup'!#REF!="Baja",'Riesgos Corrup'!#REF!="Catastrófico"),CONCATENATE("R",'Riesgos Corrup'!#REF!),"")</f>
        <v>#REF!</v>
      </c>
      <c r="BA68" s="276"/>
      <c r="BB68" s="276" t="e">
        <f>IF(AND('Riesgos Corrup'!#REF!="Baja",'Riesgos Corrup'!#REF!="Catastrófico"),CONCATENATE("R",'Riesgos Corrup'!#REF!),"")</f>
        <v>#REF!</v>
      </c>
      <c r="BC68" s="276"/>
      <c r="BD68" s="276" t="str">
        <f ca="1">IF(AND('Riesgos Corrup'!$K$16="Baja",'Riesgos Corrup'!$O$16="Catastrófico"),CONCATENATE("R",'Riesgos Corrup'!$A$16),"")</f>
        <v/>
      </c>
      <c r="BE68" s="276"/>
      <c r="BF68" s="276" t="str">
        <f ca="1">IF(AND('Riesgos Corrup'!$K$19="Baja",'Riesgos Corrup'!$O$19="Catastrófico"),CONCATENATE("R",'Riesgos Corrup'!$A$19),"")</f>
        <v/>
      </c>
      <c r="BG68" s="277"/>
      <c r="BH68" s="40"/>
      <c r="BI68" s="317"/>
      <c r="BJ68" s="318"/>
      <c r="BK68" s="318"/>
      <c r="BL68" s="318"/>
      <c r="BM68" s="318"/>
      <c r="BN68" s="319"/>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row>
    <row r="69" spans="1:100" ht="15" customHeight="1" x14ac:dyDescent="0.35">
      <c r="A69" s="40"/>
      <c r="B69" s="205"/>
      <c r="C69" s="205"/>
      <c r="D69" s="206"/>
      <c r="E69" s="268"/>
      <c r="F69" s="269"/>
      <c r="G69" s="269"/>
      <c r="H69" s="269"/>
      <c r="I69" s="269"/>
      <c r="J69" s="252"/>
      <c r="K69" s="253"/>
      <c r="L69" s="253"/>
      <c r="M69" s="253"/>
      <c r="N69" s="253"/>
      <c r="O69" s="253"/>
      <c r="P69" s="253"/>
      <c r="Q69" s="253"/>
      <c r="R69" s="253"/>
      <c r="S69" s="295"/>
      <c r="T69" s="258"/>
      <c r="U69" s="259"/>
      <c r="V69" s="259"/>
      <c r="W69" s="259"/>
      <c r="X69" s="259"/>
      <c r="Y69" s="259"/>
      <c r="Z69" s="259"/>
      <c r="AA69" s="259"/>
      <c r="AB69" s="259"/>
      <c r="AC69" s="262"/>
      <c r="AD69" s="258"/>
      <c r="AE69" s="259"/>
      <c r="AF69" s="259"/>
      <c r="AG69" s="259"/>
      <c r="AH69" s="259"/>
      <c r="AI69" s="259"/>
      <c r="AJ69" s="259"/>
      <c r="AK69" s="259"/>
      <c r="AL69" s="259"/>
      <c r="AM69" s="262"/>
      <c r="AN69" s="250"/>
      <c r="AO69" s="251"/>
      <c r="AP69" s="251"/>
      <c r="AQ69" s="251"/>
      <c r="AR69" s="251"/>
      <c r="AS69" s="251"/>
      <c r="AT69" s="251"/>
      <c r="AU69" s="251"/>
      <c r="AV69" s="251"/>
      <c r="AW69" s="286"/>
      <c r="AX69" s="278"/>
      <c r="AY69" s="276"/>
      <c r="AZ69" s="276"/>
      <c r="BA69" s="276"/>
      <c r="BB69" s="276"/>
      <c r="BC69" s="276"/>
      <c r="BD69" s="276"/>
      <c r="BE69" s="276"/>
      <c r="BF69" s="276"/>
      <c r="BG69" s="277"/>
      <c r="BH69" s="40"/>
      <c r="BI69" s="317"/>
      <c r="BJ69" s="318"/>
      <c r="BK69" s="318"/>
      <c r="BL69" s="318"/>
      <c r="BM69" s="318"/>
      <c r="BN69" s="319"/>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row>
    <row r="70" spans="1:100" ht="15" customHeight="1" x14ac:dyDescent="0.35">
      <c r="A70" s="40"/>
      <c r="B70" s="205"/>
      <c r="C70" s="205"/>
      <c r="D70" s="206"/>
      <c r="E70" s="268"/>
      <c r="F70" s="269"/>
      <c r="G70" s="269"/>
      <c r="H70" s="269"/>
      <c r="I70" s="269"/>
      <c r="J70" s="252" t="e">
        <f>IF(AND('Riesgos Corrup'!#REF!="Baja",'Riesgos Corrup'!#REF!="Mayor"),CONCATENATE("R",'Riesgos Corrup'!#REF!),"")</f>
        <v>#REF!</v>
      </c>
      <c r="K70" s="253"/>
      <c r="L70" s="253" t="e">
        <f>IF(AND('Riesgos Corrup'!#REF!="Baja",'Riesgos Corrup'!#REF!="Mayor"),CONCATENATE("R",'Riesgos Corrup'!#REF!),"")</f>
        <v>#REF!</v>
      </c>
      <c r="M70" s="253"/>
      <c r="N70" s="253" t="e">
        <f>IF(AND('Riesgos Corrup'!#REF!="Baja",'Riesgos Corrup'!#REF!="Mayor"),CONCATENATE("R",'Riesgos Corrup'!#REF!),"")</f>
        <v>#REF!</v>
      </c>
      <c r="O70" s="253"/>
      <c r="P70" s="253" t="str">
        <f ca="1">IF(AND('Riesgos Corrup'!$K$22="Baja",'Riesgos Corrup'!$O$22="Mayor"),CONCATENATE("R",'Riesgos Corrup'!$A$22),"")</f>
        <v/>
      </c>
      <c r="Q70" s="253"/>
      <c r="R70" s="253" t="e">
        <f>IF(AND('Riesgos Corrup'!#REF!="Baja",'Riesgos Corrup'!#REF!="Mayor"),CONCATENATE("R",'Riesgos Corrup'!#REF!),"")</f>
        <v>#REF!</v>
      </c>
      <c r="S70" s="295"/>
      <c r="T70" s="258" t="e">
        <f>IF(AND('Riesgos Corrup'!#REF!="Baja",'Riesgos Corrup'!#REF!="Mayor"),CONCATENATE("R",'Riesgos Corrup'!#REF!),"")</f>
        <v>#REF!</v>
      </c>
      <c r="U70" s="259"/>
      <c r="V70" s="259" t="e">
        <f>IF(AND('Riesgos Corrup'!#REF!="Baja",'Riesgos Corrup'!#REF!="Mayor"),CONCATENATE("R",'Riesgos Corrup'!#REF!),"")</f>
        <v>#REF!</v>
      </c>
      <c r="W70" s="259"/>
      <c r="X70" s="259" t="e">
        <f>IF(AND('Riesgos Corrup'!#REF!="Baja",'Riesgos Corrup'!#REF!="Mayor"),CONCATENATE("R",'Riesgos Corrup'!#REF!),"")</f>
        <v>#REF!</v>
      </c>
      <c r="Y70" s="259"/>
      <c r="Z70" s="259" t="str">
        <f ca="1">IF(AND('Riesgos Corrup'!$K$22="Baja",'Riesgos Corrup'!$O$22="Mayor"),CONCATENATE("R",'Riesgos Corrup'!$A$22),"")</f>
        <v/>
      </c>
      <c r="AA70" s="259"/>
      <c r="AB70" s="259" t="e">
        <f>IF(AND('Riesgos Corrup'!#REF!="Baja",'Riesgos Corrup'!#REF!="Mayor"),CONCATENATE("R",'Riesgos Corrup'!#REF!),"")</f>
        <v>#REF!</v>
      </c>
      <c r="AC70" s="262"/>
      <c r="AD70" s="258" t="e">
        <f>IF(AND('Riesgos Corrup'!#REF!="Baja",'Riesgos Corrup'!#REF!="Mayor"),CONCATENATE("R",'Riesgos Corrup'!#REF!),"")</f>
        <v>#REF!</v>
      </c>
      <c r="AE70" s="259"/>
      <c r="AF70" s="259" t="e">
        <f>IF(AND('Riesgos Corrup'!#REF!="Baja",'Riesgos Corrup'!#REF!="Mayor"),CONCATENATE("R",'Riesgos Corrup'!#REF!),"")</f>
        <v>#REF!</v>
      </c>
      <c r="AG70" s="259"/>
      <c r="AH70" s="259" t="e">
        <f>IF(AND('Riesgos Corrup'!#REF!="Baja",'Riesgos Corrup'!#REF!="Mayor"),CONCATENATE("R",'Riesgos Corrup'!#REF!),"")</f>
        <v>#REF!</v>
      </c>
      <c r="AI70" s="259"/>
      <c r="AJ70" s="259" t="str">
        <f ca="1">IF(AND('Riesgos Corrup'!$K$22="Baja",'Riesgos Corrup'!$O$22="Mayor"),CONCATENATE("R",'Riesgos Corrup'!$A$22),"")</f>
        <v/>
      </c>
      <c r="AK70" s="259"/>
      <c r="AL70" s="259" t="e">
        <f>IF(AND('Riesgos Corrup'!#REF!="Baja",'Riesgos Corrup'!#REF!="Mayor"),CONCATENATE("R",'Riesgos Corrup'!#REF!),"")</f>
        <v>#REF!</v>
      </c>
      <c r="AM70" s="262"/>
      <c r="AN70" s="250" t="e">
        <f>IF(AND('Riesgos Corrup'!#REF!="Baja",'Riesgos Corrup'!#REF!="Mayor"),CONCATENATE("R",'Riesgos Corrup'!#REF!),"")</f>
        <v>#REF!</v>
      </c>
      <c r="AO70" s="251"/>
      <c r="AP70" s="251" t="e">
        <f>IF(AND('Riesgos Corrup'!#REF!="Baja",'Riesgos Corrup'!#REF!="Mayor"),CONCATENATE("R",'Riesgos Corrup'!#REF!),"")</f>
        <v>#REF!</v>
      </c>
      <c r="AQ70" s="251"/>
      <c r="AR70" s="251" t="e">
        <f>IF(AND('Riesgos Corrup'!#REF!="Baja",'Riesgos Corrup'!#REF!="Mayor"),CONCATENATE("R",'Riesgos Corrup'!#REF!),"")</f>
        <v>#REF!</v>
      </c>
      <c r="AS70" s="251"/>
      <c r="AT70" s="251" t="str">
        <f ca="1">IF(AND('Riesgos Corrup'!$K$22="Baja",'Riesgos Corrup'!$O$22="Mayor"),CONCATENATE("R",'Riesgos Corrup'!$A$22),"")</f>
        <v/>
      </c>
      <c r="AU70" s="251"/>
      <c r="AV70" s="251" t="e">
        <f>IF(AND('Riesgos Corrup'!#REF!="Baja",'Riesgos Corrup'!#REF!="Mayor"),CONCATENATE("R",'Riesgos Corrup'!#REF!),"")</f>
        <v>#REF!</v>
      </c>
      <c r="AW70" s="286"/>
      <c r="AX70" s="278" t="e">
        <f>IF(AND('Riesgos Corrup'!#REF!="Baja",'Riesgos Corrup'!#REF!="Catastrófico"),CONCATENATE("R",'Riesgos Corrup'!#REF!),"")</f>
        <v>#REF!</v>
      </c>
      <c r="AY70" s="276"/>
      <c r="AZ70" s="276" t="e">
        <f>IF(AND('Riesgos Corrup'!#REF!="Baja",'Riesgos Corrup'!#REF!="Catastrófico"),CONCATENATE("R",'Riesgos Corrup'!#REF!),"")</f>
        <v>#REF!</v>
      </c>
      <c r="BA70" s="276"/>
      <c r="BB70" s="276" t="e">
        <f>IF(AND('Riesgos Corrup'!#REF!="Baja",'Riesgos Corrup'!#REF!="Catastrófico"),CONCATENATE("R",'Riesgos Corrup'!#REF!),"")</f>
        <v>#REF!</v>
      </c>
      <c r="BC70" s="276"/>
      <c r="BD70" s="276" t="str">
        <f ca="1">IF(AND('Riesgos Corrup'!$K$22="Baja",'Riesgos Corrup'!$O$22="Catastrófico"),CONCATENATE("R",'Riesgos Corrup'!$A$22),"")</f>
        <v/>
      </c>
      <c r="BE70" s="276"/>
      <c r="BF70" s="276" t="e">
        <f>IF(AND('Riesgos Corrup'!#REF!="Baja",'Riesgos Corrup'!#REF!="Catastrófico"),CONCATENATE("R",'Riesgos Corrup'!#REF!),"")</f>
        <v>#REF!</v>
      </c>
      <c r="BG70" s="277"/>
      <c r="BH70" s="40"/>
      <c r="BI70" s="317"/>
      <c r="BJ70" s="318"/>
      <c r="BK70" s="318"/>
      <c r="BL70" s="318"/>
      <c r="BM70" s="318"/>
      <c r="BN70" s="319"/>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row>
    <row r="71" spans="1:100" ht="15" customHeight="1" x14ac:dyDescent="0.35">
      <c r="A71" s="40"/>
      <c r="B71" s="205"/>
      <c r="C71" s="205"/>
      <c r="D71" s="206"/>
      <c r="E71" s="268"/>
      <c r="F71" s="269"/>
      <c r="G71" s="269"/>
      <c r="H71" s="269"/>
      <c r="I71" s="269"/>
      <c r="J71" s="252"/>
      <c r="K71" s="253"/>
      <c r="L71" s="253"/>
      <c r="M71" s="253"/>
      <c r="N71" s="253"/>
      <c r="O71" s="253"/>
      <c r="P71" s="253"/>
      <c r="Q71" s="253"/>
      <c r="R71" s="253"/>
      <c r="S71" s="295"/>
      <c r="T71" s="258"/>
      <c r="U71" s="259"/>
      <c r="V71" s="259"/>
      <c r="W71" s="259"/>
      <c r="X71" s="259"/>
      <c r="Y71" s="259"/>
      <c r="Z71" s="259"/>
      <c r="AA71" s="259"/>
      <c r="AB71" s="259"/>
      <c r="AC71" s="262"/>
      <c r="AD71" s="258"/>
      <c r="AE71" s="259"/>
      <c r="AF71" s="259"/>
      <c r="AG71" s="259"/>
      <c r="AH71" s="259"/>
      <c r="AI71" s="259"/>
      <c r="AJ71" s="259"/>
      <c r="AK71" s="259"/>
      <c r="AL71" s="259"/>
      <c r="AM71" s="262"/>
      <c r="AN71" s="250"/>
      <c r="AO71" s="251"/>
      <c r="AP71" s="251"/>
      <c r="AQ71" s="251"/>
      <c r="AR71" s="251"/>
      <c r="AS71" s="251"/>
      <c r="AT71" s="251"/>
      <c r="AU71" s="251"/>
      <c r="AV71" s="251"/>
      <c r="AW71" s="286"/>
      <c r="AX71" s="278"/>
      <c r="AY71" s="276"/>
      <c r="AZ71" s="276"/>
      <c r="BA71" s="276"/>
      <c r="BB71" s="276"/>
      <c r="BC71" s="276"/>
      <c r="BD71" s="276"/>
      <c r="BE71" s="276"/>
      <c r="BF71" s="276"/>
      <c r="BG71" s="277"/>
      <c r="BH71" s="40"/>
      <c r="BI71" s="317"/>
      <c r="BJ71" s="318"/>
      <c r="BK71" s="318"/>
      <c r="BL71" s="318"/>
      <c r="BM71" s="318"/>
      <c r="BN71" s="319"/>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row>
    <row r="72" spans="1:100" ht="15" customHeight="1" x14ac:dyDescent="0.35">
      <c r="A72" s="40"/>
      <c r="B72" s="205"/>
      <c r="C72" s="205"/>
      <c r="D72" s="206"/>
      <c r="E72" s="268"/>
      <c r="F72" s="269"/>
      <c r="G72" s="269"/>
      <c r="H72" s="269"/>
      <c r="I72" s="269"/>
      <c r="J72" s="252" t="e">
        <f>IF(AND('Riesgos Corrup'!#REF!="Baja",'Riesgos Corrup'!#REF!="Mayor"),CONCATENATE("R",'Riesgos Corrup'!#REF!),"")</f>
        <v>#REF!</v>
      </c>
      <c r="K72" s="253"/>
      <c r="L72" s="253" t="e">
        <f>IF(AND('Riesgos Corrup'!#REF!="Baja",'Riesgos Corrup'!#REF!="Mayor"),CONCATENATE("R",'Riesgos Corrup'!#REF!),"")</f>
        <v>#REF!</v>
      </c>
      <c r="M72" s="253"/>
      <c r="N72" s="253" t="str">
        <f ca="1">IF(AND('Riesgos Corrup'!$K$25="Baja",'Riesgos Corrup'!$O$25="Mayor"),CONCATENATE("R",'Riesgos Corrup'!$A$25),"")</f>
        <v/>
      </c>
      <c r="O72" s="253"/>
      <c r="P72" s="253" t="e">
        <f>IF(AND('Riesgos Corrup'!#REF!="Baja",'Riesgos Corrup'!#REF!="Mayor"),CONCATENATE("R",'Riesgos Corrup'!#REF!),"")</f>
        <v>#REF!</v>
      </c>
      <c r="Q72" s="253"/>
      <c r="R72" s="253" t="e">
        <f>IF(AND('Riesgos Corrup'!#REF!="Baja",'Riesgos Corrup'!#REF!="Mayor"),CONCATENATE("R",'Riesgos Corrup'!#REF!),"")</f>
        <v>#REF!</v>
      </c>
      <c r="S72" s="295"/>
      <c r="T72" s="258" t="e">
        <f>IF(AND('Riesgos Corrup'!#REF!="Baja",'Riesgos Corrup'!#REF!="Mayor"),CONCATENATE("R",'Riesgos Corrup'!#REF!),"")</f>
        <v>#REF!</v>
      </c>
      <c r="U72" s="259"/>
      <c r="V72" s="259" t="e">
        <f>IF(AND('Riesgos Corrup'!#REF!="Baja",'Riesgos Corrup'!#REF!="Mayor"),CONCATENATE("R",'Riesgos Corrup'!#REF!),"")</f>
        <v>#REF!</v>
      </c>
      <c r="W72" s="259"/>
      <c r="X72" s="259" t="str">
        <f ca="1">IF(AND('Riesgos Corrup'!$K$25="Baja",'Riesgos Corrup'!$O$25="Mayor"),CONCATENATE("R",'Riesgos Corrup'!$A$25),"")</f>
        <v/>
      </c>
      <c r="Y72" s="259"/>
      <c r="Z72" s="259" t="e">
        <f>IF(AND('Riesgos Corrup'!#REF!="Baja",'Riesgos Corrup'!#REF!="Mayor"),CONCATENATE("R",'Riesgos Corrup'!#REF!),"")</f>
        <v>#REF!</v>
      </c>
      <c r="AA72" s="259"/>
      <c r="AB72" s="259" t="e">
        <f>IF(AND('Riesgos Corrup'!#REF!="Baja",'Riesgos Corrup'!#REF!="Mayor"),CONCATENATE("R",'Riesgos Corrup'!#REF!),"")</f>
        <v>#REF!</v>
      </c>
      <c r="AC72" s="262"/>
      <c r="AD72" s="258" t="e">
        <f>IF(AND('Riesgos Corrup'!#REF!="Baja",'Riesgos Corrup'!#REF!="Mayor"),CONCATENATE("R",'Riesgos Corrup'!#REF!),"")</f>
        <v>#REF!</v>
      </c>
      <c r="AE72" s="259"/>
      <c r="AF72" s="259" t="e">
        <f>IF(AND('Riesgos Corrup'!#REF!="Baja",'Riesgos Corrup'!#REF!="Mayor"),CONCATENATE("R",'Riesgos Corrup'!#REF!),"")</f>
        <v>#REF!</v>
      </c>
      <c r="AG72" s="259"/>
      <c r="AH72" s="259" t="str">
        <f ca="1">IF(AND('Riesgos Corrup'!$K$25="Baja",'Riesgos Corrup'!$O$25="Mayor"),CONCATENATE("R",'Riesgos Corrup'!$A$25),"")</f>
        <v/>
      </c>
      <c r="AI72" s="259"/>
      <c r="AJ72" s="259" t="e">
        <f>IF(AND('Riesgos Corrup'!#REF!="Baja",'Riesgos Corrup'!#REF!="Mayor"),CONCATENATE("R",'Riesgos Corrup'!#REF!),"")</f>
        <v>#REF!</v>
      </c>
      <c r="AK72" s="259"/>
      <c r="AL72" s="259" t="e">
        <f>IF(AND('Riesgos Corrup'!#REF!="Baja",'Riesgos Corrup'!#REF!="Mayor"),CONCATENATE("R",'Riesgos Corrup'!#REF!),"")</f>
        <v>#REF!</v>
      </c>
      <c r="AM72" s="262"/>
      <c r="AN72" s="250" t="e">
        <f>IF(AND('Riesgos Corrup'!#REF!="Baja",'Riesgos Corrup'!#REF!="Mayor"),CONCATENATE("R",'Riesgos Corrup'!#REF!),"")</f>
        <v>#REF!</v>
      </c>
      <c r="AO72" s="251"/>
      <c r="AP72" s="251" t="e">
        <f>IF(AND('Riesgos Corrup'!#REF!="Baja",'Riesgos Corrup'!#REF!="Mayor"),CONCATENATE("R",'Riesgos Corrup'!#REF!),"")</f>
        <v>#REF!</v>
      </c>
      <c r="AQ72" s="251"/>
      <c r="AR72" s="251" t="str">
        <f ca="1">IF(AND('Riesgos Corrup'!$K$25="Baja",'Riesgos Corrup'!$O$25="Mayor"),CONCATENATE("R",'Riesgos Corrup'!$A$25),"")</f>
        <v/>
      </c>
      <c r="AS72" s="251"/>
      <c r="AT72" s="251" t="e">
        <f>IF(AND('Riesgos Corrup'!#REF!="Baja",'Riesgos Corrup'!#REF!="Mayor"),CONCATENATE("R",'Riesgos Corrup'!#REF!),"")</f>
        <v>#REF!</v>
      </c>
      <c r="AU72" s="251"/>
      <c r="AV72" s="251" t="e">
        <f>IF(AND('Riesgos Corrup'!#REF!="Baja",'Riesgos Corrup'!#REF!="Mayor"),CONCATENATE("R",'Riesgos Corrup'!#REF!),"")</f>
        <v>#REF!</v>
      </c>
      <c r="AW72" s="286"/>
      <c r="AX72" s="278" t="e">
        <f>IF(AND('Riesgos Corrup'!#REF!="Baja",'Riesgos Corrup'!#REF!="Catastrófico"),CONCATENATE("R",'Riesgos Corrup'!#REF!),"")</f>
        <v>#REF!</v>
      </c>
      <c r="AY72" s="276"/>
      <c r="AZ72" s="276" t="e">
        <f>IF(AND('Riesgos Corrup'!#REF!="Baja",'Riesgos Corrup'!#REF!="Catastrófico"),CONCATENATE("R",'Riesgos Corrup'!#REF!),"")</f>
        <v>#REF!</v>
      </c>
      <c r="BA72" s="276"/>
      <c r="BB72" s="276" t="str">
        <f ca="1">IF(AND('Riesgos Corrup'!$K$25="Baja",'Riesgos Corrup'!$O$25="Catastrófico"),CONCATENATE("R",'Riesgos Corrup'!$A$25),"")</f>
        <v/>
      </c>
      <c r="BC72" s="276"/>
      <c r="BD72" s="276" t="e">
        <f>IF(AND('Riesgos Corrup'!#REF!="Baja",'Riesgos Corrup'!#REF!="Catastrófico"),CONCATENATE("R",'Riesgos Corrup'!#REF!),"")</f>
        <v>#REF!</v>
      </c>
      <c r="BE72" s="276"/>
      <c r="BF72" s="276" t="e">
        <f>IF(AND('Riesgos Corrup'!#REF!="Baja",'Riesgos Corrup'!#REF!="Catastrófico"),CONCATENATE("R",'Riesgos Corrup'!#REF!),"")</f>
        <v>#REF!</v>
      </c>
      <c r="BG72" s="277"/>
      <c r="BH72" s="40"/>
      <c r="BI72" s="317"/>
      <c r="BJ72" s="318"/>
      <c r="BK72" s="318"/>
      <c r="BL72" s="318"/>
      <c r="BM72" s="318"/>
      <c r="BN72" s="319"/>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row>
    <row r="73" spans="1:100" ht="15" customHeight="1" thickBot="1" x14ac:dyDescent="0.4">
      <c r="A73" s="40"/>
      <c r="B73" s="205"/>
      <c r="C73" s="205"/>
      <c r="D73" s="206"/>
      <c r="E73" s="268"/>
      <c r="F73" s="269"/>
      <c r="G73" s="269"/>
      <c r="H73" s="269"/>
      <c r="I73" s="269"/>
      <c r="J73" s="252"/>
      <c r="K73" s="253"/>
      <c r="L73" s="253"/>
      <c r="M73" s="253"/>
      <c r="N73" s="253"/>
      <c r="O73" s="253"/>
      <c r="P73" s="253"/>
      <c r="Q73" s="253"/>
      <c r="R73" s="253"/>
      <c r="S73" s="295"/>
      <c r="T73" s="258"/>
      <c r="U73" s="259"/>
      <c r="V73" s="259"/>
      <c r="W73" s="259"/>
      <c r="X73" s="259"/>
      <c r="Y73" s="259"/>
      <c r="Z73" s="259"/>
      <c r="AA73" s="259"/>
      <c r="AB73" s="259"/>
      <c r="AC73" s="262"/>
      <c r="AD73" s="258"/>
      <c r="AE73" s="259"/>
      <c r="AF73" s="259"/>
      <c r="AG73" s="259"/>
      <c r="AH73" s="259"/>
      <c r="AI73" s="259"/>
      <c r="AJ73" s="259"/>
      <c r="AK73" s="259"/>
      <c r="AL73" s="259"/>
      <c r="AM73" s="262"/>
      <c r="AN73" s="250"/>
      <c r="AO73" s="251"/>
      <c r="AP73" s="251"/>
      <c r="AQ73" s="251"/>
      <c r="AR73" s="251"/>
      <c r="AS73" s="251"/>
      <c r="AT73" s="251"/>
      <c r="AU73" s="251"/>
      <c r="AV73" s="251"/>
      <c r="AW73" s="286"/>
      <c r="AX73" s="278"/>
      <c r="AY73" s="276"/>
      <c r="AZ73" s="276"/>
      <c r="BA73" s="276"/>
      <c r="BB73" s="276"/>
      <c r="BC73" s="276"/>
      <c r="BD73" s="276"/>
      <c r="BE73" s="276"/>
      <c r="BF73" s="276"/>
      <c r="BG73" s="277"/>
      <c r="BH73" s="40"/>
      <c r="BI73" s="320"/>
      <c r="BJ73" s="321"/>
      <c r="BK73" s="321"/>
      <c r="BL73" s="321"/>
      <c r="BM73" s="321"/>
      <c r="BN73" s="322"/>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row>
    <row r="74" spans="1:100" ht="15" customHeight="1" x14ac:dyDescent="0.35">
      <c r="A74" s="40"/>
      <c r="B74" s="205"/>
      <c r="C74" s="205"/>
      <c r="D74" s="206"/>
      <c r="E74" s="268"/>
      <c r="F74" s="269"/>
      <c r="G74" s="269"/>
      <c r="H74" s="269"/>
      <c r="I74" s="269"/>
      <c r="J74" s="252" t="str">
        <f ca="1">IF(AND('Riesgos Corrup'!$K$28="Baja",'Riesgos Corrup'!$O$28="Mayor"),CONCATENATE("R",'Riesgos Corrup'!$A$28),"")</f>
        <v/>
      </c>
      <c r="K74" s="253"/>
      <c r="L74" s="253" t="str">
        <f ca="1">IF(AND('Riesgos Corrup'!$K$31="Baja",'Riesgos Corrup'!$O$31="Mayor"),CONCATENATE("R",'Riesgos Corrup'!$A$31),"")</f>
        <v/>
      </c>
      <c r="M74" s="253"/>
      <c r="N74" s="253" t="e">
        <f>IF(AND('Riesgos Corrup'!#REF!="Baja",'Riesgos Corrup'!#REF!="Mayor"),CONCATENATE("R",'Riesgos Corrup'!#REF!),"")</f>
        <v>#REF!</v>
      </c>
      <c r="O74" s="253"/>
      <c r="P74" s="253" t="e">
        <f>IF(AND('Riesgos Corrup'!#REF!="Baja",'Riesgos Corrup'!#REF!="Mayor"),CONCATENATE("R",'Riesgos Corrup'!#REF!),"")</f>
        <v>#REF!</v>
      </c>
      <c r="Q74" s="253"/>
      <c r="R74" s="253" t="str">
        <f ca="1">IF(AND('Riesgos Corrup'!$K$34="Baja",'Riesgos Corrup'!$O$34="Mayor"),CONCATENATE("R",'Riesgos Corrup'!$A$34),"")</f>
        <v/>
      </c>
      <c r="S74" s="295"/>
      <c r="T74" s="258" t="str">
        <f ca="1">IF(AND('Riesgos Corrup'!$K$28="Baja",'Riesgos Corrup'!$O$28="Mayor"),CONCATENATE("R",'Riesgos Corrup'!$A$28),"")</f>
        <v/>
      </c>
      <c r="U74" s="259"/>
      <c r="V74" s="259" t="str">
        <f ca="1">IF(AND('Riesgos Corrup'!$K$31="Baja",'Riesgos Corrup'!$O$31="Mayor"),CONCATENATE("R",'Riesgos Corrup'!$A$31),"")</f>
        <v/>
      </c>
      <c r="W74" s="259"/>
      <c r="X74" s="259" t="e">
        <f>IF(AND('Riesgos Corrup'!#REF!="Baja",'Riesgos Corrup'!#REF!="Mayor"),CONCATENATE("R",'Riesgos Corrup'!#REF!),"")</f>
        <v>#REF!</v>
      </c>
      <c r="Y74" s="259"/>
      <c r="Z74" s="259" t="e">
        <f>IF(AND('Riesgos Corrup'!#REF!="Baja",'Riesgos Corrup'!#REF!="Mayor"),CONCATENATE("R",'Riesgos Corrup'!#REF!),"")</f>
        <v>#REF!</v>
      </c>
      <c r="AA74" s="259"/>
      <c r="AB74" s="259" t="str">
        <f ca="1">IF(AND('Riesgos Corrup'!$K$34="Baja",'Riesgos Corrup'!$O$34="Mayor"),CONCATENATE("R",'Riesgos Corrup'!$A$34),"")</f>
        <v/>
      </c>
      <c r="AC74" s="262"/>
      <c r="AD74" s="258" t="str">
        <f ca="1">IF(AND('Riesgos Corrup'!$K$28="Baja",'Riesgos Corrup'!$O$28="Mayor"),CONCATENATE("R",'Riesgos Corrup'!$A$28),"")</f>
        <v/>
      </c>
      <c r="AE74" s="259"/>
      <c r="AF74" s="259" t="str">
        <f ca="1">IF(AND('Riesgos Corrup'!$K$31="Baja",'Riesgos Corrup'!$O$31="Mayor"),CONCATENATE("R",'Riesgos Corrup'!$A$31),"")</f>
        <v/>
      </c>
      <c r="AG74" s="259"/>
      <c r="AH74" s="259" t="e">
        <f>IF(AND('Riesgos Corrup'!#REF!="Baja",'Riesgos Corrup'!#REF!="Mayor"),CONCATENATE("R",'Riesgos Corrup'!#REF!),"")</f>
        <v>#REF!</v>
      </c>
      <c r="AI74" s="259"/>
      <c r="AJ74" s="259" t="e">
        <f>IF(AND('Riesgos Corrup'!#REF!="Baja",'Riesgos Corrup'!#REF!="Mayor"),CONCATENATE("R",'Riesgos Corrup'!#REF!),"")</f>
        <v>#REF!</v>
      </c>
      <c r="AK74" s="259"/>
      <c r="AL74" s="259" t="str">
        <f ca="1">IF(AND('Riesgos Corrup'!$K$34="Baja",'Riesgos Corrup'!$O$34="Mayor"),CONCATENATE("R",'Riesgos Corrup'!$A$34),"")</f>
        <v/>
      </c>
      <c r="AM74" s="262"/>
      <c r="AN74" s="250" t="str">
        <f ca="1">IF(AND('Riesgos Corrup'!$K$28="Baja",'Riesgos Corrup'!$O$28="Mayor"),CONCATENATE("R",'Riesgos Corrup'!$A$28),"")</f>
        <v/>
      </c>
      <c r="AO74" s="251"/>
      <c r="AP74" s="251" t="str">
        <f ca="1">IF(AND('Riesgos Corrup'!$K$31="Baja",'Riesgos Corrup'!$O$31="Mayor"),CONCATENATE("R",'Riesgos Corrup'!$A$31),"")</f>
        <v/>
      </c>
      <c r="AQ74" s="251"/>
      <c r="AR74" s="251" t="e">
        <f>IF(AND('Riesgos Corrup'!#REF!="Baja",'Riesgos Corrup'!#REF!="Mayor"),CONCATENATE("R",'Riesgos Corrup'!#REF!),"")</f>
        <v>#REF!</v>
      </c>
      <c r="AS74" s="251"/>
      <c r="AT74" s="251" t="e">
        <f>IF(AND('Riesgos Corrup'!#REF!="Baja",'Riesgos Corrup'!#REF!="Mayor"),CONCATENATE("R",'Riesgos Corrup'!#REF!),"")</f>
        <v>#REF!</v>
      </c>
      <c r="AU74" s="251"/>
      <c r="AV74" s="251" t="str">
        <f ca="1">IF(AND('Riesgos Corrup'!$K$34="Baja",'Riesgos Corrup'!$O$34="Mayor"),CONCATENATE("R",'Riesgos Corrup'!$A$34),"")</f>
        <v/>
      </c>
      <c r="AW74" s="286"/>
      <c r="AX74" s="278" t="str">
        <f ca="1">IF(AND('Riesgos Corrup'!$K$28="Baja",'Riesgos Corrup'!$O$28="Catastrófico"),CONCATENATE("R",'Riesgos Corrup'!$A$28),"")</f>
        <v/>
      </c>
      <c r="AY74" s="276"/>
      <c r="AZ74" s="276" t="str">
        <f ca="1">IF(AND('Riesgos Corrup'!$K$31="Baja",'Riesgos Corrup'!$O$31="Catastrófico"),CONCATENATE("R",'Riesgos Corrup'!$A$31),"")</f>
        <v/>
      </c>
      <c r="BA74" s="276"/>
      <c r="BB74" s="276" t="e">
        <f>IF(AND('Riesgos Corrup'!#REF!="Baja",'Riesgos Corrup'!#REF!="Catastrófico"),CONCATENATE("R",'Riesgos Corrup'!#REF!),"")</f>
        <v>#REF!</v>
      </c>
      <c r="BC74" s="276"/>
      <c r="BD74" s="276" t="e">
        <f>IF(AND('Riesgos Corrup'!#REF!="Baja",'Riesgos Corrup'!#REF!="Catastrófico"),CONCATENATE("R",'Riesgos Corrup'!#REF!),"")</f>
        <v>#REF!</v>
      </c>
      <c r="BE74" s="276"/>
      <c r="BF74" s="276" t="str">
        <f ca="1">IF(AND('Riesgos Corrup'!$K$34="Baja",'Riesgos Corrup'!$O$34="Catastrófico"),CONCATENATE("R",'Riesgos Corrup'!$A$34),"")</f>
        <v/>
      </c>
      <c r="BG74" s="277"/>
      <c r="BH74" s="40"/>
      <c r="BI74" s="323" t="s">
        <v>76</v>
      </c>
      <c r="BJ74" s="324"/>
      <c r="BK74" s="324"/>
      <c r="BL74" s="324"/>
      <c r="BM74" s="324"/>
      <c r="BN74" s="325"/>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row>
    <row r="75" spans="1:100" ht="15" customHeight="1" x14ac:dyDescent="0.35">
      <c r="A75" s="40"/>
      <c r="B75" s="205"/>
      <c r="C75" s="205"/>
      <c r="D75" s="206"/>
      <c r="E75" s="268"/>
      <c r="F75" s="269"/>
      <c r="G75" s="269"/>
      <c r="H75" s="269"/>
      <c r="I75" s="269"/>
      <c r="J75" s="252"/>
      <c r="K75" s="253"/>
      <c r="L75" s="253"/>
      <c r="M75" s="253"/>
      <c r="N75" s="253"/>
      <c r="O75" s="253"/>
      <c r="P75" s="253"/>
      <c r="Q75" s="253"/>
      <c r="R75" s="253"/>
      <c r="S75" s="295"/>
      <c r="T75" s="258"/>
      <c r="U75" s="259"/>
      <c r="V75" s="259"/>
      <c r="W75" s="259"/>
      <c r="X75" s="259"/>
      <c r="Y75" s="259"/>
      <c r="Z75" s="259"/>
      <c r="AA75" s="259"/>
      <c r="AB75" s="259"/>
      <c r="AC75" s="262"/>
      <c r="AD75" s="258"/>
      <c r="AE75" s="259"/>
      <c r="AF75" s="259"/>
      <c r="AG75" s="259"/>
      <c r="AH75" s="259"/>
      <c r="AI75" s="259"/>
      <c r="AJ75" s="259"/>
      <c r="AK75" s="259"/>
      <c r="AL75" s="259"/>
      <c r="AM75" s="262"/>
      <c r="AN75" s="250"/>
      <c r="AO75" s="251"/>
      <c r="AP75" s="251"/>
      <c r="AQ75" s="251"/>
      <c r="AR75" s="251"/>
      <c r="AS75" s="251"/>
      <c r="AT75" s="251"/>
      <c r="AU75" s="251"/>
      <c r="AV75" s="251"/>
      <c r="AW75" s="286"/>
      <c r="AX75" s="278"/>
      <c r="AY75" s="276"/>
      <c r="AZ75" s="276"/>
      <c r="BA75" s="276"/>
      <c r="BB75" s="276"/>
      <c r="BC75" s="276"/>
      <c r="BD75" s="276"/>
      <c r="BE75" s="276"/>
      <c r="BF75" s="276"/>
      <c r="BG75" s="277"/>
      <c r="BH75" s="40"/>
      <c r="BI75" s="326"/>
      <c r="BJ75" s="327"/>
      <c r="BK75" s="327"/>
      <c r="BL75" s="327"/>
      <c r="BM75" s="327"/>
      <c r="BN75" s="328"/>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row>
    <row r="76" spans="1:100" ht="15" customHeight="1" x14ac:dyDescent="0.35">
      <c r="A76" s="40"/>
      <c r="B76" s="205"/>
      <c r="C76" s="205"/>
      <c r="D76" s="206"/>
      <c r="E76" s="268"/>
      <c r="F76" s="269"/>
      <c r="G76" s="269"/>
      <c r="H76" s="269"/>
      <c r="I76" s="269"/>
      <c r="J76" s="252" t="e">
        <f>IF(AND('Riesgos Corrup'!#REF!="Baja",'Riesgos Corrup'!#REF!="Mayor"),CONCATENATE("R",'Riesgos Corrup'!#REF!),"")</f>
        <v>#REF!</v>
      </c>
      <c r="K76" s="253"/>
      <c r="L76" s="253" t="str">
        <f ca="1">IF(AND('Riesgos Corrup'!$K$37="Baja",'Riesgos Corrup'!$O$37="Mayor"),CONCATENATE("R",'Riesgos Corrup'!$A$37),"")</f>
        <v/>
      </c>
      <c r="M76" s="253"/>
      <c r="N76" s="253" t="e">
        <f>IF(AND('Riesgos Corrup'!#REF!="Baja",'Riesgos Corrup'!#REF!="Mayor"),CONCATENATE("R",'Riesgos Corrup'!#REF!),"")</f>
        <v>#REF!</v>
      </c>
      <c r="O76" s="253"/>
      <c r="P76" s="253" t="e">
        <f>IF(AND('Riesgos Corrup'!#REF!="Baja",'Riesgos Corrup'!#REF!="Mayor"),CONCATENATE("R",'Riesgos Corrup'!#REF!),"")</f>
        <v>#REF!</v>
      </c>
      <c r="Q76" s="253"/>
      <c r="R76" s="253" t="e">
        <f>IF(AND('Riesgos Corrup'!#REF!="Baja",'Riesgos Corrup'!#REF!="Mayor"),CONCATENATE("R",'Riesgos Corrup'!#REF!),"")</f>
        <v>#REF!</v>
      </c>
      <c r="S76" s="295"/>
      <c r="T76" s="258" t="e">
        <f>IF(AND('Riesgos Corrup'!#REF!="Baja",'Riesgos Corrup'!#REF!="Mayor"),CONCATENATE("R",'Riesgos Corrup'!#REF!),"")</f>
        <v>#REF!</v>
      </c>
      <c r="U76" s="259"/>
      <c r="V76" s="259" t="str">
        <f ca="1">IF(AND('Riesgos Corrup'!$K$37="Baja",'Riesgos Corrup'!$O$37="Mayor"),CONCATENATE("R",'Riesgos Corrup'!$A$37),"")</f>
        <v/>
      </c>
      <c r="W76" s="259"/>
      <c r="X76" s="259" t="e">
        <f>IF(AND('Riesgos Corrup'!#REF!="Baja",'Riesgos Corrup'!#REF!="Mayor"),CONCATENATE("R",'Riesgos Corrup'!#REF!),"")</f>
        <v>#REF!</v>
      </c>
      <c r="Y76" s="259"/>
      <c r="Z76" s="259" t="e">
        <f>IF(AND('Riesgos Corrup'!#REF!="Baja",'Riesgos Corrup'!#REF!="Mayor"),CONCATENATE("R",'Riesgos Corrup'!#REF!),"")</f>
        <v>#REF!</v>
      </c>
      <c r="AA76" s="259"/>
      <c r="AB76" s="259" t="e">
        <f>IF(AND('Riesgos Corrup'!#REF!="Baja",'Riesgos Corrup'!#REF!="Mayor"),CONCATENATE("R",'Riesgos Corrup'!#REF!),"")</f>
        <v>#REF!</v>
      </c>
      <c r="AC76" s="262"/>
      <c r="AD76" s="258" t="e">
        <f>IF(AND('Riesgos Corrup'!#REF!="Baja",'Riesgos Corrup'!#REF!="Mayor"),CONCATENATE("R",'Riesgos Corrup'!#REF!),"")</f>
        <v>#REF!</v>
      </c>
      <c r="AE76" s="259"/>
      <c r="AF76" s="259" t="str">
        <f ca="1">IF(AND('Riesgos Corrup'!$K$37="Baja",'Riesgos Corrup'!$O$37="Mayor"),CONCATENATE("R",'Riesgos Corrup'!$A$37),"")</f>
        <v/>
      </c>
      <c r="AG76" s="259"/>
      <c r="AH76" s="259" t="e">
        <f>IF(AND('Riesgos Corrup'!#REF!="Baja",'Riesgos Corrup'!#REF!="Mayor"),CONCATENATE("R",'Riesgos Corrup'!#REF!),"")</f>
        <v>#REF!</v>
      </c>
      <c r="AI76" s="259"/>
      <c r="AJ76" s="259" t="e">
        <f>IF(AND('Riesgos Corrup'!#REF!="Baja",'Riesgos Corrup'!#REF!="Mayor"),CONCATENATE("R",'Riesgos Corrup'!#REF!),"")</f>
        <v>#REF!</v>
      </c>
      <c r="AK76" s="259"/>
      <c r="AL76" s="259" t="e">
        <f>IF(AND('Riesgos Corrup'!#REF!="Baja",'Riesgos Corrup'!#REF!="Mayor"),CONCATENATE("R",'Riesgos Corrup'!#REF!),"")</f>
        <v>#REF!</v>
      </c>
      <c r="AM76" s="262"/>
      <c r="AN76" s="250" t="e">
        <f>IF(AND('Riesgos Corrup'!#REF!="Baja",'Riesgos Corrup'!#REF!="Mayor"),CONCATENATE("R",'Riesgos Corrup'!#REF!),"")</f>
        <v>#REF!</v>
      </c>
      <c r="AO76" s="251"/>
      <c r="AP76" s="251" t="str">
        <f ca="1">IF(AND('Riesgos Corrup'!$K$37="Baja",'Riesgos Corrup'!$O$37="Mayor"),CONCATENATE("R",'Riesgos Corrup'!$A$37),"")</f>
        <v/>
      </c>
      <c r="AQ76" s="251"/>
      <c r="AR76" s="251" t="e">
        <f>IF(AND('Riesgos Corrup'!#REF!="Baja",'Riesgos Corrup'!#REF!="Mayor"),CONCATENATE("R",'Riesgos Corrup'!#REF!),"")</f>
        <v>#REF!</v>
      </c>
      <c r="AS76" s="251"/>
      <c r="AT76" s="251" t="e">
        <f>IF(AND('Riesgos Corrup'!#REF!="Baja",'Riesgos Corrup'!#REF!="Mayor"),CONCATENATE("R",'Riesgos Corrup'!#REF!),"")</f>
        <v>#REF!</v>
      </c>
      <c r="AU76" s="251"/>
      <c r="AV76" s="251" t="e">
        <f>IF(AND('Riesgos Corrup'!#REF!="Baja",'Riesgos Corrup'!#REF!="Mayor"),CONCATENATE("R",'Riesgos Corrup'!#REF!),"")</f>
        <v>#REF!</v>
      </c>
      <c r="AW76" s="286"/>
      <c r="AX76" s="278" t="e">
        <f>IF(AND('Riesgos Corrup'!#REF!="Baja",'Riesgos Corrup'!#REF!="Catastrófico"),CONCATENATE("R",'Riesgos Corrup'!#REF!),"")</f>
        <v>#REF!</v>
      </c>
      <c r="AY76" s="276"/>
      <c r="AZ76" s="276" t="str">
        <f ca="1">IF(AND('Riesgos Corrup'!$K$37="Baja",'Riesgos Corrup'!$O$37="Catastrófico"),CONCATENATE("R",'Riesgos Corrup'!$A$37),"")</f>
        <v/>
      </c>
      <c r="BA76" s="276"/>
      <c r="BB76" s="276" t="e">
        <f>IF(AND('Riesgos Corrup'!#REF!="Baja",'Riesgos Corrup'!#REF!="Catastrófico"),CONCATENATE("R",'Riesgos Corrup'!#REF!),"")</f>
        <v>#REF!</v>
      </c>
      <c r="BC76" s="276"/>
      <c r="BD76" s="276" t="e">
        <f>IF(AND('Riesgos Corrup'!#REF!="Baja",'Riesgos Corrup'!#REF!="Catastrófico"),CONCATENATE("R",'Riesgos Corrup'!#REF!),"")</f>
        <v>#REF!</v>
      </c>
      <c r="BE76" s="276"/>
      <c r="BF76" s="276" t="e">
        <f>IF(AND('Riesgos Corrup'!#REF!="Baja",'Riesgos Corrup'!#REF!="Catastrófico"),CONCATENATE("R",'Riesgos Corrup'!#REF!),"")</f>
        <v>#REF!</v>
      </c>
      <c r="BG76" s="277"/>
      <c r="BH76" s="40"/>
      <c r="BI76" s="326"/>
      <c r="BJ76" s="327"/>
      <c r="BK76" s="327"/>
      <c r="BL76" s="327"/>
      <c r="BM76" s="327"/>
      <c r="BN76" s="328"/>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row>
    <row r="77" spans="1:100" ht="15" customHeight="1" x14ac:dyDescent="0.35">
      <c r="A77" s="40"/>
      <c r="B77" s="205"/>
      <c r="C77" s="205"/>
      <c r="D77" s="206"/>
      <c r="E77" s="268"/>
      <c r="F77" s="269"/>
      <c r="G77" s="269"/>
      <c r="H77" s="269"/>
      <c r="I77" s="269"/>
      <c r="J77" s="252"/>
      <c r="K77" s="253"/>
      <c r="L77" s="253"/>
      <c r="M77" s="253"/>
      <c r="N77" s="253"/>
      <c r="O77" s="253"/>
      <c r="P77" s="253"/>
      <c r="Q77" s="253"/>
      <c r="R77" s="253"/>
      <c r="S77" s="295"/>
      <c r="T77" s="258"/>
      <c r="U77" s="259"/>
      <c r="V77" s="259"/>
      <c r="W77" s="259"/>
      <c r="X77" s="259"/>
      <c r="Y77" s="259"/>
      <c r="Z77" s="259"/>
      <c r="AA77" s="259"/>
      <c r="AB77" s="259"/>
      <c r="AC77" s="262"/>
      <c r="AD77" s="258"/>
      <c r="AE77" s="259"/>
      <c r="AF77" s="259"/>
      <c r="AG77" s="259"/>
      <c r="AH77" s="259"/>
      <c r="AI77" s="259"/>
      <c r="AJ77" s="259"/>
      <c r="AK77" s="259"/>
      <c r="AL77" s="259"/>
      <c r="AM77" s="262"/>
      <c r="AN77" s="250"/>
      <c r="AO77" s="251"/>
      <c r="AP77" s="251"/>
      <c r="AQ77" s="251"/>
      <c r="AR77" s="251"/>
      <c r="AS77" s="251"/>
      <c r="AT77" s="251"/>
      <c r="AU77" s="251"/>
      <c r="AV77" s="251"/>
      <c r="AW77" s="286"/>
      <c r="AX77" s="278"/>
      <c r="AY77" s="276"/>
      <c r="AZ77" s="276"/>
      <c r="BA77" s="276"/>
      <c r="BB77" s="276"/>
      <c r="BC77" s="276"/>
      <c r="BD77" s="276"/>
      <c r="BE77" s="276"/>
      <c r="BF77" s="276"/>
      <c r="BG77" s="277"/>
      <c r="BH77" s="40"/>
      <c r="BI77" s="326"/>
      <c r="BJ77" s="327"/>
      <c r="BK77" s="327"/>
      <c r="BL77" s="327"/>
      <c r="BM77" s="327"/>
      <c r="BN77" s="328"/>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row>
    <row r="78" spans="1:100" ht="15" customHeight="1" x14ac:dyDescent="0.35">
      <c r="A78" s="40"/>
      <c r="B78" s="205"/>
      <c r="C78" s="205"/>
      <c r="D78" s="206"/>
      <c r="E78" s="268"/>
      <c r="F78" s="269"/>
      <c r="G78" s="269"/>
      <c r="H78" s="269"/>
      <c r="I78" s="269"/>
      <c r="J78" s="252" t="e">
        <f>IF(AND('Riesgos Corrup'!#REF!="Baja",'Riesgos Corrup'!#REF!="Mayor"),CONCATENATE("R",'Riesgos Corrup'!#REF!),"")</f>
        <v>#REF!</v>
      </c>
      <c r="K78" s="253"/>
      <c r="L78" s="253" t="e">
        <f>IF(AND('Riesgos Corrup'!#REF!="Baja",'Riesgos Corrup'!#REF!="Mayor"),CONCATENATE("R",'Riesgos Corrup'!#REF!),"")</f>
        <v>#REF!</v>
      </c>
      <c r="M78" s="253"/>
      <c r="N78" s="253" t="e">
        <f>IF(AND('Riesgos Corrup'!#REF!="Baja",'Riesgos Corrup'!#REF!="Mayor"),CONCATENATE("R",'Riesgos Corrup'!#REF!),"")</f>
        <v>#REF!</v>
      </c>
      <c r="O78" s="253"/>
      <c r="P78" s="253" t="e">
        <f>IF(AND('Riesgos Corrup'!#REF!="Baja",'Riesgos Corrup'!#REF!="Mayor"),CONCATENATE("R",'Riesgos Corrup'!#REF!),"")</f>
        <v>#REF!</v>
      </c>
      <c r="Q78" s="253"/>
      <c r="R78" s="253" t="e">
        <f>IF(AND('Riesgos Corrup'!#REF!="Baja",'Riesgos Corrup'!#REF!="Mayor"),CONCATENATE("R",'Riesgos Corrup'!#REF!),"")</f>
        <v>#REF!</v>
      </c>
      <c r="S78" s="295"/>
      <c r="T78" s="258" t="e">
        <f>IF(AND('Riesgos Corrup'!#REF!="Baja",'Riesgos Corrup'!#REF!="Mayor"),CONCATENATE("R",'Riesgos Corrup'!#REF!),"")</f>
        <v>#REF!</v>
      </c>
      <c r="U78" s="259"/>
      <c r="V78" s="259" t="e">
        <f>IF(AND('Riesgos Corrup'!#REF!="Baja",'Riesgos Corrup'!#REF!="Mayor"),CONCATENATE("R",'Riesgos Corrup'!#REF!),"")</f>
        <v>#REF!</v>
      </c>
      <c r="W78" s="259"/>
      <c r="X78" s="259" t="e">
        <f>IF(AND('Riesgos Corrup'!#REF!="Baja",'Riesgos Corrup'!#REF!="Mayor"),CONCATENATE("R",'Riesgos Corrup'!#REF!),"")</f>
        <v>#REF!</v>
      </c>
      <c r="Y78" s="259"/>
      <c r="Z78" s="259" t="e">
        <f>IF(AND('Riesgos Corrup'!#REF!="Baja",'Riesgos Corrup'!#REF!="Mayor"),CONCATENATE("R",'Riesgos Corrup'!#REF!),"")</f>
        <v>#REF!</v>
      </c>
      <c r="AA78" s="259"/>
      <c r="AB78" s="259" t="e">
        <f>IF(AND('Riesgos Corrup'!#REF!="Baja",'Riesgos Corrup'!#REF!="Mayor"),CONCATENATE("R",'Riesgos Corrup'!#REF!),"")</f>
        <v>#REF!</v>
      </c>
      <c r="AC78" s="262"/>
      <c r="AD78" s="258" t="e">
        <f>IF(AND('Riesgos Corrup'!#REF!="Baja",'Riesgos Corrup'!#REF!="Mayor"),CONCATENATE("R",'Riesgos Corrup'!#REF!),"")</f>
        <v>#REF!</v>
      </c>
      <c r="AE78" s="259"/>
      <c r="AF78" s="259" t="e">
        <f>IF(AND('Riesgos Corrup'!#REF!="Baja",'Riesgos Corrup'!#REF!="Mayor"),CONCATENATE("R",'Riesgos Corrup'!#REF!),"")</f>
        <v>#REF!</v>
      </c>
      <c r="AG78" s="259"/>
      <c r="AH78" s="259" t="e">
        <f>IF(AND('Riesgos Corrup'!#REF!="Baja",'Riesgos Corrup'!#REF!="Mayor"),CONCATENATE("R",'Riesgos Corrup'!#REF!),"")</f>
        <v>#REF!</v>
      </c>
      <c r="AI78" s="259"/>
      <c r="AJ78" s="259" t="e">
        <f>IF(AND('Riesgos Corrup'!#REF!="Baja",'Riesgos Corrup'!#REF!="Mayor"),CONCATENATE("R",'Riesgos Corrup'!#REF!),"")</f>
        <v>#REF!</v>
      </c>
      <c r="AK78" s="259"/>
      <c r="AL78" s="259" t="e">
        <f>IF(AND('Riesgos Corrup'!#REF!="Baja",'Riesgos Corrup'!#REF!="Mayor"),CONCATENATE("R",'Riesgos Corrup'!#REF!),"")</f>
        <v>#REF!</v>
      </c>
      <c r="AM78" s="262"/>
      <c r="AN78" s="250" t="e">
        <f>IF(AND('Riesgos Corrup'!#REF!="Baja",'Riesgos Corrup'!#REF!="Mayor"),CONCATENATE("R",'Riesgos Corrup'!#REF!),"")</f>
        <v>#REF!</v>
      </c>
      <c r="AO78" s="251"/>
      <c r="AP78" s="251" t="e">
        <f>IF(AND('Riesgos Corrup'!#REF!="Baja",'Riesgos Corrup'!#REF!="Mayor"),CONCATENATE("R",'Riesgos Corrup'!#REF!),"")</f>
        <v>#REF!</v>
      </c>
      <c r="AQ78" s="251"/>
      <c r="AR78" s="251" t="e">
        <f>IF(AND('Riesgos Corrup'!#REF!="Baja",'Riesgos Corrup'!#REF!="Mayor"),CONCATENATE("R",'Riesgos Corrup'!#REF!),"")</f>
        <v>#REF!</v>
      </c>
      <c r="AS78" s="251"/>
      <c r="AT78" s="251" t="e">
        <f>IF(AND('Riesgos Corrup'!#REF!="Baja",'Riesgos Corrup'!#REF!="Mayor"),CONCATENATE("R",'Riesgos Corrup'!#REF!),"")</f>
        <v>#REF!</v>
      </c>
      <c r="AU78" s="251"/>
      <c r="AV78" s="251" t="e">
        <f>IF(AND('Riesgos Corrup'!#REF!="Baja",'Riesgos Corrup'!#REF!="Mayor"),CONCATENATE("R",'Riesgos Corrup'!#REF!),"")</f>
        <v>#REF!</v>
      </c>
      <c r="AW78" s="286"/>
      <c r="AX78" s="278" t="e">
        <f>IF(AND('Riesgos Corrup'!#REF!="Baja",'Riesgos Corrup'!#REF!="Catastrófico"),CONCATENATE("R",'Riesgos Corrup'!#REF!),"")</f>
        <v>#REF!</v>
      </c>
      <c r="AY78" s="276"/>
      <c r="AZ78" s="276" t="e">
        <f>IF(AND('Riesgos Corrup'!#REF!="Baja",'Riesgos Corrup'!#REF!="Catastrófico"),CONCATENATE("R",'Riesgos Corrup'!#REF!),"")</f>
        <v>#REF!</v>
      </c>
      <c r="BA78" s="276"/>
      <c r="BB78" s="276" t="e">
        <f>IF(AND('Riesgos Corrup'!#REF!="Baja",'Riesgos Corrup'!#REF!="Catastrófico"),CONCATENATE("R",'Riesgos Corrup'!#REF!),"")</f>
        <v>#REF!</v>
      </c>
      <c r="BC78" s="276"/>
      <c r="BD78" s="276" t="e">
        <f>IF(AND('Riesgos Corrup'!#REF!="Baja",'Riesgos Corrup'!#REF!="Catastrófico"),CONCATENATE("R",'Riesgos Corrup'!#REF!),"")</f>
        <v>#REF!</v>
      </c>
      <c r="BE78" s="276"/>
      <c r="BF78" s="276" t="e">
        <f>IF(AND('Riesgos Corrup'!#REF!="Baja",'Riesgos Corrup'!#REF!="Catastrófico"),CONCATENATE("R",'Riesgos Corrup'!#REF!),"")</f>
        <v>#REF!</v>
      </c>
      <c r="BG78" s="277"/>
      <c r="BH78" s="40"/>
      <c r="BI78" s="326"/>
      <c r="BJ78" s="327"/>
      <c r="BK78" s="327"/>
      <c r="BL78" s="327"/>
      <c r="BM78" s="327"/>
      <c r="BN78" s="328"/>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row>
    <row r="79" spans="1:100" ht="15" customHeight="1" x14ac:dyDescent="0.35">
      <c r="A79" s="40"/>
      <c r="B79" s="205"/>
      <c r="C79" s="205"/>
      <c r="D79" s="206"/>
      <c r="E79" s="268"/>
      <c r="F79" s="269"/>
      <c r="G79" s="269"/>
      <c r="H79" s="269"/>
      <c r="I79" s="269"/>
      <c r="J79" s="252"/>
      <c r="K79" s="253"/>
      <c r="L79" s="253"/>
      <c r="M79" s="253"/>
      <c r="N79" s="253"/>
      <c r="O79" s="253"/>
      <c r="P79" s="253"/>
      <c r="Q79" s="253"/>
      <c r="R79" s="253"/>
      <c r="S79" s="295"/>
      <c r="T79" s="258"/>
      <c r="U79" s="259"/>
      <c r="V79" s="259"/>
      <c r="W79" s="259"/>
      <c r="X79" s="259"/>
      <c r="Y79" s="259"/>
      <c r="Z79" s="259"/>
      <c r="AA79" s="259"/>
      <c r="AB79" s="259"/>
      <c r="AC79" s="262"/>
      <c r="AD79" s="258"/>
      <c r="AE79" s="259"/>
      <c r="AF79" s="259"/>
      <c r="AG79" s="259"/>
      <c r="AH79" s="259"/>
      <c r="AI79" s="259"/>
      <c r="AJ79" s="259"/>
      <c r="AK79" s="259"/>
      <c r="AL79" s="259"/>
      <c r="AM79" s="262"/>
      <c r="AN79" s="250"/>
      <c r="AO79" s="251"/>
      <c r="AP79" s="251"/>
      <c r="AQ79" s="251"/>
      <c r="AR79" s="251"/>
      <c r="AS79" s="251"/>
      <c r="AT79" s="251"/>
      <c r="AU79" s="251"/>
      <c r="AV79" s="251"/>
      <c r="AW79" s="286"/>
      <c r="AX79" s="278"/>
      <c r="AY79" s="276"/>
      <c r="AZ79" s="276"/>
      <c r="BA79" s="276"/>
      <c r="BB79" s="276"/>
      <c r="BC79" s="276"/>
      <c r="BD79" s="276"/>
      <c r="BE79" s="276"/>
      <c r="BF79" s="276"/>
      <c r="BG79" s="277"/>
      <c r="BH79" s="40"/>
      <c r="BI79" s="326"/>
      <c r="BJ79" s="327"/>
      <c r="BK79" s="327"/>
      <c r="BL79" s="327"/>
      <c r="BM79" s="327"/>
      <c r="BN79" s="328"/>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row>
    <row r="80" spans="1:100" ht="15" customHeight="1" x14ac:dyDescent="0.35">
      <c r="A80" s="40"/>
      <c r="B80" s="205"/>
      <c r="C80" s="205"/>
      <c r="D80" s="206"/>
      <c r="E80" s="268"/>
      <c r="F80" s="269"/>
      <c r="G80" s="269"/>
      <c r="H80" s="269"/>
      <c r="I80" s="269"/>
      <c r="J80" s="252" t="e">
        <f>IF(AND('Riesgos Corrup'!#REF!="Baja",'Riesgos Corrup'!#REF!="Mayor"),CONCATENATE("R",'Riesgos Corrup'!#REF!),"")</f>
        <v>#REF!</v>
      </c>
      <c r="K80" s="253"/>
      <c r="L80" s="253" t="str">
        <f ca="1">IF(AND('Riesgos Corrup'!$K$40="Baja",'Riesgos Corrup'!$O$40="Mayor"),CONCATENATE("R",'Riesgos Corrup'!$A$40),"")</f>
        <v/>
      </c>
      <c r="M80" s="253"/>
      <c r="N80" s="253" t="e">
        <f>IF(AND('Riesgos Corrup'!#REF!="Baja",'Riesgos Corrup'!#REF!="Mayor"),CONCATENATE("R",'Riesgos Corrup'!#REF!),"")</f>
        <v>#REF!</v>
      </c>
      <c r="O80" s="253"/>
      <c r="P80" s="253" t="e">
        <f>IF(AND('Riesgos Corrup'!#REF!="Baja",'Riesgos Corrup'!#REF!="Mayor"),CONCATENATE("R",'Riesgos Corrup'!#REF!),"")</f>
        <v>#REF!</v>
      </c>
      <c r="Q80" s="253"/>
      <c r="R80" s="253" t="e">
        <f>IF(AND('Riesgos Corrup'!#REF!="Baja",'Riesgos Corrup'!#REF!="Mayor"),CONCATENATE("R",'Riesgos Corrup'!#REF!),"")</f>
        <v>#REF!</v>
      </c>
      <c r="S80" s="295"/>
      <c r="T80" s="258" t="e">
        <f>IF(AND('Riesgos Corrup'!#REF!="Baja",'Riesgos Corrup'!#REF!="Mayor"),CONCATENATE("R",'Riesgos Corrup'!#REF!),"")</f>
        <v>#REF!</v>
      </c>
      <c r="U80" s="259"/>
      <c r="V80" s="259" t="str">
        <f ca="1">IF(AND('Riesgos Corrup'!$K$40="Baja",'Riesgos Corrup'!$O$40="Mayor"),CONCATENATE("R",'Riesgos Corrup'!$A$40),"")</f>
        <v/>
      </c>
      <c r="W80" s="259"/>
      <c r="X80" s="259" t="e">
        <f>IF(AND('Riesgos Corrup'!#REF!="Baja",'Riesgos Corrup'!#REF!="Mayor"),CONCATENATE("R",'Riesgos Corrup'!#REF!),"")</f>
        <v>#REF!</v>
      </c>
      <c r="Y80" s="259"/>
      <c r="Z80" s="259" t="e">
        <f>IF(AND('Riesgos Corrup'!#REF!="Baja",'Riesgos Corrup'!#REF!="Mayor"),CONCATENATE("R",'Riesgos Corrup'!#REF!),"")</f>
        <v>#REF!</v>
      </c>
      <c r="AA80" s="259"/>
      <c r="AB80" s="259" t="e">
        <f>IF(AND('Riesgos Corrup'!#REF!="Baja",'Riesgos Corrup'!#REF!="Mayor"),CONCATENATE("R",'Riesgos Corrup'!#REF!),"")</f>
        <v>#REF!</v>
      </c>
      <c r="AC80" s="262"/>
      <c r="AD80" s="258" t="e">
        <f>IF(AND('Riesgos Corrup'!#REF!="Baja",'Riesgos Corrup'!#REF!="Mayor"),CONCATENATE("R",'Riesgos Corrup'!#REF!),"")</f>
        <v>#REF!</v>
      </c>
      <c r="AE80" s="259"/>
      <c r="AF80" s="259" t="str">
        <f ca="1">IF(AND('Riesgos Corrup'!$K$40="Baja",'Riesgos Corrup'!$O$40="Mayor"),CONCATENATE("R",'Riesgos Corrup'!$A$40),"")</f>
        <v/>
      </c>
      <c r="AG80" s="259"/>
      <c r="AH80" s="259" t="e">
        <f>IF(AND('Riesgos Corrup'!#REF!="Baja",'Riesgos Corrup'!#REF!="Mayor"),CONCATENATE("R",'Riesgos Corrup'!#REF!),"")</f>
        <v>#REF!</v>
      </c>
      <c r="AI80" s="259"/>
      <c r="AJ80" s="259" t="e">
        <f>IF(AND('Riesgos Corrup'!#REF!="Baja",'Riesgos Corrup'!#REF!="Mayor"),CONCATENATE("R",'Riesgos Corrup'!#REF!),"")</f>
        <v>#REF!</v>
      </c>
      <c r="AK80" s="259"/>
      <c r="AL80" s="259" t="e">
        <f>IF(AND('Riesgos Corrup'!#REF!="Baja",'Riesgos Corrup'!#REF!="Mayor"),CONCATENATE("R",'Riesgos Corrup'!#REF!),"")</f>
        <v>#REF!</v>
      </c>
      <c r="AM80" s="262"/>
      <c r="AN80" s="250" t="e">
        <f>IF(AND('Riesgos Corrup'!#REF!="Baja",'Riesgos Corrup'!#REF!="Mayor"),CONCATENATE("R",'Riesgos Corrup'!#REF!),"")</f>
        <v>#REF!</v>
      </c>
      <c r="AO80" s="251"/>
      <c r="AP80" s="251" t="str">
        <f ca="1">IF(AND('Riesgos Corrup'!$K$40="Baja",'Riesgos Corrup'!$O$40="Mayor"),CONCATENATE("R",'Riesgos Corrup'!$A$40),"")</f>
        <v/>
      </c>
      <c r="AQ80" s="251"/>
      <c r="AR80" s="251" t="e">
        <f>IF(AND('Riesgos Corrup'!#REF!="Baja",'Riesgos Corrup'!#REF!="Mayor"),CONCATENATE("R",'Riesgos Corrup'!#REF!),"")</f>
        <v>#REF!</v>
      </c>
      <c r="AS80" s="251"/>
      <c r="AT80" s="251" t="e">
        <f>IF(AND('Riesgos Corrup'!#REF!="Baja",'Riesgos Corrup'!#REF!="Mayor"),CONCATENATE("R",'Riesgos Corrup'!#REF!),"")</f>
        <v>#REF!</v>
      </c>
      <c r="AU80" s="251"/>
      <c r="AV80" s="251" t="e">
        <f>IF(AND('Riesgos Corrup'!#REF!="Baja",'Riesgos Corrup'!#REF!="Mayor"),CONCATENATE("R",'Riesgos Corrup'!#REF!),"")</f>
        <v>#REF!</v>
      </c>
      <c r="AW80" s="286"/>
      <c r="AX80" s="278" t="e">
        <f>IF(AND('Riesgos Corrup'!#REF!="Baja",'Riesgos Corrup'!#REF!="Catastrófico"),CONCATENATE("R",'Riesgos Corrup'!#REF!),"")</f>
        <v>#REF!</v>
      </c>
      <c r="AY80" s="276"/>
      <c r="AZ80" s="276" t="str">
        <f ca="1">IF(AND('Riesgos Corrup'!$K$40="Baja",'Riesgos Corrup'!$O$40="Catastrófico"),CONCATENATE("R",'Riesgos Corrup'!$A$40),"")</f>
        <v/>
      </c>
      <c r="BA80" s="276"/>
      <c r="BB80" s="276" t="e">
        <f>IF(AND('Riesgos Corrup'!#REF!="Baja",'Riesgos Corrup'!#REF!="Catastrófico"),CONCATENATE("R",'Riesgos Corrup'!#REF!),"")</f>
        <v>#REF!</v>
      </c>
      <c r="BC80" s="276"/>
      <c r="BD80" s="276" t="e">
        <f>IF(AND('Riesgos Corrup'!#REF!="Baja",'Riesgos Corrup'!#REF!="Catastrófico"),CONCATENATE("R",'Riesgos Corrup'!#REF!),"")</f>
        <v>#REF!</v>
      </c>
      <c r="BE80" s="276"/>
      <c r="BF80" s="276" t="e">
        <f>IF(AND('Riesgos Corrup'!#REF!="Baja",'Riesgos Corrup'!#REF!="Catastrófico"),CONCATENATE("R",'Riesgos Corrup'!#REF!),"")</f>
        <v>#REF!</v>
      </c>
      <c r="BG80" s="277"/>
      <c r="BH80" s="40"/>
      <c r="BI80" s="326"/>
      <c r="BJ80" s="327"/>
      <c r="BK80" s="327"/>
      <c r="BL80" s="327"/>
      <c r="BM80" s="327"/>
      <c r="BN80" s="328"/>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row>
    <row r="81" spans="1:100" ht="15" customHeight="1" x14ac:dyDescent="0.35">
      <c r="A81" s="40"/>
      <c r="B81" s="205"/>
      <c r="C81" s="205"/>
      <c r="D81" s="206"/>
      <c r="E81" s="268"/>
      <c r="F81" s="269"/>
      <c r="G81" s="269"/>
      <c r="H81" s="269"/>
      <c r="I81" s="269"/>
      <c r="J81" s="252"/>
      <c r="K81" s="253"/>
      <c r="L81" s="253"/>
      <c r="M81" s="253"/>
      <c r="N81" s="253"/>
      <c r="O81" s="253"/>
      <c r="P81" s="253"/>
      <c r="Q81" s="253"/>
      <c r="R81" s="253"/>
      <c r="S81" s="295"/>
      <c r="T81" s="258"/>
      <c r="U81" s="259"/>
      <c r="V81" s="259"/>
      <c r="W81" s="259"/>
      <c r="X81" s="259"/>
      <c r="Y81" s="259"/>
      <c r="Z81" s="259"/>
      <c r="AA81" s="259"/>
      <c r="AB81" s="259"/>
      <c r="AC81" s="262"/>
      <c r="AD81" s="258"/>
      <c r="AE81" s="259"/>
      <c r="AF81" s="259"/>
      <c r="AG81" s="259"/>
      <c r="AH81" s="259"/>
      <c r="AI81" s="259"/>
      <c r="AJ81" s="259"/>
      <c r="AK81" s="259"/>
      <c r="AL81" s="259"/>
      <c r="AM81" s="262"/>
      <c r="AN81" s="250"/>
      <c r="AO81" s="251"/>
      <c r="AP81" s="251"/>
      <c r="AQ81" s="251"/>
      <c r="AR81" s="251"/>
      <c r="AS81" s="251"/>
      <c r="AT81" s="251"/>
      <c r="AU81" s="251"/>
      <c r="AV81" s="251"/>
      <c r="AW81" s="286"/>
      <c r="AX81" s="278"/>
      <c r="AY81" s="276"/>
      <c r="AZ81" s="276"/>
      <c r="BA81" s="276"/>
      <c r="BB81" s="276"/>
      <c r="BC81" s="276"/>
      <c r="BD81" s="276"/>
      <c r="BE81" s="276"/>
      <c r="BF81" s="276"/>
      <c r="BG81" s="277"/>
      <c r="BH81" s="40"/>
      <c r="BI81" s="326"/>
      <c r="BJ81" s="327"/>
      <c r="BK81" s="327"/>
      <c r="BL81" s="327"/>
      <c r="BM81" s="327"/>
      <c r="BN81" s="328"/>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row>
    <row r="82" spans="1:100" ht="15" customHeight="1" x14ac:dyDescent="0.35">
      <c r="A82" s="40"/>
      <c r="B82" s="205"/>
      <c r="C82" s="205"/>
      <c r="D82" s="206"/>
      <c r="E82" s="268"/>
      <c r="F82" s="269"/>
      <c r="G82" s="269"/>
      <c r="H82" s="269"/>
      <c r="I82" s="269"/>
      <c r="J82" s="252" t="str">
        <f ca="1">IF(AND('Riesgos Corrup'!$K$43="Baja",'Riesgos Corrup'!$O$43="Mayor"),CONCATENATE("R",'Riesgos Corrup'!$A$43),"")</f>
        <v/>
      </c>
      <c r="K82" s="253"/>
      <c r="L82" s="253" t="e">
        <f>IF(AND('Riesgos Corrup'!#REF!="Baja",'Riesgos Corrup'!#REF!="Mayor"),CONCATENATE("R",'Riesgos Corrup'!#REF!),"")</f>
        <v>#REF!</v>
      </c>
      <c r="M82" s="253"/>
      <c r="N82" s="253" t="str">
        <f ca="1">IF(AND('Riesgos Corrup'!$K$46="Baja",'Riesgos Corrup'!$O$46="Mayor"),CONCATENATE("R",'Riesgos Corrup'!$A$46),"")</f>
        <v/>
      </c>
      <c r="O82" s="253"/>
      <c r="P82" s="253" t="str">
        <f ca="1">IF(AND('Riesgos Corrup'!$K$49="Baja",'Riesgos Corrup'!$O$49="Mayor"),CONCATENATE("R",'Riesgos Corrup'!$A$49),"")</f>
        <v>R15</v>
      </c>
      <c r="Q82" s="253"/>
      <c r="R82" s="253" t="e">
        <f>IF(AND('Riesgos Corrup'!#REF!="Baja",'Riesgos Corrup'!#REF!="Mayor"),CONCATENATE("R",'Riesgos Corrup'!#REF!),"")</f>
        <v>#REF!</v>
      </c>
      <c r="S82" s="295"/>
      <c r="T82" s="258" t="str">
        <f ca="1">IF(AND('Riesgos Corrup'!$K$43="Baja",'Riesgos Corrup'!$O$43="Mayor"),CONCATENATE("R",'Riesgos Corrup'!$A$43),"")</f>
        <v/>
      </c>
      <c r="U82" s="259"/>
      <c r="V82" s="259" t="e">
        <f>IF(AND('Riesgos Corrup'!#REF!="Baja",'Riesgos Corrup'!#REF!="Mayor"),CONCATENATE("R",'Riesgos Corrup'!#REF!),"")</f>
        <v>#REF!</v>
      </c>
      <c r="W82" s="259"/>
      <c r="X82" s="259" t="str">
        <f ca="1">IF(AND('Riesgos Corrup'!$K$46="Baja",'Riesgos Corrup'!$O$46="Mayor"),CONCATENATE("R",'Riesgos Corrup'!$A$46),"")</f>
        <v/>
      </c>
      <c r="Y82" s="259"/>
      <c r="Z82" s="259" t="str">
        <f ca="1">IF(AND('Riesgos Corrup'!$K$49="Baja",'Riesgos Corrup'!$O$49="Mayor"),CONCATENATE("R",'Riesgos Corrup'!$A$49),"")</f>
        <v>R15</v>
      </c>
      <c r="AA82" s="259"/>
      <c r="AB82" s="259" t="e">
        <f>IF(AND('Riesgos Corrup'!#REF!="Baja",'Riesgos Corrup'!#REF!="Mayor"),CONCATENATE("R",'Riesgos Corrup'!#REF!),"")</f>
        <v>#REF!</v>
      </c>
      <c r="AC82" s="262"/>
      <c r="AD82" s="258" t="str">
        <f ca="1">IF(AND('Riesgos Corrup'!$K$43="Baja",'Riesgos Corrup'!$O$43="Mayor"),CONCATENATE("R",'Riesgos Corrup'!$A$43),"")</f>
        <v/>
      </c>
      <c r="AE82" s="259"/>
      <c r="AF82" s="259" t="e">
        <f>IF(AND('Riesgos Corrup'!#REF!="Baja",'Riesgos Corrup'!#REF!="Mayor"),CONCATENATE("R",'Riesgos Corrup'!#REF!),"")</f>
        <v>#REF!</v>
      </c>
      <c r="AG82" s="259"/>
      <c r="AH82" s="259" t="str">
        <f ca="1">IF(AND('Riesgos Corrup'!$K$46="Baja",'Riesgos Corrup'!$O$46="Mayor"),CONCATENATE("R",'Riesgos Corrup'!$A$46),"")</f>
        <v/>
      </c>
      <c r="AI82" s="259"/>
      <c r="AJ82" s="259" t="str">
        <f ca="1">IF(AND('Riesgos Corrup'!$K$49="Baja",'Riesgos Corrup'!$O$49="Mayor"),CONCATENATE("R",'Riesgos Corrup'!$A$49),"")</f>
        <v>R15</v>
      </c>
      <c r="AK82" s="259"/>
      <c r="AL82" s="259" t="e">
        <f>IF(AND('Riesgos Corrup'!#REF!="Baja",'Riesgos Corrup'!#REF!="Mayor"),CONCATENATE("R",'Riesgos Corrup'!#REF!),"")</f>
        <v>#REF!</v>
      </c>
      <c r="AM82" s="262"/>
      <c r="AN82" s="250" t="str">
        <f ca="1">IF(AND('Riesgos Corrup'!$K$43="Baja",'Riesgos Corrup'!$O$43="Mayor"),CONCATENATE("R",'Riesgos Corrup'!$A$43),"")</f>
        <v/>
      </c>
      <c r="AO82" s="251"/>
      <c r="AP82" s="251" t="e">
        <f>IF(AND('Riesgos Corrup'!#REF!="Baja",'Riesgos Corrup'!#REF!="Mayor"),CONCATENATE("R",'Riesgos Corrup'!#REF!),"")</f>
        <v>#REF!</v>
      </c>
      <c r="AQ82" s="251"/>
      <c r="AR82" s="251" t="str">
        <f ca="1">IF(AND('Riesgos Corrup'!$K$46="Baja",'Riesgos Corrup'!$O$46="Mayor"),CONCATENATE("R",'Riesgos Corrup'!$A$46),"")</f>
        <v/>
      </c>
      <c r="AS82" s="251"/>
      <c r="AT82" s="251" t="str">
        <f ca="1">IF(AND('Riesgos Corrup'!$K$49="Baja",'Riesgos Corrup'!$O$49="Mayor"),CONCATENATE("R",'Riesgos Corrup'!$A$49),"")</f>
        <v>R15</v>
      </c>
      <c r="AU82" s="251"/>
      <c r="AV82" s="251" t="e">
        <f>IF(AND('Riesgos Corrup'!#REF!="Baja",'Riesgos Corrup'!#REF!="Mayor"),CONCATENATE("R",'Riesgos Corrup'!#REF!),"")</f>
        <v>#REF!</v>
      </c>
      <c r="AW82" s="286"/>
      <c r="AX82" s="278" t="str">
        <f ca="1">IF(AND('Riesgos Corrup'!$K$43="Baja",'Riesgos Corrup'!$O$43="Catastrófico"),CONCATENATE("R",'Riesgos Corrup'!$A$43),"")</f>
        <v/>
      </c>
      <c r="AY82" s="276"/>
      <c r="AZ82" s="276" t="e">
        <f>IF(AND('Riesgos Corrup'!#REF!="Baja",'Riesgos Corrup'!#REF!="Catastrófico"),CONCATENATE("R",'Riesgos Corrup'!#REF!),"")</f>
        <v>#REF!</v>
      </c>
      <c r="BA82" s="276"/>
      <c r="BB82" s="276" t="str">
        <f ca="1">IF(AND('Riesgos Corrup'!$K$46="Baja",'Riesgos Corrup'!$O$46="Catastrófico"),CONCATENATE("R",'Riesgos Corrup'!$A$46),"")</f>
        <v/>
      </c>
      <c r="BC82" s="276"/>
      <c r="BD82" s="276" t="str">
        <f ca="1">IF(AND('Riesgos Corrup'!$K$49="Baja",'Riesgos Corrup'!$O$49="Catastrófico"),CONCATENATE("R",'Riesgos Corrup'!$A$49),"")</f>
        <v/>
      </c>
      <c r="BE82" s="276"/>
      <c r="BF82" s="276" t="e">
        <f>IF(AND('Riesgos Corrup'!#REF!="Baja",'Riesgos Corrup'!#REF!="Catastrófico"),CONCATENATE("R",'Riesgos Corrup'!#REF!),"")</f>
        <v>#REF!</v>
      </c>
      <c r="BG82" s="277"/>
      <c r="BH82" s="40"/>
      <c r="BI82" s="326"/>
      <c r="BJ82" s="327"/>
      <c r="BK82" s="327"/>
      <c r="BL82" s="327"/>
      <c r="BM82" s="327"/>
      <c r="BN82" s="328"/>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row>
    <row r="83" spans="1:100" ht="15" customHeight="1" x14ac:dyDescent="0.35">
      <c r="A83" s="40"/>
      <c r="B83" s="205"/>
      <c r="C83" s="205"/>
      <c r="D83" s="206"/>
      <c r="E83" s="268"/>
      <c r="F83" s="269"/>
      <c r="G83" s="269"/>
      <c r="H83" s="269"/>
      <c r="I83" s="269"/>
      <c r="J83" s="252"/>
      <c r="K83" s="253"/>
      <c r="L83" s="253"/>
      <c r="M83" s="253"/>
      <c r="N83" s="253"/>
      <c r="O83" s="253"/>
      <c r="P83" s="253"/>
      <c r="Q83" s="253"/>
      <c r="R83" s="253"/>
      <c r="S83" s="295"/>
      <c r="T83" s="258"/>
      <c r="U83" s="259"/>
      <c r="V83" s="259"/>
      <c r="W83" s="259"/>
      <c r="X83" s="259"/>
      <c r="Y83" s="259"/>
      <c r="Z83" s="259"/>
      <c r="AA83" s="259"/>
      <c r="AB83" s="259"/>
      <c r="AC83" s="262"/>
      <c r="AD83" s="258"/>
      <c r="AE83" s="259"/>
      <c r="AF83" s="259"/>
      <c r="AG83" s="259"/>
      <c r="AH83" s="259"/>
      <c r="AI83" s="259"/>
      <c r="AJ83" s="259"/>
      <c r="AK83" s="259"/>
      <c r="AL83" s="259"/>
      <c r="AM83" s="262"/>
      <c r="AN83" s="250"/>
      <c r="AO83" s="251"/>
      <c r="AP83" s="251"/>
      <c r="AQ83" s="251"/>
      <c r="AR83" s="251"/>
      <c r="AS83" s="251"/>
      <c r="AT83" s="251"/>
      <c r="AU83" s="251"/>
      <c r="AV83" s="251"/>
      <c r="AW83" s="286"/>
      <c r="AX83" s="278"/>
      <c r="AY83" s="276"/>
      <c r="AZ83" s="276"/>
      <c r="BA83" s="276"/>
      <c r="BB83" s="276"/>
      <c r="BC83" s="276"/>
      <c r="BD83" s="276"/>
      <c r="BE83" s="276"/>
      <c r="BF83" s="276"/>
      <c r="BG83" s="277"/>
      <c r="BH83" s="40"/>
      <c r="BI83" s="326"/>
      <c r="BJ83" s="327"/>
      <c r="BK83" s="327"/>
      <c r="BL83" s="327"/>
      <c r="BM83" s="327"/>
      <c r="BN83" s="328"/>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row>
    <row r="84" spans="1:100" ht="15" customHeight="1" x14ac:dyDescent="0.35">
      <c r="A84" s="40"/>
      <c r="B84" s="205"/>
      <c r="C84" s="205"/>
      <c r="D84" s="206"/>
      <c r="E84" s="268"/>
      <c r="F84" s="269"/>
      <c r="G84" s="269"/>
      <c r="H84" s="269"/>
      <c r="I84" s="269"/>
      <c r="J84" s="252" t="e">
        <f>IF(AND('Riesgos Corrup'!#REF!="Baja",'Riesgos Corrup'!#REF!="Mayor"),CONCATENATE("R",'Riesgos Corrup'!#REF!),"")</f>
        <v>#REF!</v>
      </c>
      <c r="K84" s="253"/>
      <c r="L84" s="253" t="e">
        <f>IF(AND('Riesgos Corrup'!#REF!="Baja",'Riesgos Corrup'!#REF!="Mayor"),CONCATENATE("R",'Riesgos Corrup'!#REF!),"")</f>
        <v>#REF!</v>
      </c>
      <c r="M84" s="253"/>
      <c r="N84" s="253" t="str">
        <f ca="1">IF(AND('Riesgos Corrup'!$K$52="Baja",'Riesgos Corrup'!$O$52="Mayor"),CONCATENATE("R",'Riesgos Corrup'!$A$52),"")</f>
        <v/>
      </c>
      <c r="O84" s="253"/>
      <c r="P84" s="253" t="e">
        <f>IF(AND('Riesgos Corrup'!#REF!="Baja",'Riesgos Corrup'!#REF!="Mayor"),CONCATENATE("R",'Riesgos Corrup'!#REF!),"")</f>
        <v>#REF!</v>
      </c>
      <c r="Q84" s="253"/>
      <c r="R84" s="253" t="str">
        <f>IF(AND('Riesgos Corrup'!$K$57="Baja",'Riesgos Corrup'!$O$57="Mayor"),CONCATENATE("R",'Riesgos Corrup'!$A$57),"")</f>
        <v/>
      </c>
      <c r="S84" s="295"/>
      <c r="T84" s="258" t="e">
        <f>IF(AND('Riesgos Corrup'!#REF!="Baja",'Riesgos Corrup'!#REF!="Mayor"),CONCATENATE("R",'Riesgos Corrup'!#REF!),"")</f>
        <v>#REF!</v>
      </c>
      <c r="U84" s="259"/>
      <c r="V84" s="259" t="e">
        <f>IF(AND('Riesgos Corrup'!#REF!="Baja",'Riesgos Corrup'!#REF!="Mayor"),CONCATENATE("R",'Riesgos Corrup'!#REF!),"")</f>
        <v>#REF!</v>
      </c>
      <c r="W84" s="259"/>
      <c r="X84" s="259" t="str">
        <f ca="1">IF(AND('Riesgos Corrup'!$K$52="Baja",'Riesgos Corrup'!$O$52="Mayor"),CONCATENATE("R",'Riesgos Corrup'!$A$52),"")</f>
        <v/>
      </c>
      <c r="Y84" s="259"/>
      <c r="Z84" s="259" t="e">
        <f>IF(AND('Riesgos Corrup'!#REF!="Baja",'Riesgos Corrup'!#REF!="Mayor"),CONCATENATE("R",'Riesgos Corrup'!#REF!),"")</f>
        <v>#REF!</v>
      </c>
      <c r="AA84" s="259"/>
      <c r="AB84" s="259" t="str">
        <f>IF(AND('Riesgos Corrup'!$K$57="Baja",'Riesgos Corrup'!$O$57="Mayor"),CONCATENATE("R",'Riesgos Corrup'!$A$57),"")</f>
        <v/>
      </c>
      <c r="AC84" s="262"/>
      <c r="AD84" s="258" t="e">
        <f>IF(AND('Riesgos Corrup'!#REF!="Baja",'Riesgos Corrup'!#REF!="Mayor"),CONCATENATE("R",'Riesgos Corrup'!#REF!),"")</f>
        <v>#REF!</v>
      </c>
      <c r="AE84" s="259"/>
      <c r="AF84" s="259" t="e">
        <f>IF(AND('Riesgos Corrup'!#REF!="Baja",'Riesgos Corrup'!#REF!="Mayor"),CONCATENATE("R",'Riesgos Corrup'!#REF!),"")</f>
        <v>#REF!</v>
      </c>
      <c r="AG84" s="259"/>
      <c r="AH84" s="259" t="str">
        <f ca="1">IF(AND('Riesgos Corrup'!$K$52="Baja",'Riesgos Corrup'!$O$52="Mayor"),CONCATENATE("R",'Riesgos Corrup'!$A$52),"")</f>
        <v/>
      </c>
      <c r="AI84" s="259"/>
      <c r="AJ84" s="259" t="e">
        <f>IF(AND('Riesgos Corrup'!#REF!="Baja",'Riesgos Corrup'!#REF!="Mayor"),CONCATENATE("R",'Riesgos Corrup'!#REF!),"")</f>
        <v>#REF!</v>
      </c>
      <c r="AK84" s="259"/>
      <c r="AL84" s="259" t="str">
        <f>IF(AND('Riesgos Corrup'!$K$57="Baja",'Riesgos Corrup'!$O$57="Mayor"),CONCATENATE("R",'Riesgos Corrup'!$A$57),"")</f>
        <v/>
      </c>
      <c r="AM84" s="262"/>
      <c r="AN84" s="250" t="e">
        <f>IF(AND('Riesgos Corrup'!#REF!="Baja",'Riesgos Corrup'!#REF!="Mayor"),CONCATENATE("R",'Riesgos Corrup'!#REF!),"")</f>
        <v>#REF!</v>
      </c>
      <c r="AO84" s="251"/>
      <c r="AP84" s="251" t="e">
        <f>IF(AND('Riesgos Corrup'!#REF!="Baja",'Riesgos Corrup'!#REF!="Mayor"),CONCATENATE("R",'Riesgos Corrup'!#REF!),"")</f>
        <v>#REF!</v>
      </c>
      <c r="AQ84" s="251"/>
      <c r="AR84" s="251" t="str">
        <f ca="1">IF(AND('Riesgos Corrup'!$K$52="Baja",'Riesgos Corrup'!$O$52="Mayor"),CONCATENATE("R",'Riesgos Corrup'!$A$52),"")</f>
        <v/>
      </c>
      <c r="AS84" s="251"/>
      <c r="AT84" s="251" t="e">
        <f>IF(AND('Riesgos Corrup'!#REF!="Baja",'Riesgos Corrup'!#REF!="Mayor"),CONCATENATE("R",'Riesgos Corrup'!#REF!),"")</f>
        <v>#REF!</v>
      </c>
      <c r="AU84" s="251"/>
      <c r="AV84" s="251" t="str">
        <f>IF(AND('Riesgos Corrup'!$K$57="Baja",'Riesgos Corrup'!$O$57="Mayor"),CONCATENATE("R",'Riesgos Corrup'!$A$57),"")</f>
        <v/>
      </c>
      <c r="AW84" s="286"/>
      <c r="AX84" s="278" t="e">
        <f>IF(AND('Riesgos Corrup'!#REF!="Baja",'Riesgos Corrup'!#REF!="Catastrófico"),CONCATENATE("R",'Riesgos Corrup'!#REF!),"")</f>
        <v>#REF!</v>
      </c>
      <c r="AY84" s="276"/>
      <c r="AZ84" s="276" t="e">
        <f>IF(AND('Riesgos Corrup'!#REF!="Baja",'Riesgos Corrup'!#REF!="Catastrófico"),CONCATENATE("R",'Riesgos Corrup'!#REF!),"")</f>
        <v>#REF!</v>
      </c>
      <c r="BA84" s="276"/>
      <c r="BB84" s="276" t="str">
        <f ca="1">IF(AND('Riesgos Corrup'!$K$52="Baja",'Riesgos Corrup'!$O$52="Catastrófico"),CONCATENATE("R",'Riesgos Corrup'!$A$52),"")</f>
        <v/>
      </c>
      <c r="BC84" s="276"/>
      <c r="BD84" s="276" t="e">
        <f>IF(AND('Riesgos Corrup'!#REF!="Baja",'Riesgos Corrup'!#REF!="Catastrófico"),CONCATENATE("R",'Riesgos Corrup'!#REF!),"")</f>
        <v>#REF!</v>
      </c>
      <c r="BE84" s="276"/>
      <c r="BF84" s="276" t="str">
        <f>IF(AND('Riesgos Corrup'!$K$57="Baja",'Riesgos Corrup'!$O$57="Catastrófico"),CONCATENATE("R",'Riesgos Corrup'!$A$57),"")</f>
        <v/>
      </c>
      <c r="BG84" s="277"/>
      <c r="BH84" s="40"/>
      <c r="BI84" s="326"/>
      <c r="BJ84" s="327"/>
      <c r="BK84" s="327"/>
      <c r="BL84" s="327"/>
      <c r="BM84" s="327"/>
      <c r="BN84" s="328"/>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row>
    <row r="85" spans="1:100" ht="15.75" customHeight="1" thickBot="1" x14ac:dyDescent="0.4">
      <c r="A85" s="40"/>
      <c r="B85" s="205"/>
      <c r="C85" s="205"/>
      <c r="D85" s="206"/>
      <c r="E85" s="270"/>
      <c r="F85" s="271"/>
      <c r="G85" s="271"/>
      <c r="H85" s="271"/>
      <c r="I85" s="271"/>
      <c r="J85" s="254"/>
      <c r="K85" s="255"/>
      <c r="L85" s="255"/>
      <c r="M85" s="255"/>
      <c r="N85" s="255"/>
      <c r="O85" s="255"/>
      <c r="P85" s="255"/>
      <c r="Q85" s="255"/>
      <c r="R85" s="255"/>
      <c r="S85" s="333"/>
      <c r="T85" s="260"/>
      <c r="U85" s="261"/>
      <c r="V85" s="261"/>
      <c r="W85" s="261"/>
      <c r="X85" s="261"/>
      <c r="Y85" s="261"/>
      <c r="Z85" s="261"/>
      <c r="AA85" s="261"/>
      <c r="AB85" s="261"/>
      <c r="AC85" s="263"/>
      <c r="AD85" s="260"/>
      <c r="AE85" s="261"/>
      <c r="AF85" s="261"/>
      <c r="AG85" s="261"/>
      <c r="AH85" s="261"/>
      <c r="AI85" s="261"/>
      <c r="AJ85" s="261"/>
      <c r="AK85" s="261"/>
      <c r="AL85" s="261"/>
      <c r="AM85" s="263"/>
      <c r="AN85" s="287"/>
      <c r="AO85" s="285"/>
      <c r="AP85" s="285"/>
      <c r="AQ85" s="285"/>
      <c r="AR85" s="285"/>
      <c r="AS85" s="285"/>
      <c r="AT85" s="285"/>
      <c r="AU85" s="285"/>
      <c r="AV85" s="285"/>
      <c r="AW85" s="288"/>
      <c r="AX85" s="279"/>
      <c r="AY85" s="280"/>
      <c r="AZ85" s="280"/>
      <c r="BA85" s="280"/>
      <c r="BB85" s="280"/>
      <c r="BC85" s="280"/>
      <c r="BD85" s="280"/>
      <c r="BE85" s="280"/>
      <c r="BF85" s="280"/>
      <c r="BG85" s="281"/>
      <c r="BH85" s="40"/>
      <c r="BI85" s="326"/>
      <c r="BJ85" s="327"/>
      <c r="BK85" s="327"/>
      <c r="BL85" s="327"/>
      <c r="BM85" s="327"/>
      <c r="BN85" s="328"/>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row>
    <row r="86" spans="1:100" ht="15" customHeight="1" x14ac:dyDescent="0.35">
      <c r="A86" s="40"/>
      <c r="B86" s="205"/>
      <c r="C86" s="205"/>
      <c r="D86" s="206"/>
      <c r="E86" s="266" t="s">
        <v>104</v>
      </c>
      <c r="F86" s="267"/>
      <c r="G86" s="267"/>
      <c r="H86" s="267"/>
      <c r="I86" s="332"/>
      <c r="J86" s="256" t="str">
        <f ca="1">IF(AND('Riesgos Corrup'!$K$7="Muy Baja",'Riesgos Corrup'!$O$7="Mayor"),CONCATENATE("R",'Riesgos Corrup'!$A$7),"")</f>
        <v/>
      </c>
      <c r="K86" s="257"/>
      <c r="L86" s="257" t="e">
        <f>IF(AND('Riesgos Corrup'!#REF!="Muy Baja",'Riesgos Corrup'!#REF!="Mayor"),CONCATENATE("R",'Riesgos Corrup'!#REF!),"")</f>
        <v>#REF!</v>
      </c>
      <c r="M86" s="257"/>
      <c r="N86" s="257" t="e">
        <f>IF(AND('Riesgos Corrup'!#REF!="Muy Baja",'Riesgos Corrup'!#REF!="Mayor"),CONCATENATE("R",'Riesgos Corrup'!#REF!),"")</f>
        <v>#REF!</v>
      </c>
      <c r="O86" s="257"/>
      <c r="P86" s="257" t="str">
        <f ca="1">IF(AND('Riesgos Corrup'!$K$10="Muy Baja",'Riesgos Corrup'!$O$10="Mayor"),CONCATENATE("R",'Riesgos Corrup'!$A$10),"")</f>
        <v/>
      </c>
      <c r="Q86" s="257"/>
      <c r="R86" s="257" t="e">
        <f>IF(AND('Riesgos Corrup'!#REF!="Muy Baja",'Riesgos Corrup'!#REF!="Mayor"),CONCATENATE("R",'Riesgos Corrup'!#REF!),"")</f>
        <v>#REF!</v>
      </c>
      <c r="S86" s="294"/>
      <c r="T86" s="256" t="str">
        <f ca="1">IF(AND('Riesgos Corrup'!$K$7="Muy Baja",'Riesgos Corrup'!$O$7="Mayor"),CONCATENATE("R",'Riesgos Corrup'!$A$7),"")</f>
        <v/>
      </c>
      <c r="U86" s="257"/>
      <c r="V86" s="257" t="e">
        <f>IF(AND('Riesgos Corrup'!#REF!="Muy Baja",'Riesgos Corrup'!#REF!="Mayor"),CONCATENATE("R",'Riesgos Corrup'!#REF!),"")</f>
        <v>#REF!</v>
      </c>
      <c r="W86" s="257"/>
      <c r="X86" s="257" t="e">
        <f>IF(AND('Riesgos Corrup'!#REF!="Muy Baja",'Riesgos Corrup'!#REF!="Mayor"),CONCATENATE("R",'Riesgos Corrup'!#REF!),"")</f>
        <v>#REF!</v>
      </c>
      <c r="Y86" s="257"/>
      <c r="Z86" s="257" t="str">
        <f ca="1">IF(AND('Riesgos Corrup'!$K$10="Muy Baja",'Riesgos Corrup'!$O$10="Mayor"),CONCATENATE("R",'Riesgos Corrup'!$A$10),"")</f>
        <v/>
      </c>
      <c r="AA86" s="257"/>
      <c r="AB86" s="257" t="e">
        <f>IF(AND('Riesgos Corrup'!#REF!="Muy Baja",'Riesgos Corrup'!#REF!="Mayor"),CONCATENATE("R",'Riesgos Corrup'!#REF!),"")</f>
        <v>#REF!</v>
      </c>
      <c r="AC86" s="294"/>
      <c r="AD86" s="274" t="str">
        <f ca="1">IF(AND('Riesgos Corrup'!$K$7="Muy Baja",'Riesgos Corrup'!$O$7="Mayor"),CONCATENATE("R",'Riesgos Corrup'!$A$7),"")</f>
        <v/>
      </c>
      <c r="AE86" s="264"/>
      <c r="AF86" s="264" t="e">
        <f>IF(AND('Riesgos Corrup'!#REF!="Muy Baja",'Riesgos Corrup'!#REF!="Mayor"),CONCATENATE("R",'Riesgos Corrup'!#REF!),"")</f>
        <v>#REF!</v>
      </c>
      <c r="AG86" s="264"/>
      <c r="AH86" s="264" t="e">
        <f>IF(AND('Riesgos Corrup'!#REF!="Muy Baja",'Riesgos Corrup'!#REF!="Mayor"),CONCATENATE("R",'Riesgos Corrup'!#REF!),"")</f>
        <v>#REF!</v>
      </c>
      <c r="AI86" s="264"/>
      <c r="AJ86" s="264" t="str">
        <f ca="1">IF(AND('Riesgos Corrup'!$K$10="Muy Baja",'Riesgos Corrup'!$O$10="Mayor"),CONCATENATE("R",'Riesgos Corrup'!$A$10),"")</f>
        <v/>
      </c>
      <c r="AK86" s="264"/>
      <c r="AL86" s="264" t="e">
        <f>IF(AND('Riesgos Corrup'!#REF!="Muy Baja",'Riesgos Corrup'!#REF!="Mayor"),CONCATENATE("R",'Riesgos Corrup'!#REF!),"")</f>
        <v>#REF!</v>
      </c>
      <c r="AM86" s="275"/>
      <c r="AN86" s="272" t="str">
        <f ca="1">IF(AND('Riesgos Corrup'!$K$7="Muy Baja",'Riesgos Corrup'!$O$7="Mayor"),CONCATENATE("R",'Riesgos Corrup'!$A$7),"")</f>
        <v/>
      </c>
      <c r="AO86" s="273"/>
      <c r="AP86" s="273" t="e">
        <f>IF(AND('Riesgos Corrup'!#REF!="Muy Baja",'Riesgos Corrup'!#REF!="Mayor"),CONCATENATE("R",'Riesgos Corrup'!#REF!),"")</f>
        <v>#REF!</v>
      </c>
      <c r="AQ86" s="273"/>
      <c r="AR86" s="273" t="e">
        <f>IF(AND('Riesgos Corrup'!#REF!="Muy Baja",'Riesgos Corrup'!#REF!="Mayor"),CONCATENATE("R",'Riesgos Corrup'!#REF!),"")</f>
        <v>#REF!</v>
      </c>
      <c r="AS86" s="273"/>
      <c r="AT86" s="273" t="str">
        <f ca="1">IF(AND('Riesgos Corrup'!$K$10="Muy Baja",'Riesgos Corrup'!$O$10="Mayor"),CONCATENATE("R",'Riesgos Corrup'!$A$10),"")</f>
        <v/>
      </c>
      <c r="AU86" s="273"/>
      <c r="AV86" s="273" t="e">
        <f>IF(AND('Riesgos Corrup'!#REF!="Muy Baja",'Riesgos Corrup'!#REF!="Mayor"),CONCATENATE("R",'Riesgos Corrup'!#REF!),"")</f>
        <v>#REF!</v>
      </c>
      <c r="AW86" s="289"/>
      <c r="AX86" s="282" t="str">
        <f ca="1">IF(AND('Riesgos Corrup'!$K$7="Muy Baja",'Riesgos Corrup'!$O$7="Catastrófico"),CONCATENATE("R",'Riesgos Corrup'!$A$7),"")</f>
        <v/>
      </c>
      <c r="AY86" s="283"/>
      <c r="AZ86" s="283" t="e">
        <f>IF(AND('Riesgos Corrup'!#REF!="Muy Baja",'Riesgos Corrup'!#REF!="Catastrófico"),CONCATENATE("R",'Riesgos Corrup'!#REF!),"")</f>
        <v>#REF!</v>
      </c>
      <c r="BA86" s="283"/>
      <c r="BB86" s="283" t="e">
        <f>IF(AND('Riesgos Corrup'!#REF!="Muy Baja",'Riesgos Corrup'!#REF!="Catastrófico"),CONCATENATE("R",'Riesgos Corrup'!#REF!),"")</f>
        <v>#REF!</v>
      </c>
      <c r="BC86" s="283"/>
      <c r="BD86" s="283" t="str">
        <f ca="1">IF(AND('Riesgos Corrup'!$K$10="Muy Baja",'Riesgos Corrup'!$O$10="Catastrófico"),CONCATENATE("R",'Riesgos Corrup'!$A$10),"")</f>
        <v/>
      </c>
      <c r="BE86" s="283"/>
      <c r="BF86" s="283" t="e">
        <f>IF(AND('Riesgos Corrup'!#REF!="Muy Baja",'Riesgos Corrup'!#REF!="Catastrófico"),CONCATENATE("R",'Riesgos Corrup'!#REF!),"")</f>
        <v>#REF!</v>
      </c>
      <c r="BG86" s="284"/>
      <c r="BH86" s="40"/>
      <c r="BI86" s="326"/>
      <c r="BJ86" s="327"/>
      <c r="BK86" s="327"/>
      <c r="BL86" s="327"/>
      <c r="BM86" s="327"/>
      <c r="BN86" s="328"/>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row>
    <row r="87" spans="1:100" ht="15" customHeight="1" x14ac:dyDescent="0.35">
      <c r="A87" s="40"/>
      <c r="B87" s="205"/>
      <c r="C87" s="205"/>
      <c r="D87" s="206"/>
      <c r="E87" s="268"/>
      <c r="F87" s="269"/>
      <c r="G87" s="269"/>
      <c r="H87" s="269"/>
      <c r="I87" s="292"/>
      <c r="J87" s="252"/>
      <c r="K87" s="253"/>
      <c r="L87" s="253"/>
      <c r="M87" s="253"/>
      <c r="N87" s="253"/>
      <c r="O87" s="253"/>
      <c r="P87" s="253"/>
      <c r="Q87" s="253"/>
      <c r="R87" s="253"/>
      <c r="S87" s="295"/>
      <c r="T87" s="252"/>
      <c r="U87" s="253"/>
      <c r="V87" s="253"/>
      <c r="W87" s="253"/>
      <c r="X87" s="253"/>
      <c r="Y87" s="253"/>
      <c r="Z87" s="253"/>
      <c r="AA87" s="253"/>
      <c r="AB87" s="253"/>
      <c r="AC87" s="295"/>
      <c r="AD87" s="258"/>
      <c r="AE87" s="259"/>
      <c r="AF87" s="259"/>
      <c r="AG87" s="259"/>
      <c r="AH87" s="259"/>
      <c r="AI87" s="259"/>
      <c r="AJ87" s="259"/>
      <c r="AK87" s="259"/>
      <c r="AL87" s="259"/>
      <c r="AM87" s="262"/>
      <c r="AN87" s="250"/>
      <c r="AO87" s="251"/>
      <c r="AP87" s="251"/>
      <c r="AQ87" s="251"/>
      <c r="AR87" s="251"/>
      <c r="AS87" s="251"/>
      <c r="AT87" s="251"/>
      <c r="AU87" s="251"/>
      <c r="AV87" s="251"/>
      <c r="AW87" s="286"/>
      <c r="AX87" s="278"/>
      <c r="AY87" s="276"/>
      <c r="AZ87" s="276"/>
      <c r="BA87" s="276"/>
      <c r="BB87" s="276"/>
      <c r="BC87" s="276"/>
      <c r="BD87" s="276"/>
      <c r="BE87" s="276"/>
      <c r="BF87" s="276"/>
      <c r="BG87" s="277"/>
      <c r="BH87" s="40"/>
      <c r="BI87" s="326"/>
      <c r="BJ87" s="327"/>
      <c r="BK87" s="327"/>
      <c r="BL87" s="327"/>
      <c r="BM87" s="327"/>
      <c r="BN87" s="328"/>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row>
    <row r="88" spans="1:100" ht="15" customHeight="1" x14ac:dyDescent="0.35">
      <c r="A88" s="40"/>
      <c r="B88" s="205"/>
      <c r="C88" s="205"/>
      <c r="D88" s="206"/>
      <c r="E88" s="268"/>
      <c r="F88" s="269"/>
      <c r="G88" s="269"/>
      <c r="H88" s="269"/>
      <c r="I88" s="292"/>
      <c r="J88" s="252" t="str">
        <f ca="1">IF(AND('Riesgos Corrup'!$K$13="Muy Baja",'Riesgos Corrup'!$O$13="Mayor"),CONCATENATE("R",'Riesgos Corrup'!$A$13),"")</f>
        <v/>
      </c>
      <c r="K88" s="253"/>
      <c r="L88" s="253" t="e">
        <f>IF(AND('Riesgos Corrup'!#REF!="Muy Baja",'Riesgos Corrup'!#REF!="Mayor"),CONCATENATE("R",'Riesgos Corrup'!#REF!),"")</f>
        <v>#REF!</v>
      </c>
      <c r="M88" s="253"/>
      <c r="N88" s="253" t="e">
        <f>IF(AND('Riesgos Corrup'!#REF!="Muy Baja",'Riesgos Corrup'!#REF!="Mayor"),CONCATENATE("R",'Riesgos Corrup'!#REF!),"")</f>
        <v>#REF!</v>
      </c>
      <c r="O88" s="253"/>
      <c r="P88" s="253" t="str">
        <f ca="1">IF(AND('Riesgos Corrup'!$K$16="Muy Baja",'Riesgos Corrup'!$O$16="Mayor"),CONCATENATE("R",'Riesgos Corrup'!$A$16),"")</f>
        <v/>
      </c>
      <c r="Q88" s="253"/>
      <c r="R88" s="253" t="str">
        <f ca="1">IF(AND('Riesgos Corrup'!$K$19="Muy Baja",'Riesgos Corrup'!$O$19="Mayor"),CONCATENATE("R",'Riesgos Corrup'!$A$19),"")</f>
        <v/>
      </c>
      <c r="S88" s="295"/>
      <c r="T88" s="252" t="str">
        <f ca="1">IF(AND('Riesgos Corrup'!$K$13="Muy Baja",'Riesgos Corrup'!$O$13="Mayor"),CONCATENATE("R",'Riesgos Corrup'!$A$13),"")</f>
        <v/>
      </c>
      <c r="U88" s="253"/>
      <c r="V88" s="253" t="e">
        <f>IF(AND('Riesgos Corrup'!#REF!="Muy Baja",'Riesgos Corrup'!#REF!="Mayor"),CONCATENATE("R",'Riesgos Corrup'!#REF!),"")</f>
        <v>#REF!</v>
      </c>
      <c r="W88" s="253"/>
      <c r="X88" s="253" t="e">
        <f>IF(AND('Riesgos Corrup'!#REF!="Muy Baja",'Riesgos Corrup'!#REF!="Mayor"),CONCATENATE("R",'Riesgos Corrup'!#REF!),"")</f>
        <v>#REF!</v>
      </c>
      <c r="Y88" s="253"/>
      <c r="Z88" s="253" t="str">
        <f ca="1">IF(AND('Riesgos Corrup'!$K$16="Muy Baja",'Riesgos Corrup'!$O$16="Mayor"),CONCATENATE("R",'Riesgos Corrup'!$A$16),"")</f>
        <v/>
      </c>
      <c r="AA88" s="253"/>
      <c r="AB88" s="253" t="str">
        <f ca="1">IF(AND('Riesgos Corrup'!$K$19="Muy Baja",'Riesgos Corrup'!$O$19="Mayor"),CONCATENATE("R",'Riesgos Corrup'!$A$19),"")</f>
        <v/>
      </c>
      <c r="AC88" s="295"/>
      <c r="AD88" s="258" t="str">
        <f ca="1">IF(AND('Riesgos Corrup'!$K$13="Muy Baja",'Riesgos Corrup'!$O$13="Mayor"),CONCATENATE("R",'Riesgos Corrup'!$A$13),"")</f>
        <v/>
      </c>
      <c r="AE88" s="259"/>
      <c r="AF88" s="259" t="e">
        <f>IF(AND('Riesgos Corrup'!#REF!="Muy Baja",'Riesgos Corrup'!#REF!="Mayor"),CONCATENATE("R",'Riesgos Corrup'!#REF!),"")</f>
        <v>#REF!</v>
      </c>
      <c r="AG88" s="259"/>
      <c r="AH88" s="259" t="e">
        <f>IF(AND('Riesgos Corrup'!#REF!="Muy Baja",'Riesgos Corrup'!#REF!="Mayor"),CONCATENATE("R",'Riesgos Corrup'!#REF!),"")</f>
        <v>#REF!</v>
      </c>
      <c r="AI88" s="259"/>
      <c r="AJ88" s="259" t="str">
        <f ca="1">IF(AND('Riesgos Corrup'!$K$16="Muy Baja",'Riesgos Corrup'!$O$16="Mayor"),CONCATENATE("R",'Riesgos Corrup'!$A$16),"")</f>
        <v/>
      </c>
      <c r="AK88" s="259"/>
      <c r="AL88" s="259" t="str">
        <f ca="1">IF(AND('Riesgos Corrup'!$K$19="Muy Baja",'Riesgos Corrup'!$O$19="Mayor"),CONCATENATE("R",'Riesgos Corrup'!$A$19),"")</f>
        <v/>
      </c>
      <c r="AM88" s="262"/>
      <c r="AN88" s="250" t="str">
        <f ca="1">IF(AND('Riesgos Corrup'!$K$13="Muy Baja",'Riesgos Corrup'!$O$13="Mayor"),CONCATENATE("R",'Riesgos Corrup'!$A$13),"")</f>
        <v/>
      </c>
      <c r="AO88" s="251"/>
      <c r="AP88" s="251" t="e">
        <f>IF(AND('Riesgos Corrup'!#REF!="Muy Baja",'Riesgos Corrup'!#REF!="Mayor"),CONCATENATE("R",'Riesgos Corrup'!#REF!),"")</f>
        <v>#REF!</v>
      </c>
      <c r="AQ88" s="251"/>
      <c r="AR88" s="251" t="e">
        <f>IF(AND('Riesgos Corrup'!#REF!="Muy Baja",'Riesgos Corrup'!#REF!="Mayor"),CONCATENATE("R",'Riesgos Corrup'!#REF!),"")</f>
        <v>#REF!</v>
      </c>
      <c r="AS88" s="251"/>
      <c r="AT88" s="251" t="str">
        <f ca="1">IF(AND('Riesgos Corrup'!$K$16="Muy Baja",'Riesgos Corrup'!$O$16="Mayor"),CONCATENATE("R",'Riesgos Corrup'!$A$16),"")</f>
        <v/>
      </c>
      <c r="AU88" s="251"/>
      <c r="AV88" s="251" t="str">
        <f ca="1">IF(AND('Riesgos Corrup'!$K$19="Muy Baja",'Riesgos Corrup'!$O$19="Mayor"),CONCATENATE("R",'Riesgos Corrup'!$A$19),"")</f>
        <v/>
      </c>
      <c r="AW88" s="286"/>
      <c r="AX88" s="278" t="str">
        <f ca="1">IF(AND('Riesgos Corrup'!$K$13="Muy Baja",'Riesgos Corrup'!$O$13="Catastrófico"),CONCATENATE("R",'Riesgos Corrup'!$A$13),"")</f>
        <v/>
      </c>
      <c r="AY88" s="276"/>
      <c r="AZ88" s="276" t="e">
        <f>IF(AND('Riesgos Corrup'!#REF!="Muy Baja",'Riesgos Corrup'!#REF!="Catastrófico"),CONCATENATE("R",'Riesgos Corrup'!#REF!),"")</f>
        <v>#REF!</v>
      </c>
      <c r="BA88" s="276"/>
      <c r="BB88" s="276" t="e">
        <f>IF(AND('Riesgos Corrup'!#REF!="Muy Baja",'Riesgos Corrup'!#REF!="Catastrófico"),CONCATENATE("R",'Riesgos Corrup'!#REF!),"")</f>
        <v>#REF!</v>
      </c>
      <c r="BC88" s="276"/>
      <c r="BD88" s="276" t="str">
        <f ca="1">IF(AND('Riesgos Corrup'!$K$16="Muy Baja",'Riesgos Corrup'!$O$16="Catastrófico"),CONCATENATE("R",'Riesgos Corrup'!$A$16),"")</f>
        <v/>
      </c>
      <c r="BE88" s="276"/>
      <c r="BF88" s="276" t="str">
        <f ca="1">IF(AND('Riesgos Corrup'!$K$19="Muy Baja",'Riesgos Corrup'!$O$19="Catastrófico"),CONCATENATE("R",'Riesgos Corrup'!$A$19),"")</f>
        <v/>
      </c>
      <c r="BG88" s="277"/>
      <c r="BH88" s="40"/>
      <c r="BI88" s="326"/>
      <c r="BJ88" s="327"/>
      <c r="BK88" s="327"/>
      <c r="BL88" s="327"/>
      <c r="BM88" s="327"/>
      <c r="BN88" s="328"/>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row>
    <row r="89" spans="1:100" ht="15" customHeight="1" x14ac:dyDescent="0.35">
      <c r="A89" s="40"/>
      <c r="B89" s="205"/>
      <c r="C89" s="205"/>
      <c r="D89" s="206"/>
      <c r="E89" s="268"/>
      <c r="F89" s="269"/>
      <c r="G89" s="269"/>
      <c r="H89" s="269"/>
      <c r="I89" s="292"/>
      <c r="J89" s="252"/>
      <c r="K89" s="253"/>
      <c r="L89" s="253"/>
      <c r="M89" s="253"/>
      <c r="N89" s="253"/>
      <c r="O89" s="253"/>
      <c r="P89" s="253"/>
      <c r="Q89" s="253"/>
      <c r="R89" s="253"/>
      <c r="S89" s="295"/>
      <c r="T89" s="252"/>
      <c r="U89" s="253"/>
      <c r="V89" s="253"/>
      <c r="W89" s="253"/>
      <c r="X89" s="253"/>
      <c r="Y89" s="253"/>
      <c r="Z89" s="253"/>
      <c r="AA89" s="253"/>
      <c r="AB89" s="253"/>
      <c r="AC89" s="295"/>
      <c r="AD89" s="258"/>
      <c r="AE89" s="259"/>
      <c r="AF89" s="259"/>
      <c r="AG89" s="259"/>
      <c r="AH89" s="259"/>
      <c r="AI89" s="259"/>
      <c r="AJ89" s="259"/>
      <c r="AK89" s="259"/>
      <c r="AL89" s="259"/>
      <c r="AM89" s="262"/>
      <c r="AN89" s="250"/>
      <c r="AO89" s="251"/>
      <c r="AP89" s="251"/>
      <c r="AQ89" s="251"/>
      <c r="AR89" s="251"/>
      <c r="AS89" s="251"/>
      <c r="AT89" s="251"/>
      <c r="AU89" s="251"/>
      <c r="AV89" s="251"/>
      <c r="AW89" s="286"/>
      <c r="AX89" s="278"/>
      <c r="AY89" s="276"/>
      <c r="AZ89" s="276"/>
      <c r="BA89" s="276"/>
      <c r="BB89" s="276"/>
      <c r="BC89" s="276"/>
      <c r="BD89" s="276"/>
      <c r="BE89" s="276"/>
      <c r="BF89" s="276"/>
      <c r="BG89" s="277"/>
      <c r="BH89" s="40"/>
      <c r="BI89" s="326"/>
      <c r="BJ89" s="327"/>
      <c r="BK89" s="327"/>
      <c r="BL89" s="327"/>
      <c r="BM89" s="327"/>
      <c r="BN89" s="328"/>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row>
    <row r="90" spans="1:100" ht="15" customHeight="1" x14ac:dyDescent="0.35">
      <c r="A90" s="40"/>
      <c r="B90" s="205"/>
      <c r="C90" s="205"/>
      <c r="D90" s="206"/>
      <c r="E90" s="268"/>
      <c r="F90" s="269"/>
      <c r="G90" s="269"/>
      <c r="H90" s="269"/>
      <c r="I90" s="292"/>
      <c r="J90" s="252" t="e">
        <f>IF(AND('Riesgos Corrup'!#REF!="Muy Baja",'Riesgos Corrup'!#REF!="Mayor"),CONCATENATE("R",'Riesgos Corrup'!#REF!),"")</f>
        <v>#REF!</v>
      </c>
      <c r="K90" s="253"/>
      <c r="L90" s="253" t="e">
        <f>IF(AND('Riesgos Corrup'!#REF!="Muy Baja",'Riesgos Corrup'!#REF!="Mayor"),CONCATENATE("R",'Riesgos Corrup'!#REF!),"")</f>
        <v>#REF!</v>
      </c>
      <c r="M90" s="253"/>
      <c r="N90" s="253" t="e">
        <f>IF(AND('Riesgos Corrup'!#REF!="Muy Baja",'Riesgos Corrup'!#REF!="Mayor"),CONCATENATE("R",'Riesgos Corrup'!#REF!),"")</f>
        <v>#REF!</v>
      </c>
      <c r="O90" s="253"/>
      <c r="P90" s="253" t="str">
        <f ca="1">IF(AND('Riesgos Corrup'!$K$22="Muy Baja",'Riesgos Corrup'!$O$22="Mayor"),CONCATENATE("R",'Riesgos Corrup'!$A$22),"")</f>
        <v/>
      </c>
      <c r="Q90" s="253"/>
      <c r="R90" s="253" t="e">
        <f>IF(AND('Riesgos Corrup'!#REF!="Muy Baja",'Riesgos Corrup'!#REF!="Mayor"),CONCATENATE("R",'Riesgos Corrup'!#REF!),"")</f>
        <v>#REF!</v>
      </c>
      <c r="S90" s="295"/>
      <c r="T90" s="252" t="e">
        <f>IF(AND('Riesgos Corrup'!#REF!="Muy Baja",'Riesgos Corrup'!#REF!="Mayor"),CONCATENATE("R",'Riesgos Corrup'!#REF!),"")</f>
        <v>#REF!</v>
      </c>
      <c r="U90" s="253"/>
      <c r="V90" s="253" t="e">
        <f>IF(AND('Riesgos Corrup'!#REF!="Muy Baja",'Riesgos Corrup'!#REF!="Mayor"),CONCATENATE("R",'Riesgos Corrup'!#REF!),"")</f>
        <v>#REF!</v>
      </c>
      <c r="W90" s="253"/>
      <c r="X90" s="253" t="e">
        <f>IF(AND('Riesgos Corrup'!#REF!="Muy Baja",'Riesgos Corrup'!#REF!="Mayor"),CONCATENATE("R",'Riesgos Corrup'!#REF!),"")</f>
        <v>#REF!</v>
      </c>
      <c r="Y90" s="253"/>
      <c r="Z90" s="253" t="str">
        <f ca="1">IF(AND('Riesgos Corrup'!$K$22="Muy Baja",'Riesgos Corrup'!$O$22="Mayor"),CONCATENATE("R",'Riesgos Corrup'!$A$22),"")</f>
        <v/>
      </c>
      <c r="AA90" s="253"/>
      <c r="AB90" s="253" t="e">
        <f>IF(AND('Riesgos Corrup'!#REF!="Muy Baja",'Riesgos Corrup'!#REF!="Mayor"),CONCATENATE("R",'Riesgos Corrup'!#REF!),"")</f>
        <v>#REF!</v>
      </c>
      <c r="AC90" s="295"/>
      <c r="AD90" s="258" t="e">
        <f>IF(AND('Riesgos Corrup'!#REF!="Muy Baja",'Riesgos Corrup'!#REF!="Mayor"),CONCATENATE("R",'Riesgos Corrup'!#REF!),"")</f>
        <v>#REF!</v>
      </c>
      <c r="AE90" s="259"/>
      <c r="AF90" s="259" t="e">
        <f>IF(AND('Riesgos Corrup'!#REF!="Muy Baja",'Riesgos Corrup'!#REF!="Mayor"),CONCATENATE("R",'Riesgos Corrup'!#REF!),"")</f>
        <v>#REF!</v>
      </c>
      <c r="AG90" s="259"/>
      <c r="AH90" s="259" t="e">
        <f>IF(AND('Riesgos Corrup'!#REF!="Muy Baja",'Riesgos Corrup'!#REF!="Mayor"),CONCATENATE("R",'Riesgos Corrup'!#REF!),"")</f>
        <v>#REF!</v>
      </c>
      <c r="AI90" s="259"/>
      <c r="AJ90" s="259" t="str">
        <f ca="1">IF(AND('Riesgos Corrup'!$K$22="Muy Baja",'Riesgos Corrup'!$O$22="Mayor"),CONCATENATE("R",'Riesgos Corrup'!$A$22),"")</f>
        <v/>
      </c>
      <c r="AK90" s="259"/>
      <c r="AL90" s="259" t="e">
        <f>IF(AND('Riesgos Corrup'!#REF!="Muy Baja",'Riesgos Corrup'!#REF!="Mayor"),CONCATENATE("R",'Riesgos Corrup'!#REF!),"")</f>
        <v>#REF!</v>
      </c>
      <c r="AM90" s="262"/>
      <c r="AN90" s="250" t="e">
        <f>IF(AND('Riesgos Corrup'!#REF!="Muy Baja",'Riesgos Corrup'!#REF!="Mayor"),CONCATENATE("R",'Riesgos Corrup'!#REF!),"")</f>
        <v>#REF!</v>
      </c>
      <c r="AO90" s="251"/>
      <c r="AP90" s="251" t="e">
        <f>IF(AND('Riesgos Corrup'!#REF!="Muy Baja",'Riesgos Corrup'!#REF!="Mayor"),CONCATENATE("R",'Riesgos Corrup'!#REF!),"")</f>
        <v>#REF!</v>
      </c>
      <c r="AQ90" s="251"/>
      <c r="AR90" s="251" t="e">
        <f>IF(AND('Riesgos Corrup'!#REF!="Muy Baja",'Riesgos Corrup'!#REF!="Mayor"),CONCATENATE("R",'Riesgos Corrup'!#REF!),"")</f>
        <v>#REF!</v>
      </c>
      <c r="AS90" s="251"/>
      <c r="AT90" s="251" t="str">
        <f ca="1">IF(AND('Riesgos Corrup'!$K$22="Muy Baja",'Riesgos Corrup'!$O$22="Mayor"),CONCATENATE("R",'Riesgos Corrup'!$A$22),"")</f>
        <v/>
      </c>
      <c r="AU90" s="251"/>
      <c r="AV90" s="251" t="e">
        <f>IF(AND('Riesgos Corrup'!#REF!="Muy Baja",'Riesgos Corrup'!#REF!="Mayor"),CONCATENATE("R",'Riesgos Corrup'!#REF!),"")</f>
        <v>#REF!</v>
      </c>
      <c r="AW90" s="286"/>
      <c r="AX90" s="278" t="e">
        <f>IF(AND('Riesgos Corrup'!#REF!="Muy Baja",'Riesgos Corrup'!#REF!="Catastrófico"),CONCATENATE("R",'Riesgos Corrup'!#REF!),"")</f>
        <v>#REF!</v>
      </c>
      <c r="AY90" s="276"/>
      <c r="AZ90" s="276" t="e">
        <f>IF(AND('Riesgos Corrup'!#REF!="Muy Baja",'Riesgos Corrup'!#REF!="Catastrófico"),CONCATENATE("R",'Riesgos Corrup'!#REF!),"")</f>
        <v>#REF!</v>
      </c>
      <c r="BA90" s="276"/>
      <c r="BB90" s="276" t="e">
        <f>IF(AND('Riesgos Corrup'!#REF!="Muy Baja",'Riesgos Corrup'!#REF!="Catastrófico"),CONCATENATE("R",'Riesgos Corrup'!#REF!),"")</f>
        <v>#REF!</v>
      </c>
      <c r="BC90" s="276"/>
      <c r="BD90" s="276" t="str">
        <f ca="1">IF(AND('Riesgos Corrup'!$K$22="Muy Baja",'Riesgos Corrup'!$O$22="Catastrófico"),CONCATENATE("R",'Riesgos Corrup'!$A$22),"")</f>
        <v/>
      </c>
      <c r="BE90" s="276"/>
      <c r="BF90" s="276" t="e">
        <f>IF(AND('Riesgos Corrup'!#REF!="Muy Baja",'Riesgos Corrup'!#REF!="Catastrófico"),CONCATENATE("R",'Riesgos Corrup'!#REF!),"")</f>
        <v>#REF!</v>
      </c>
      <c r="BG90" s="277"/>
      <c r="BH90" s="40"/>
      <c r="BI90" s="326"/>
      <c r="BJ90" s="327"/>
      <c r="BK90" s="327"/>
      <c r="BL90" s="327"/>
      <c r="BM90" s="327"/>
      <c r="BN90" s="328"/>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row>
    <row r="91" spans="1:100" ht="15" customHeight="1" x14ac:dyDescent="0.35">
      <c r="A91" s="40"/>
      <c r="B91" s="205"/>
      <c r="C91" s="205"/>
      <c r="D91" s="206"/>
      <c r="E91" s="268"/>
      <c r="F91" s="269"/>
      <c r="G91" s="269"/>
      <c r="H91" s="269"/>
      <c r="I91" s="292"/>
      <c r="J91" s="252"/>
      <c r="K91" s="253"/>
      <c r="L91" s="253"/>
      <c r="M91" s="253"/>
      <c r="N91" s="253"/>
      <c r="O91" s="253"/>
      <c r="P91" s="253"/>
      <c r="Q91" s="253"/>
      <c r="R91" s="253"/>
      <c r="S91" s="295"/>
      <c r="T91" s="252"/>
      <c r="U91" s="253"/>
      <c r="V91" s="253"/>
      <c r="W91" s="253"/>
      <c r="X91" s="253"/>
      <c r="Y91" s="253"/>
      <c r="Z91" s="253"/>
      <c r="AA91" s="253"/>
      <c r="AB91" s="253"/>
      <c r="AC91" s="295"/>
      <c r="AD91" s="258"/>
      <c r="AE91" s="259"/>
      <c r="AF91" s="259"/>
      <c r="AG91" s="259"/>
      <c r="AH91" s="259"/>
      <c r="AI91" s="259"/>
      <c r="AJ91" s="259"/>
      <c r="AK91" s="259"/>
      <c r="AL91" s="259"/>
      <c r="AM91" s="262"/>
      <c r="AN91" s="250"/>
      <c r="AO91" s="251"/>
      <c r="AP91" s="251"/>
      <c r="AQ91" s="251"/>
      <c r="AR91" s="251"/>
      <c r="AS91" s="251"/>
      <c r="AT91" s="251"/>
      <c r="AU91" s="251"/>
      <c r="AV91" s="251"/>
      <c r="AW91" s="286"/>
      <c r="AX91" s="278"/>
      <c r="AY91" s="276"/>
      <c r="AZ91" s="276"/>
      <c r="BA91" s="276"/>
      <c r="BB91" s="276"/>
      <c r="BC91" s="276"/>
      <c r="BD91" s="276"/>
      <c r="BE91" s="276"/>
      <c r="BF91" s="276"/>
      <c r="BG91" s="277"/>
      <c r="BH91" s="40"/>
      <c r="BI91" s="326"/>
      <c r="BJ91" s="327"/>
      <c r="BK91" s="327"/>
      <c r="BL91" s="327"/>
      <c r="BM91" s="327"/>
      <c r="BN91" s="328"/>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row>
    <row r="92" spans="1:100" ht="15" customHeight="1" x14ac:dyDescent="0.35">
      <c r="A92" s="40"/>
      <c r="B92" s="205"/>
      <c r="C92" s="205"/>
      <c r="D92" s="206"/>
      <c r="E92" s="268"/>
      <c r="F92" s="269"/>
      <c r="G92" s="269"/>
      <c r="H92" s="269"/>
      <c r="I92" s="292"/>
      <c r="J92" s="252" t="e">
        <f>IF(AND('Riesgos Corrup'!#REF!="Muy Baja",'Riesgos Corrup'!#REF!="Mayor"),CONCATENATE("R",'Riesgos Corrup'!#REF!),"")</f>
        <v>#REF!</v>
      </c>
      <c r="K92" s="253"/>
      <c r="L92" s="253" t="e">
        <f>IF(AND('Riesgos Corrup'!#REF!="Muy Baja",'Riesgos Corrup'!#REF!="Mayor"),CONCATENATE("R",'Riesgos Corrup'!#REF!),"")</f>
        <v>#REF!</v>
      </c>
      <c r="M92" s="253"/>
      <c r="N92" s="253" t="str">
        <f ca="1">IF(AND('Riesgos Corrup'!$K$25="Muy Baja",'Riesgos Corrup'!$O$25="Mayor"),CONCATENATE("R",'Riesgos Corrup'!$A$25),"")</f>
        <v/>
      </c>
      <c r="O92" s="253"/>
      <c r="P92" s="253" t="e">
        <f>IF(AND('Riesgos Corrup'!#REF!="Muy Baja",'Riesgos Corrup'!#REF!="Mayor"),CONCATENATE("R",'Riesgos Corrup'!#REF!),"")</f>
        <v>#REF!</v>
      </c>
      <c r="Q92" s="253"/>
      <c r="R92" s="253" t="e">
        <f>IF(AND('Riesgos Corrup'!#REF!="Muy Baja",'Riesgos Corrup'!#REF!="Mayor"),CONCATENATE("R",'Riesgos Corrup'!#REF!),"")</f>
        <v>#REF!</v>
      </c>
      <c r="S92" s="295"/>
      <c r="T92" s="252" t="e">
        <f>IF(AND('Riesgos Corrup'!#REF!="Muy Baja",'Riesgos Corrup'!#REF!="Mayor"),CONCATENATE("R",'Riesgos Corrup'!#REF!),"")</f>
        <v>#REF!</v>
      </c>
      <c r="U92" s="253"/>
      <c r="V92" s="253" t="e">
        <f>IF(AND('Riesgos Corrup'!#REF!="Muy Baja",'Riesgos Corrup'!#REF!="Mayor"),CONCATENATE("R",'Riesgos Corrup'!#REF!),"")</f>
        <v>#REF!</v>
      </c>
      <c r="W92" s="253"/>
      <c r="X92" s="253" t="str">
        <f ca="1">IF(AND('Riesgos Corrup'!$K$25="Muy Baja",'Riesgos Corrup'!$O$25="Mayor"),CONCATENATE("R",'Riesgos Corrup'!$A$25),"")</f>
        <v/>
      </c>
      <c r="Y92" s="253"/>
      <c r="Z92" s="253" t="e">
        <f>IF(AND('Riesgos Corrup'!#REF!="Muy Baja",'Riesgos Corrup'!#REF!="Mayor"),CONCATENATE("R",'Riesgos Corrup'!#REF!),"")</f>
        <v>#REF!</v>
      </c>
      <c r="AA92" s="253"/>
      <c r="AB92" s="253" t="e">
        <f>IF(AND('Riesgos Corrup'!#REF!="Muy Baja",'Riesgos Corrup'!#REF!="Mayor"),CONCATENATE("R",'Riesgos Corrup'!#REF!),"")</f>
        <v>#REF!</v>
      </c>
      <c r="AC92" s="295"/>
      <c r="AD92" s="258" t="e">
        <f>IF(AND('Riesgos Corrup'!#REF!="Muy Baja",'Riesgos Corrup'!#REF!="Mayor"),CONCATENATE("R",'Riesgos Corrup'!#REF!),"")</f>
        <v>#REF!</v>
      </c>
      <c r="AE92" s="259"/>
      <c r="AF92" s="259" t="e">
        <f>IF(AND('Riesgos Corrup'!#REF!="Muy Baja",'Riesgos Corrup'!#REF!="Mayor"),CONCATENATE("R",'Riesgos Corrup'!#REF!),"")</f>
        <v>#REF!</v>
      </c>
      <c r="AG92" s="259"/>
      <c r="AH92" s="259" t="str">
        <f ca="1">IF(AND('Riesgos Corrup'!$K$25="Muy Baja",'Riesgos Corrup'!$O$25="Mayor"),CONCATENATE("R",'Riesgos Corrup'!$A$25),"")</f>
        <v/>
      </c>
      <c r="AI92" s="259"/>
      <c r="AJ92" s="259" t="e">
        <f>IF(AND('Riesgos Corrup'!#REF!="Muy Baja",'Riesgos Corrup'!#REF!="Mayor"),CONCATENATE("R",'Riesgos Corrup'!#REF!),"")</f>
        <v>#REF!</v>
      </c>
      <c r="AK92" s="259"/>
      <c r="AL92" s="259" t="e">
        <f>IF(AND('Riesgos Corrup'!#REF!="Muy Baja",'Riesgos Corrup'!#REF!="Mayor"),CONCATENATE("R",'Riesgos Corrup'!#REF!),"")</f>
        <v>#REF!</v>
      </c>
      <c r="AM92" s="262"/>
      <c r="AN92" s="250" t="e">
        <f>IF(AND('Riesgos Corrup'!#REF!="Muy Baja",'Riesgos Corrup'!#REF!="Mayor"),CONCATENATE("R",'Riesgos Corrup'!#REF!),"")</f>
        <v>#REF!</v>
      </c>
      <c r="AO92" s="251"/>
      <c r="AP92" s="251" t="e">
        <f>IF(AND('Riesgos Corrup'!#REF!="Muy Baja",'Riesgos Corrup'!#REF!="Mayor"),CONCATENATE("R",'Riesgos Corrup'!#REF!),"")</f>
        <v>#REF!</v>
      </c>
      <c r="AQ92" s="251"/>
      <c r="AR92" s="251" t="str">
        <f ca="1">IF(AND('Riesgos Corrup'!$K$25="Muy Baja",'Riesgos Corrup'!$O$25="Mayor"),CONCATENATE("R",'Riesgos Corrup'!$A$25),"")</f>
        <v/>
      </c>
      <c r="AS92" s="251"/>
      <c r="AT92" s="251" t="e">
        <f>IF(AND('Riesgos Corrup'!#REF!="Muy Baja",'Riesgos Corrup'!#REF!="Mayor"),CONCATENATE("R",'Riesgos Corrup'!#REF!),"")</f>
        <v>#REF!</v>
      </c>
      <c r="AU92" s="251"/>
      <c r="AV92" s="251" t="e">
        <f>IF(AND('Riesgos Corrup'!#REF!="Muy Baja",'Riesgos Corrup'!#REF!="Mayor"),CONCATENATE("R",'Riesgos Corrup'!#REF!),"")</f>
        <v>#REF!</v>
      </c>
      <c r="AW92" s="286"/>
      <c r="AX92" s="278" t="e">
        <f>IF(AND('Riesgos Corrup'!#REF!="Muy Baja",'Riesgos Corrup'!#REF!="Catastrófico"),CONCATENATE("R",'Riesgos Corrup'!#REF!),"")</f>
        <v>#REF!</v>
      </c>
      <c r="AY92" s="276"/>
      <c r="AZ92" s="276" t="e">
        <f>IF(AND('Riesgos Corrup'!#REF!="Muy Baja",'Riesgos Corrup'!#REF!="Catastrófico"),CONCATENATE("R",'Riesgos Corrup'!#REF!),"")</f>
        <v>#REF!</v>
      </c>
      <c r="BA92" s="276"/>
      <c r="BB92" s="276" t="str">
        <f ca="1">IF(AND('Riesgos Corrup'!$K$25="Muy Baja",'Riesgos Corrup'!$O$25="Catastrófico"),CONCATENATE("R",'Riesgos Corrup'!$A$25),"")</f>
        <v/>
      </c>
      <c r="BC92" s="276"/>
      <c r="BD92" s="276" t="e">
        <f>IF(AND('Riesgos Corrup'!#REF!="Muy Baja",'Riesgos Corrup'!#REF!="Catastrófico"),CONCATENATE("R",'Riesgos Corrup'!#REF!),"")</f>
        <v>#REF!</v>
      </c>
      <c r="BE92" s="276"/>
      <c r="BF92" s="276" t="e">
        <f>IF(AND('Riesgos Corrup'!#REF!="Muy Baja",'Riesgos Corrup'!#REF!="Catastrófico"),CONCATENATE("R",'Riesgos Corrup'!#REF!),"")</f>
        <v>#REF!</v>
      </c>
      <c r="BG92" s="277"/>
      <c r="BH92" s="40"/>
      <c r="BI92" s="326"/>
      <c r="BJ92" s="327"/>
      <c r="BK92" s="327"/>
      <c r="BL92" s="327"/>
      <c r="BM92" s="327"/>
      <c r="BN92" s="328"/>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row>
    <row r="93" spans="1:100" ht="15" customHeight="1" x14ac:dyDescent="0.35">
      <c r="A93" s="40"/>
      <c r="B93" s="205"/>
      <c r="C93" s="205"/>
      <c r="D93" s="206"/>
      <c r="E93" s="268"/>
      <c r="F93" s="269"/>
      <c r="G93" s="269"/>
      <c r="H93" s="269"/>
      <c r="I93" s="292"/>
      <c r="J93" s="252"/>
      <c r="K93" s="253"/>
      <c r="L93" s="253"/>
      <c r="M93" s="253"/>
      <c r="N93" s="253"/>
      <c r="O93" s="253"/>
      <c r="P93" s="253"/>
      <c r="Q93" s="253"/>
      <c r="R93" s="253"/>
      <c r="S93" s="295"/>
      <c r="T93" s="252"/>
      <c r="U93" s="253"/>
      <c r="V93" s="253"/>
      <c r="W93" s="253"/>
      <c r="X93" s="253"/>
      <c r="Y93" s="253"/>
      <c r="Z93" s="253"/>
      <c r="AA93" s="253"/>
      <c r="AB93" s="253"/>
      <c r="AC93" s="295"/>
      <c r="AD93" s="258"/>
      <c r="AE93" s="259"/>
      <c r="AF93" s="259"/>
      <c r="AG93" s="259"/>
      <c r="AH93" s="259"/>
      <c r="AI93" s="259"/>
      <c r="AJ93" s="259"/>
      <c r="AK93" s="259"/>
      <c r="AL93" s="259"/>
      <c r="AM93" s="262"/>
      <c r="AN93" s="250"/>
      <c r="AO93" s="251"/>
      <c r="AP93" s="251"/>
      <c r="AQ93" s="251"/>
      <c r="AR93" s="251"/>
      <c r="AS93" s="251"/>
      <c r="AT93" s="251"/>
      <c r="AU93" s="251"/>
      <c r="AV93" s="251"/>
      <c r="AW93" s="286"/>
      <c r="AX93" s="278"/>
      <c r="AY93" s="276"/>
      <c r="AZ93" s="276"/>
      <c r="BA93" s="276"/>
      <c r="BB93" s="276"/>
      <c r="BC93" s="276"/>
      <c r="BD93" s="276"/>
      <c r="BE93" s="276"/>
      <c r="BF93" s="276"/>
      <c r="BG93" s="277"/>
      <c r="BH93" s="40"/>
      <c r="BI93" s="326"/>
      <c r="BJ93" s="327"/>
      <c r="BK93" s="327"/>
      <c r="BL93" s="327"/>
      <c r="BM93" s="327"/>
      <c r="BN93" s="328"/>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row>
    <row r="94" spans="1:100" ht="15" customHeight="1" x14ac:dyDescent="0.35">
      <c r="A94" s="40"/>
      <c r="B94" s="205"/>
      <c r="C94" s="205"/>
      <c r="D94" s="206"/>
      <c r="E94" s="268"/>
      <c r="F94" s="269"/>
      <c r="G94" s="269"/>
      <c r="H94" s="269"/>
      <c r="I94" s="292"/>
      <c r="J94" s="252" t="str">
        <f ca="1">IF(AND('Riesgos Corrup'!$K$28="Muy Baja",'Riesgos Corrup'!$O$28="Mayor"),CONCATENATE("R",'Riesgos Corrup'!$A$28),"")</f>
        <v/>
      </c>
      <c r="K94" s="253"/>
      <c r="L94" s="253" t="str">
        <f ca="1">IF(AND('Riesgos Corrup'!$K$31="Muy Baja",'Riesgos Corrup'!$O$31="Mayor"),CONCATENATE("R",'Riesgos Corrup'!$A$31),"")</f>
        <v/>
      </c>
      <c r="M94" s="253"/>
      <c r="N94" s="253" t="e">
        <f>IF(AND('Riesgos Corrup'!#REF!="Muy Baja",'Riesgos Corrup'!#REF!="Mayor"),CONCATENATE("R",'Riesgos Corrup'!#REF!),"")</f>
        <v>#REF!</v>
      </c>
      <c r="O94" s="253"/>
      <c r="P94" s="253" t="e">
        <f>IF(AND('Riesgos Corrup'!#REF!="Muy Baja",'Riesgos Corrup'!#REF!="Mayor"),CONCATENATE("R",'Riesgos Corrup'!#REF!),"")</f>
        <v>#REF!</v>
      </c>
      <c r="Q94" s="253"/>
      <c r="R94" s="253" t="str">
        <f ca="1">IF(AND('Riesgos Corrup'!$K$34="Muy Baja",'Riesgos Corrup'!$O$34="Mayor"),CONCATENATE("R",'Riesgos Corrup'!$A$34),"")</f>
        <v/>
      </c>
      <c r="S94" s="295"/>
      <c r="T94" s="252" t="str">
        <f ca="1">IF(AND('Riesgos Corrup'!$K$28="Muy Baja",'Riesgos Corrup'!$O$28="Mayor"),CONCATENATE("R",'Riesgos Corrup'!$A$28),"")</f>
        <v/>
      </c>
      <c r="U94" s="253"/>
      <c r="V94" s="253" t="str">
        <f ca="1">IF(AND('Riesgos Corrup'!$K$31="Muy Baja",'Riesgos Corrup'!$O$31="Mayor"),CONCATENATE("R",'Riesgos Corrup'!$A$31),"")</f>
        <v/>
      </c>
      <c r="W94" s="253"/>
      <c r="X94" s="253" t="e">
        <f>IF(AND('Riesgos Corrup'!#REF!="Muy Baja",'Riesgos Corrup'!#REF!="Mayor"),CONCATENATE("R",'Riesgos Corrup'!#REF!),"")</f>
        <v>#REF!</v>
      </c>
      <c r="Y94" s="253"/>
      <c r="Z94" s="253" t="e">
        <f>IF(AND('Riesgos Corrup'!#REF!="Muy Baja",'Riesgos Corrup'!#REF!="Mayor"),CONCATENATE("R",'Riesgos Corrup'!#REF!),"")</f>
        <v>#REF!</v>
      </c>
      <c r="AA94" s="253"/>
      <c r="AB94" s="253" t="str">
        <f ca="1">IF(AND('Riesgos Corrup'!$K$34="Muy Baja",'Riesgos Corrup'!$O$34="Mayor"),CONCATENATE("R",'Riesgos Corrup'!$A$34),"")</f>
        <v/>
      </c>
      <c r="AC94" s="295"/>
      <c r="AD94" s="258" t="str">
        <f ca="1">IF(AND('Riesgos Corrup'!$K$28="Muy Baja",'Riesgos Corrup'!$O$28="Mayor"),CONCATENATE("R",'Riesgos Corrup'!$A$28),"")</f>
        <v/>
      </c>
      <c r="AE94" s="259"/>
      <c r="AF94" s="259" t="str">
        <f ca="1">IF(AND('Riesgos Corrup'!$K$31="Muy Baja",'Riesgos Corrup'!$O$31="Mayor"),CONCATENATE("R",'Riesgos Corrup'!$A$31),"")</f>
        <v/>
      </c>
      <c r="AG94" s="259"/>
      <c r="AH94" s="259" t="e">
        <f>IF(AND('Riesgos Corrup'!#REF!="Muy Baja",'Riesgos Corrup'!#REF!="Mayor"),CONCATENATE("R",'Riesgos Corrup'!#REF!),"")</f>
        <v>#REF!</v>
      </c>
      <c r="AI94" s="259"/>
      <c r="AJ94" s="259" t="e">
        <f>IF(AND('Riesgos Corrup'!#REF!="Muy Baja",'Riesgos Corrup'!#REF!="Mayor"),CONCATENATE("R",'Riesgos Corrup'!#REF!),"")</f>
        <v>#REF!</v>
      </c>
      <c r="AK94" s="259"/>
      <c r="AL94" s="259" t="str">
        <f ca="1">IF(AND('Riesgos Corrup'!$K$34="Muy Baja",'Riesgos Corrup'!$O$34="Mayor"),CONCATENATE("R",'Riesgos Corrup'!$A$34),"")</f>
        <v/>
      </c>
      <c r="AM94" s="262"/>
      <c r="AN94" s="250" t="str">
        <f ca="1">IF(AND('Riesgos Corrup'!$K$28="Muy Baja",'Riesgos Corrup'!$O$28="Mayor"),CONCATENATE("R",'Riesgos Corrup'!$A$28),"")</f>
        <v/>
      </c>
      <c r="AO94" s="251"/>
      <c r="AP94" s="251" t="str">
        <f ca="1">IF(AND('Riesgos Corrup'!$K$31="Muy Baja",'Riesgos Corrup'!$O$31="Mayor"),CONCATENATE("R",'Riesgos Corrup'!$A$31),"")</f>
        <v/>
      </c>
      <c r="AQ94" s="251"/>
      <c r="AR94" s="251" t="e">
        <f>IF(AND('Riesgos Corrup'!#REF!="Muy Baja",'Riesgos Corrup'!#REF!="Mayor"),CONCATENATE("R",'Riesgos Corrup'!#REF!),"")</f>
        <v>#REF!</v>
      </c>
      <c r="AS94" s="251"/>
      <c r="AT94" s="251" t="e">
        <f>IF(AND('Riesgos Corrup'!#REF!="Muy Baja",'Riesgos Corrup'!#REF!="Mayor"),CONCATENATE("R",'Riesgos Corrup'!#REF!),"")</f>
        <v>#REF!</v>
      </c>
      <c r="AU94" s="251"/>
      <c r="AV94" s="251" t="str">
        <f ca="1">IF(AND('Riesgos Corrup'!$K$34="Muy Baja",'Riesgos Corrup'!$O$34="Mayor"),CONCATENATE("R",'Riesgos Corrup'!$A$34),"")</f>
        <v/>
      </c>
      <c r="AW94" s="286"/>
      <c r="AX94" s="278" t="str">
        <f ca="1">IF(AND('Riesgos Corrup'!$K$28="Muy Baja",'Riesgos Corrup'!$O$28="Catastrófico"),CONCATENATE("R",'Riesgos Corrup'!$A$28),"")</f>
        <v/>
      </c>
      <c r="AY94" s="276"/>
      <c r="AZ94" s="276" t="str">
        <f ca="1">IF(AND('Riesgos Corrup'!$K$31="Muy Baja",'Riesgos Corrup'!$O$31="Catastrófico"),CONCATENATE("R",'Riesgos Corrup'!$A$31),"")</f>
        <v/>
      </c>
      <c r="BA94" s="276"/>
      <c r="BB94" s="276" t="e">
        <f>IF(AND('Riesgos Corrup'!#REF!="Muy Baja",'Riesgos Corrup'!#REF!="Catastrófico"),CONCATENATE("R",'Riesgos Corrup'!#REF!),"")</f>
        <v>#REF!</v>
      </c>
      <c r="BC94" s="276"/>
      <c r="BD94" s="276" t="e">
        <f>IF(AND('Riesgos Corrup'!#REF!="Muy Baja",'Riesgos Corrup'!#REF!="Catastrófico"),CONCATENATE("R",'Riesgos Corrup'!#REF!),"")</f>
        <v>#REF!</v>
      </c>
      <c r="BE94" s="276"/>
      <c r="BF94" s="276" t="str">
        <f ca="1">IF(AND('Riesgos Corrup'!$K$34="Muy Baja",'Riesgos Corrup'!$O$34="Catastrófico"),CONCATENATE("R",'Riesgos Corrup'!$A$34),"")</f>
        <v/>
      </c>
      <c r="BG94" s="277"/>
      <c r="BH94" s="40"/>
      <c r="BI94" s="326"/>
      <c r="BJ94" s="327"/>
      <c r="BK94" s="327"/>
      <c r="BL94" s="327"/>
      <c r="BM94" s="327"/>
      <c r="BN94" s="328"/>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row>
    <row r="95" spans="1:100" ht="15" customHeight="1" x14ac:dyDescent="0.35">
      <c r="A95" s="40"/>
      <c r="B95" s="205"/>
      <c r="C95" s="205"/>
      <c r="D95" s="206"/>
      <c r="E95" s="268"/>
      <c r="F95" s="269"/>
      <c r="G95" s="269"/>
      <c r="H95" s="269"/>
      <c r="I95" s="292"/>
      <c r="J95" s="252"/>
      <c r="K95" s="253"/>
      <c r="L95" s="253"/>
      <c r="M95" s="253"/>
      <c r="N95" s="253"/>
      <c r="O95" s="253"/>
      <c r="P95" s="253"/>
      <c r="Q95" s="253"/>
      <c r="R95" s="253"/>
      <c r="S95" s="295"/>
      <c r="T95" s="252"/>
      <c r="U95" s="253"/>
      <c r="V95" s="253"/>
      <c r="W95" s="253"/>
      <c r="X95" s="253"/>
      <c r="Y95" s="253"/>
      <c r="Z95" s="253"/>
      <c r="AA95" s="253"/>
      <c r="AB95" s="253"/>
      <c r="AC95" s="295"/>
      <c r="AD95" s="258"/>
      <c r="AE95" s="259"/>
      <c r="AF95" s="259"/>
      <c r="AG95" s="259"/>
      <c r="AH95" s="259"/>
      <c r="AI95" s="259"/>
      <c r="AJ95" s="259"/>
      <c r="AK95" s="259"/>
      <c r="AL95" s="259"/>
      <c r="AM95" s="262"/>
      <c r="AN95" s="250"/>
      <c r="AO95" s="251"/>
      <c r="AP95" s="251"/>
      <c r="AQ95" s="251"/>
      <c r="AR95" s="251"/>
      <c r="AS95" s="251"/>
      <c r="AT95" s="251"/>
      <c r="AU95" s="251"/>
      <c r="AV95" s="251"/>
      <c r="AW95" s="286"/>
      <c r="AX95" s="278"/>
      <c r="AY95" s="276"/>
      <c r="AZ95" s="276"/>
      <c r="BA95" s="276"/>
      <c r="BB95" s="276"/>
      <c r="BC95" s="276"/>
      <c r="BD95" s="276"/>
      <c r="BE95" s="276"/>
      <c r="BF95" s="276"/>
      <c r="BG95" s="277"/>
      <c r="BH95" s="40"/>
      <c r="BI95" s="326"/>
      <c r="BJ95" s="327"/>
      <c r="BK95" s="327"/>
      <c r="BL95" s="327"/>
      <c r="BM95" s="327"/>
      <c r="BN95" s="328"/>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row>
    <row r="96" spans="1:100" ht="15" customHeight="1" x14ac:dyDescent="0.35">
      <c r="A96" s="40"/>
      <c r="B96" s="205"/>
      <c r="C96" s="205"/>
      <c r="D96" s="206"/>
      <c r="E96" s="268"/>
      <c r="F96" s="269"/>
      <c r="G96" s="269"/>
      <c r="H96" s="269"/>
      <c r="I96" s="292"/>
      <c r="J96" s="252" t="e">
        <f>IF(AND('Riesgos Corrup'!#REF!="Muy Baja",'Riesgos Corrup'!#REF!="Mayor"),CONCATENATE("R",'Riesgos Corrup'!#REF!),"")</f>
        <v>#REF!</v>
      </c>
      <c r="K96" s="253"/>
      <c r="L96" s="253" t="str">
        <f ca="1">IF(AND('Riesgos Corrup'!$K$37="Muy Baja",'Riesgos Corrup'!$O$37="Mayor"),CONCATENATE("R",'Riesgos Corrup'!$A$37),"")</f>
        <v/>
      </c>
      <c r="M96" s="253"/>
      <c r="N96" s="253" t="e">
        <f>IF(AND('Riesgos Corrup'!#REF!="Muy Baja",'Riesgos Corrup'!#REF!="Mayor"),CONCATENATE("R",'Riesgos Corrup'!#REF!),"")</f>
        <v>#REF!</v>
      </c>
      <c r="O96" s="253"/>
      <c r="P96" s="253" t="e">
        <f>IF(AND('Riesgos Corrup'!#REF!="Muy Baja",'Riesgos Corrup'!#REF!="Mayor"),CONCATENATE("R",'Riesgos Corrup'!#REF!),"")</f>
        <v>#REF!</v>
      </c>
      <c r="Q96" s="253"/>
      <c r="R96" s="253" t="e">
        <f>IF(AND('Riesgos Corrup'!#REF!="Muy Baja",'Riesgos Corrup'!#REF!="Mayor"),CONCATENATE("R",'Riesgos Corrup'!#REF!),"")</f>
        <v>#REF!</v>
      </c>
      <c r="S96" s="295"/>
      <c r="T96" s="252" t="e">
        <f>IF(AND('Riesgos Corrup'!#REF!="Muy Baja",'Riesgos Corrup'!#REF!="Mayor"),CONCATENATE("R",'Riesgos Corrup'!#REF!),"")</f>
        <v>#REF!</v>
      </c>
      <c r="U96" s="253"/>
      <c r="V96" s="253" t="str">
        <f ca="1">IF(AND('Riesgos Corrup'!$K$37="Muy Baja",'Riesgos Corrup'!$O$37="Mayor"),CONCATENATE("R",'Riesgos Corrup'!$A$37),"")</f>
        <v/>
      </c>
      <c r="W96" s="253"/>
      <c r="X96" s="253" t="e">
        <f>IF(AND('Riesgos Corrup'!#REF!="Muy Baja",'Riesgos Corrup'!#REF!="Mayor"),CONCATENATE("R",'Riesgos Corrup'!#REF!),"")</f>
        <v>#REF!</v>
      </c>
      <c r="Y96" s="253"/>
      <c r="Z96" s="253" t="e">
        <f>IF(AND('Riesgos Corrup'!#REF!="Muy Baja",'Riesgos Corrup'!#REF!="Mayor"),CONCATENATE("R",'Riesgos Corrup'!#REF!),"")</f>
        <v>#REF!</v>
      </c>
      <c r="AA96" s="253"/>
      <c r="AB96" s="253" t="e">
        <f>IF(AND('Riesgos Corrup'!#REF!="Muy Baja",'Riesgos Corrup'!#REF!="Mayor"),CONCATENATE("R",'Riesgos Corrup'!#REF!),"")</f>
        <v>#REF!</v>
      </c>
      <c r="AC96" s="295"/>
      <c r="AD96" s="258" t="e">
        <f>IF(AND('Riesgos Corrup'!#REF!="Muy Baja",'Riesgos Corrup'!#REF!="Mayor"),CONCATENATE("R",'Riesgos Corrup'!#REF!),"")</f>
        <v>#REF!</v>
      </c>
      <c r="AE96" s="259"/>
      <c r="AF96" s="259" t="str">
        <f ca="1">IF(AND('Riesgos Corrup'!$K$37="Muy Baja",'Riesgos Corrup'!$O$37="Mayor"),CONCATENATE("R",'Riesgos Corrup'!$A$37),"")</f>
        <v/>
      </c>
      <c r="AG96" s="259"/>
      <c r="AH96" s="259" t="e">
        <f>IF(AND('Riesgos Corrup'!#REF!="Muy Baja",'Riesgos Corrup'!#REF!="Mayor"),CONCATENATE("R",'Riesgos Corrup'!#REF!),"")</f>
        <v>#REF!</v>
      </c>
      <c r="AI96" s="259"/>
      <c r="AJ96" s="259" t="e">
        <f>IF(AND('Riesgos Corrup'!#REF!="Muy Baja",'Riesgos Corrup'!#REF!="Mayor"),CONCATENATE("R",'Riesgos Corrup'!#REF!),"")</f>
        <v>#REF!</v>
      </c>
      <c r="AK96" s="259"/>
      <c r="AL96" s="259" t="e">
        <f>IF(AND('Riesgos Corrup'!#REF!="Muy Baja",'Riesgos Corrup'!#REF!="Mayor"),CONCATENATE("R",'Riesgos Corrup'!#REF!),"")</f>
        <v>#REF!</v>
      </c>
      <c r="AM96" s="262"/>
      <c r="AN96" s="250" t="e">
        <f>IF(AND('Riesgos Corrup'!#REF!="Muy Baja",'Riesgos Corrup'!#REF!="Mayor"),CONCATENATE("R",'Riesgos Corrup'!#REF!),"")</f>
        <v>#REF!</v>
      </c>
      <c r="AO96" s="251"/>
      <c r="AP96" s="251" t="str">
        <f ca="1">IF(AND('Riesgos Corrup'!$K$37="Muy Baja",'Riesgos Corrup'!$O$37="Mayor"),CONCATENATE("R",'Riesgos Corrup'!$A$37),"")</f>
        <v/>
      </c>
      <c r="AQ96" s="251"/>
      <c r="AR96" s="251" t="e">
        <f>IF(AND('Riesgos Corrup'!#REF!="Muy Baja",'Riesgos Corrup'!#REF!="Mayor"),CONCATENATE("R",'Riesgos Corrup'!#REF!),"")</f>
        <v>#REF!</v>
      </c>
      <c r="AS96" s="251"/>
      <c r="AT96" s="251" t="e">
        <f>IF(AND('Riesgos Corrup'!#REF!="Muy Baja",'Riesgos Corrup'!#REF!="Mayor"),CONCATENATE("R",'Riesgos Corrup'!#REF!),"")</f>
        <v>#REF!</v>
      </c>
      <c r="AU96" s="251"/>
      <c r="AV96" s="251" t="e">
        <f>IF(AND('Riesgos Corrup'!#REF!="Muy Baja",'Riesgos Corrup'!#REF!="Mayor"),CONCATENATE("R",'Riesgos Corrup'!#REF!),"")</f>
        <v>#REF!</v>
      </c>
      <c r="AW96" s="286"/>
      <c r="AX96" s="278" t="e">
        <f>IF(AND('Riesgos Corrup'!#REF!="Muy Baja",'Riesgos Corrup'!#REF!="Catastrófico"),CONCATENATE("R",'Riesgos Corrup'!#REF!),"")</f>
        <v>#REF!</v>
      </c>
      <c r="AY96" s="276"/>
      <c r="AZ96" s="276" t="str">
        <f ca="1">IF(AND('Riesgos Corrup'!$K$37="Muy Baja",'Riesgos Corrup'!$O$37="Catastrófico"),CONCATENATE("R",'Riesgos Corrup'!$A$37),"")</f>
        <v/>
      </c>
      <c r="BA96" s="276"/>
      <c r="BB96" s="276" t="e">
        <f>IF(AND('Riesgos Corrup'!#REF!="Muy Baja",'Riesgos Corrup'!#REF!="Catastrófico"),CONCATENATE("R",'Riesgos Corrup'!#REF!),"")</f>
        <v>#REF!</v>
      </c>
      <c r="BC96" s="276"/>
      <c r="BD96" s="276" t="e">
        <f>IF(AND('Riesgos Corrup'!#REF!="Muy Baja",'Riesgos Corrup'!#REF!="Catastrófico"),CONCATENATE("R",'Riesgos Corrup'!#REF!),"")</f>
        <v>#REF!</v>
      </c>
      <c r="BE96" s="276"/>
      <c r="BF96" s="276" t="e">
        <f>IF(AND('Riesgos Corrup'!#REF!="Muy Baja",'Riesgos Corrup'!#REF!="Catastrófico"),CONCATENATE("R",'Riesgos Corrup'!#REF!),"")</f>
        <v>#REF!</v>
      </c>
      <c r="BG96" s="277"/>
      <c r="BH96" s="40"/>
      <c r="BI96" s="326"/>
      <c r="BJ96" s="327"/>
      <c r="BK96" s="327"/>
      <c r="BL96" s="327"/>
      <c r="BM96" s="327"/>
      <c r="BN96" s="328"/>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row>
    <row r="97" spans="1:100" ht="15" customHeight="1" thickBot="1" x14ac:dyDescent="0.4">
      <c r="A97" s="40"/>
      <c r="B97" s="205"/>
      <c r="C97" s="205"/>
      <c r="D97" s="206"/>
      <c r="E97" s="268"/>
      <c r="F97" s="269"/>
      <c r="G97" s="269"/>
      <c r="H97" s="269"/>
      <c r="I97" s="292"/>
      <c r="J97" s="252"/>
      <c r="K97" s="253"/>
      <c r="L97" s="253"/>
      <c r="M97" s="253"/>
      <c r="N97" s="253"/>
      <c r="O97" s="253"/>
      <c r="P97" s="253"/>
      <c r="Q97" s="253"/>
      <c r="R97" s="253"/>
      <c r="S97" s="295"/>
      <c r="T97" s="252"/>
      <c r="U97" s="253"/>
      <c r="V97" s="253"/>
      <c r="W97" s="253"/>
      <c r="X97" s="253"/>
      <c r="Y97" s="253"/>
      <c r="Z97" s="253"/>
      <c r="AA97" s="253"/>
      <c r="AB97" s="253"/>
      <c r="AC97" s="295"/>
      <c r="AD97" s="258"/>
      <c r="AE97" s="259"/>
      <c r="AF97" s="259"/>
      <c r="AG97" s="259"/>
      <c r="AH97" s="259"/>
      <c r="AI97" s="259"/>
      <c r="AJ97" s="259"/>
      <c r="AK97" s="259"/>
      <c r="AL97" s="259"/>
      <c r="AM97" s="262"/>
      <c r="AN97" s="250"/>
      <c r="AO97" s="251"/>
      <c r="AP97" s="251"/>
      <c r="AQ97" s="251"/>
      <c r="AR97" s="251"/>
      <c r="AS97" s="251"/>
      <c r="AT97" s="251"/>
      <c r="AU97" s="251"/>
      <c r="AV97" s="251"/>
      <c r="AW97" s="286"/>
      <c r="AX97" s="278"/>
      <c r="AY97" s="276"/>
      <c r="AZ97" s="276"/>
      <c r="BA97" s="276"/>
      <c r="BB97" s="276"/>
      <c r="BC97" s="276"/>
      <c r="BD97" s="276"/>
      <c r="BE97" s="276"/>
      <c r="BF97" s="276"/>
      <c r="BG97" s="277"/>
      <c r="BH97" s="40"/>
      <c r="BI97" s="329"/>
      <c r="BJ97" s="330"/>
      <c r="BK97" s="330"/>
      <c r="BL97" s="330"/>
      <c r="BM97" s="330"/>
      <c r="BN97" s="331"/>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row>
    <row r="98" spans="1:100" ht="15" customHeight="1" x14ac:dyDescent="0.35">
      <c r="A98" s="40"/>
      <c r="B98" s="205"/>
      <c r="C98" s="205"/>
      <c r="D98" s="206"/>
      <c r="E98" s="268"/>
      <c r="F98" s="269"/>
      <c r="G98" s="269"/>
      <c r="H98" s="269"/>
      <c r="I98" s="292"/>
      <c r="J98" s="252" t="e">
        <f>IF(AND('Riesgos Corrup'!#REF!="Muy Baja",'Riesgos Corrup'!#REF!="Mayor"),CONCATENATE("R",'Riesgos Corrup'!#REF!),"")</f>
        <v>#REF!</v>
      </c>
      <c r="K98" s="253"/>
      <c r="L98" s="253" t="e">
        <f>IF(AND('Riesgos Corrup'!#REF!="Muy Baja",'Riesgos Corrup'!#REF!="Mayor"),CONCATENATE("R",'Riesgos Corrup'!#REF!),"")</f>
        <v>#REF!</v>
      </c>
      <c r="M98" s="253"/>
      <c r="N98" s="253" t="e">
        <f>IF(AND('Riesgos Corrup'!#REF!="Muy Baja",'Riesgos Corrup'!#REF!="Mayor"),CONCATENATE("R",'Riesgos Corrup'!#REF!),"")</f>
        <v>#REF!</v>
      </c>
      <c r="O98" s="253"/>
      <c r="P98" s="253" t="e">
        <f>IF(AND('Riesgos Corrup'!#REF!="Muy Baja",'Riesgos Corrup'!#REF!="Mayor"),CONCATENATE("R",'Riesgos Corrup'!#REF!),"")</f>
        <v>#REF!</v>
      </c>
      <c r="Q98" s="253"/>
      <c r="R98" s="253" t="e">
        <f>IF(AND('Riesgos Corrup'!#REF!="Muy Baja",'Riesgos Corrup'!#REF!="Mayor"),CONCATENATE("R",'Riesgos Corrup'!#REF!),"")</f>
        <v>#REF!</v>
      </c>
      <c r="S98" s="295"/>
      <c r="T98" s="252" t="e">
        <f>IF(AND('Riesgos Corrup'!#REF!="Muy Baja",'Riesgos Corrup'!#REF!="Mayor"),CONCATENATE("R",'Riesgos Corrup'!#REF!),"")</f>
        <v>#REF!</v>
      </c>
      <c r="U98" s="253"/>
      <c r="V98" s="253" t="e">
        <f>IF(AND('Riesgos Corrup'!#REF!="Muy Baja",'Riesgos Corrup'!#REF!="Mayor"),CONCATENATE("R",'Riesgos Corrup'!#REF!),"")</f>
        <v>#REF!</v>
      </c>
      <c r="W98" s="253"/>
      <c r="X98" s="253" t="e">
        <f>IF(AND('Riesgos Corrup'!#REF!="Muy Baja",'Riesgos Corrup'!#REF!="Mayor"),CONCATENATE("R",'Riesgos Corrup'!#REF!),"")</f>
        <v>#REF!</v>
      </c>
      <c r="Y98" s="253"/>
      <c r="Z98" s="253" t="e">
        <f>IF(AND('Riesgos Corrup'!#REF!="Muy Baja",'Riesgos Corrup'!#REF!="Mayor"),CONCATENATE("R",'Riesgos Corrup'!#REF!),"")</f>
        <v>#REF!</v>
      </c>
      <c r="AA98" s="253"/>
      <c r="AB98" s="253" t="e">
        <f>IF(AND('Riesgos Corrup'!#REF!="Muy Baja",'Riesgos Corrup'!#REF!="Mayor"),CONCATENATE("R",'Riesgos Corrup'!#REF!),"")</f>
        <v>#REF!</v>
      </c>
      <c r="AC98" s="295"/>
      <c r="AD98" s="258" t="e">
        <f>IF(AND('Riesgos Corrup'!#REF!="Muy Baja",'Riesgos Corrup'!#REF!="Mayor"),CONCATENATE("R",'Riesgos Corrup'!#REF!),"")</f>
        <v>#REF!</v>
      </c>
      <c r="AE98" s="259"/>
      <c r="AF98" s="259" t="e">
        <f>IF(AND('Riesgos Corrup'!#REF!="Muy Baja",'Riesgos Corrup'!#REF!="Mayor"),CONCATENATE("R",'Riesgos Corrup'!#REF!),"")</f>
        <v>#REF!</v>
      </c>
      <c r="AG98" s="259"/>
      <c r="AH98" s="259" t="e">
        <f>IF(AND('Riesgos Corrup'!#REF!="Muy Baja",'Riesgos Corrup'!#REF!="Mayor"),CONCATENATE("R",'Riesgos Corrup'!#REF!),"")</f>
        <v>#REF!</v>
      </c>
      <c r="AI98" s="259"/>
      <c r="AJ98" s="259" t="e">
        <f>IF(AND('Riesgos Corrup'!#REF!="Muy Baja",'Riesgos Corrup'!#REF!="Mayor"),CONCATENATE("R",'Riesgos Corrup'!#REF!),"")</f>
        <v>#REF!</v>
      </c>
      <c r="AK98" s="259"/>
      <c r="AL98" s="259" t="e">
        <f>IF(AND('Riesgos Corrup'!#REF!="Muy Baja",'Riesgos Corrup'!#REF!="Mayor"),CONCATENATE("R",'Riesgos Corrup'!#REF!),"")</f>
        <v>#REF!</v>
      </c>
      <c r="AM98" s="262"/>
      <c r="AN98" s="250" t="e">
        <f>IF(AND('Riesgos Corrup'!#REF!="Muy Baja",'Riesgos Corrup'!#REF!="Mayor"),CONCATENATE("R",'Riesgos Corrup'!#REF!),"")</f>
        <v>#REF!</v>
      </c>
      <c r="AO98" s="251"/>
      <c r="AP98" s="251" t="e">
        <f>IF(AND('Riesgos Corrup'!#REF!="Muy Baja",'Riesgos Corrup'!#REF!="Mayor"),CONCATENATE("R",'Riesgos Corrup'!#REF!),"")</f>
        <v>#REF!</v>
      </c>
      <c r="AQ98" s="251"/>
      <c r="AR98" s="251" t="e">
        <f>IF(AND('Riesgos Corrup'!#REF!="Muy Baja",'Riesgos Corrup'!#REF!="Mayor"),CONCATENATE("R",'Riesgos Corrup'!#REF!),"")</f>
        <v>#REF!</v>
      </c>
      <c r="AS98" s="251"/>
      <c r="AT98" s="251" t="e">
        <f>IF(AND('Riesgos Corrup'!#REF!="Muy Baja",'Riesgos Corrup'!#REF!="Mayor"),CONCATENATE("R",'Riesgos Corrup'!#REF!),"")</f>
        <v>#REF!</v>
      </c>
      <c r="AU98" s="251"/>
      <c r="AV98" s="251" t="e">
        <f>IF(AND('Riesgos Corrup'!#REF!="Muy Baja",'Riesgos Corrup'!#REF!="Mayor"),CONCATENATE("R",'Riesgos Corrup'!#REF!),"")</f>
        <v>#REF!</v>
      </c>
      <c r="AW98" s="286"/>
      <c r="AX98" s="278" t="e">
        <f>IF(AND('Riesgos Corrup'!#REF!="Muy Baja",'Riesgos Corrup'!#REF!="Catastrófico"),CONCATENATE("R",'Riesgos Corrup'!#REF!),"")</f>
        <v>#REF!</v>
      </c>
      <c r="AY98" s="276"/>
      <c r="AZ98" s="276" t="e">
        <f>IF(AND('Riesgos Corrup'!#REF!="Muy Baja",'Riesgos Corrup'!#REF!="Catastrófico"),CONCATENATE("R",'Riesgos Corrup'!#REF!),"")</f>
        <v>#REF!</v>
      </c>
      <c r="BA98" s="276"/>
      <c r="BB98" s="276" t="e">
        <f>IF(AND('Riesgos Corrup'!#REF!="Muy Baja",'Riesgos Corrup'!#REF!="Catastrófico"),CONCATENATE("R",'Riesgos Corrup'!#REF!),"")</f>
        <v>#REF!</v>
      </c>
      <c r="BC98" s="276"/>
      <c r="BD98" s="276" t="e">
        <f>IF(AND('Riesgos Corrup'!#REF!="Muy Baja",'Riesgos Corrup'!#REF!="Catastrófico"),CONCATENATE("R",'Riesgos Corrup'!#REF!),"")</f>
        <v>#REF!</v>
      </c>
      <c r="BE98" s="276"/>
      <c r="BF98" s="276" t="e">
        <f>IF(AND('Riesgos Corrup'!#REF!="Muy Baja",'Riesgos Corrup'!#REF!="Catastrófico"),CONCATENATE("R",'Riesgos Corrup'!#REF!),"")</f>
        <v>#REF!</v>
      </c>
      <c r="BG98" s="277"/>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row>
    <row r="99" spans="1:100" ht="15" customHeight="1" x14ac:dyDescent="0.35">
      <c r="A99" s="40"/>
      <c r="B99" s="205"/>
      <c r="C99" s="205"/>
      <c r="D99" s="206"/>
      <c r="E99" s="268"/>
      <c r="F99" s="269"/>
      <c r="G99" s="269"/>
      <c r="H99" s="269"/>
      <c r="I99" s="292"/>
      <c r="J99" s="252"/>
      <c r="K99" s="253"/>
      <c r="L99" s="253"/>
      <c r="M99" s="253"/>
      <c r="N99" s="253"/>
      <c r="O99" s="253"/>
      <c r="P99" s="253"/>
      <c r="Q99" s="253"/>
      <c r="R99" s="253"/>
      <c r="S99" s="295"/>
      <c r="T99" s="252"/>
      <c r="U99" s="253"/>
      <c r="V99" s="253"/>
      <c r="W99" s="253"/>
      <c r="X99" s="253"/>
      <c r="Y99" s="253"/>
      <c r="Z99" s="253"/>
      <c r="AA99" s="253"/>
      <c r="AB99" s="253"/>
      <c r="AC99" s="295"/>
      <c r="AD99" s="258"/>
      <c r="AE99" s="259"/>
      <c r="AF99" s="259"/>
      <c r="AG99" s="259"/>
      <c r="AH99" s="259"/>
      <c r="AI99" s="259"/>
      <c r="AJ99" s="259"/>
      <c r="AK99" s="259"/>
      <c r="AL99" s="259"/>
      <c r="AM99" s="262"/>
      <c r="AN99" s="250"/>
      <c r="AO99" s="251"/>
      <c r="AP99" s="251"/>
      <c r="AQ99" s="251"/>
      <c r="AR99" s="251"/>
      <c r="AS99" s="251"/>
      <c r="AT99" s="251"/>
      <c r="AU99" s="251"/>
      <c r="AV99" s="251"/>
      <c r="AW99" s="286"/>
      <c r="AX99" s="278"/>
      <c r="AY99" s="276"/>
      <c r="AZ99" s="276"/>
      <c r="BA99" s="276"/>
      <c r="BB99" s="276"/>
      <c r="BC99" s="276"/>
      <c r="BD99" s="276"/>
      <c r="BE99" s="276"/>
      <c r="BF99" s="276"/>
      <c r="BG99" s="277"/>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row>
    <row r="100" spans="1:100" ht="15" customHeight="1" x14ac:dyDescent="0.35">
      <c r="A100" s="40"/>
      <c r="B100" s="205"/>
      <c r="C100" s="205"/>
      <c r="D100" s="206"/>
      <c r="E100" s="268"/>
      <c r="F100" s="269"/>
      <c r="G100" s="269"/>
      <c r="H100" s="269"/>
      <c r="I100" s="292"/>
      <c r="J100" s="252" t="e">
        <f>IF(AND('Riesgos Corrup'!#REF!="Muy Baja",'Riesgos Corrup'!#REF!="Mayor"),CONCATENATE("R",'Riesgos Corrup'!#REF!),"")</f>
        <v>#REF!</v>
      </c>
      <c r="K100" s="253"/>
      <c r="L100" s="253" t="str">
        <f ca="1">IF(AND('Riesgos Corrup'!$K$40="Muy Baja",'Riesgos Corrup'!$O$40="Mayor"),CONCATENATE("R",'Riesgos Corrup'!$A$40),"")</f>
        <v/>
      </c>
      <c r="M100" s="253"/>
      <c r="N100" s="253" t="e">
        <f>IF(AND('Riesgos Corrup'!#REF!="Muy Baja",'Riesgos Corrup'!#REF!="Mayor"),CONCATENATE("R",'Riesgos Corrup'!#REF!),"")</f>
        <v>#REF!</v>
      </c>
      <c r="O100" s="253"/>
      <c r="P100" s="253" t="e">
        <f>IF(AND('Riesgos Corrup'!#REF!="Muy Baja",'Riesgos Corrup'!#REF!="Mayor"),CONCATENATE("R",'Riesgos Corrup'!#REF!),"")</f>
        <v>#REF!</v>
      </c>
      <c r="Q100" s="253"/>
      <c r="R100" s="253" t="e">
        <f>IF(AND('Riesgos Corrup'!#REF!="Muy Baja",'Riesgos Corrup'!#REF!="Mayor"),CONCATENATE("R",'Riesgos Corrup'!#REF!),"")</f>
        <v>#REF!</v>
      </c>
      <c r="S100" s="295"/>
      <c r="T100" s="252" t="e">
        <f>IF(AND('Riesgos Corrup'!#REF!="Muy Baja",'Riesgos Corrup'!#REF!="Mayor"),CONCATENATE("R",'Riesgos Corrup'!#REF!),"")</f>
        <v>#REF!</v>
      </c>
      <c r="U100" s="253"/>
      <c r="V100" s="253" t="str">
        <f ca="1">IF(AND('Riesgos Corrup'!$K$40="Muy Baja",'Riesgos Corrup'!$O$40="Mayor"),CONCATENATE("R",'Riesgos Corrup'!$A$40),"")</f>
        <v/>
      </c>
      <c r="W100" s="253"/>
      <c r="X100" s="253" t="e">
        <f>IF(AND('Riesgos Corrup'!#REF!="Muy Baja",'Riesgos Corrup'!#REF!="Mayor"),CONCATENATE("R",'Riesgos Corrup'!#REF!),"")</f>
        <v>#REF!</v>
      </c>
      <c r="Y100" s="253"/>
      <c r="Z100" s="253" t="e">
        <f>IF(AND('Riesgos Corrup'!#REF!="Muy Baja",'Riesgos Corrup'!#REF!="Mayor"),CONCATENATE("R",'Riesgos Corrup'!#REF!),"")</f>
        <v>#REF!</v>
      </c>
      <c r="AA100" s="253"/>
      <c r="AB100" s="253" t="e">
        <f>IF(AND('Riesgos Corrup'!#REF!="Muy Baja",'Riesgos Corrup'!#REF!="Mayor"),CONCATENATE("R",'Riesgos Corrup'!#REF!),"")</f>
        <v>#REF!</v>
      </c>
      <c r="AC100" s="295"/>
      <c r="AD100" s="258" t="e">
        <f>IF(AND('Riesgos Corrup'!#REF!="Muy Baja",'Riesgos Corrup'!#REF!="Mayor"),CONCATENATE("R",'Riesgos Corrup'!#REF!),"")</f>
        <v>#REF!</v>
      </c>
      <c r="AE100" s="259"/>
      <c r="AF100" s="259" t="str">
        <f ca="1">IF(AND('Riesgos Corrup'!$K$40="Muy Baja",'Riesgos Corrup'!$O$40="Mayor"),CONCATENATE("R",'Riesgos Corrup'!$A$40),"")</f>
        <v/>
      </c>
      <c r="AG100" s="259"/>
      <c r="AH100" s="259" t="e">
        <f>IF(AND('Riesgos Corrup'!#REF!="Muy Baja",'Riesgos Corrup'!#REF!="Mayor"),CONCATENATE("R",'Riesgos Corrup'!#REF!),"")</f>
        <v>#REF!</v>
      </c>
      <c r="AI100" s="259"/>
      <c r="AJ100" s="259" t="e">
        <f>IF(AND('Riesgos Corrup'!#REF!="Muy Baja",'Riesgos Corrup'!#REF!="Mayor"),CONCATENATE("R",'Riesgos Corrup'!#REF!),"")</f>
        <v>#REF!</v>
      </c>
      <c r="AK100" s="259"/>
      <c r="AL100" s="259" t="e">
        <f>IF(AND('Riesgos Corrup'!#REF!="Muy Baja",'Riesgos Corrup'!#REF!="Mayor"),CONCATENATE("R",'Riesgos Corrup'!#REF!),"")</f>
        <v>#REF!</v>
      </c>
      <c r="AM100" s="262"/>
      <c r="AN100" s="250" t="e">
        <f>IF(AND('Riesgos Corrup'!#REF!="Muy Baja",'Riesgos Corrup'!#REF!="Mayor"),CONCATENATE("R",'Riesgos Corrup'!#REF!),"")</f>
        <v>#REF!</v>
      </c>
      <c r="AO100" s="251"/>
      <c r="AP100" s="251" t="str">
        <f ca="1">IF(AND('Riesgos Corrup'!$K$40="Muy Baja",'Riesgos Corrup'!$O$40="Mayor"),CONCATENATE("R",'Riesgos Corrup'!$A$40),"")</f>
        <v/>
      </c>
      <c r="AQ100" s="251"/>
      <c r="AR100" s="251" t="e">
        <f>IF(AND('Riesgos Corrup'!#REF!="Muy Baja",'Riesgos Corrup'!#REF!="Mayor"),CONCATENATE("R",'Riesgos Corrup'!#REF!),"")</f>
        <v>#REF!</v>
      </c>
      <c r="AS100" s="251"/>
      <c r="AT100" s="251" t="e">
        <f>IF(AND('Riesgos Corrup'!#REF!="Muy Baja",'Riesgos Corrup'!#REF!="Mayor"),CONCATENATE("R",'Riesgos Corrup'!#REF!),"")</f>
        <v>#REF!</v>
      </c>
      <c r="AU100" s="251"/>
      <c r="AV100" s="251" t="e">
        <f>IF(AND('Riesgos Corrup'!#REF!="Muy Baja",'Riesgos Corrup'!#REF!="Mayor"),CONCATENATE("R",'Riesgos Corrup'!#REF!),"")</f>
        <v>#REF!</v>
      </c>
      <c r="AW100" s="286"/>
      <c r="AX100" s="278" t="e">
        <f>IF(AND('Riesgos Corrup'!#REF!="Muy Baja",'Riesgos Corrup'!#REF!="Catastrófico"),CONCATENATE("R",'Riesgos Corrup'!#REF!),"")</f>
        <v>#REF!</v>
      </c>
      <c r="AY100" s="276"/>
      <c r="AZ100" s="276" t="str">
        <f ca="1">IF(AND('Riesgos Corrup'!$K$40="Muy Baja",'Riesgos Corrup'!$O$40="Catastrófico"),CONCATENATE("R",'Riesgos Corrup'!$A$40),"")</f>
        <v/>
      </c>
      <c r="BA100" s="276"/>
      <c r="BB100" s="276" t="e">
        <f>IF(AND('Riesgos Corrup'!#REF!="Muy Baja",'Riesgos Corrup'!#REF!="Catastrófico"),CONCATENATE("R",'Riesgos Corrup'!#REF!),"")</f>
        <v>#REF!</v>
      </c>
      <c r="BC100" s="276"/>
      <c r="BD100" s="276" t="e">
        <f>IF(AND('Riesgos Corrup'!#REF!="Muy Baja",'Riesgos Corrup'!#REF!="Catastrófico"),CONCATENATE("R",'Riesgos Corrup'!#REF!),"")</f>
        <v>#REF!</v>
      </c>
      <c r="BE100" s="276"/>
      <c r="BF100" s="276" t="e">
        <f>IF(AND('Riesgos Corrup'!#REF!="Muy Baja",'Riesgos Corrup'!#REF!="Catastrófico"),CONCATENATE("R",'Riesgos Corrup'!#REF!),"")</f>
        <v>#REF!</v>
      </c>
      <c r="BG100" s="277"/>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row>
    <row r="101" spans="1:100" ht="15" customHeight="1" x14ac:dyDescent="0.35">
      <c r="A101" s="40"/>
      <c r="B101" s="205"/>
      <c r="C101" s="205"/>
      <c r="D101" s="206"/>
      <c r="E101" s="268"/>
      <c r="F101" s="269"/>
      <c r="G101" s="269"/>
      <c r="H101" s="269"/>
      <c r="I101" s="292"/>
      <c r="J101" s="252"/>
      <c r="K101" s="253"/>
      <c r="L101" s="253"/>
      <c r="M101" s="253"/>
      <c r="N101" s="253"/>
      <c r="O101" s="253"/>
      <c r="P101" s="253"/>
      <c r="Q101" s="253"/>
      <c r="R101" s="253"/>
      <c r="S101" s="295"/>
      <c r="T101" s="252"/>
      <c r="U101" s="253"/>
      <c r="V101" s="253"/>
      <c r="W101" s="253"/>
      <c r="X101" s="253"/>
      <c r="Y101" s="253"/>
      <c r="Z101" s="253"/>
      <c r="AA101" s="253"/>
      <c r="AB101" s="253"/>
      <c r="AC101" s="295"/>
      <c r="AD101" s="258"/>
      <c r="AE101" s="259"/>
      <c r="AF101" s="259"/>
      <c r="AG101" s="259"/>
      <c r="AH101" s="259"/>
      <c r="AI101" s="259"/>
      <c r="AJ101" s="259"/>
      <c r="AK101" s="259"/>
      <c r="AL101" s="259"/>
      <c r="AM101" s="262"/>
      <c r="AN101" s="250"/>
      <c r="AO101" s="251"/>
      <c r="AP101" s="251"/>
      <c r="AQ101" s="251"/>
      <c r="AR101" s="251"/>
      <c r="AS101" s="251"/>
      <c r="AT101" s="251"/>
      <c r="AU101" s="251"/>
      <c r="AV101" s="251"/>
      <c r="AW101" s="286"/>
      <c r="AX101" s="278"/>
      <c r="AY101" s="276"/>
      <c r="AZ101" s="276"/>
      <c r="BA101" s="276"/>
      <c r="BB101" s="276"/>
      <c r="BC101" s="276"/>
      <c r="BD101" s="276"/>
      <c r="BE101" s="276"/>
      <c r="BF101" s="276"/>
      <c r="BG101" s="277"/>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row>
    <row r="102" spans="1:100" ht="15" customHeight="1" x14ac:dyDescent="0.35">
      <c r="A102" s="40"/>
      <c r="B102" s="205"/>
      <c r="C102" s="205"/>
      <c r="D102" s="206"/>
      <c r="E102" s="268"/>
      <c r="F102" s="269"/>
      <c r="G102" s="269"/>
      <c r="H102" s="269"/>
      <c r="I102" s="292"/>
      <c r="J102" s="252" t="str">
        <f ca="1">IF(AND('Riesgos Corrup'!$K$43="Muy Baja",'Riesgos Corrup'!$O$43="Mayor"),CONCATENATE("R",'Riesgos Corrup'!$A$43),"")</f>
        <v/>
      </c>
      <c r="K102" s="253"/>
      <c r="L102" s="253" t="e">
        <f>IF(AND('Riesgos Corrup'!#REF!="Muy Baja",'Riesgos Corrup'!#REF!="Mayor"),CONCATENATE("R",'Riesgos Corrup'!#REF!),"")</f>
        <v>#REF!</v>
      </c>
      <c r="M102" s="253"/>
      <c r="N102" s="253" t="str">
        <f ca="1">IF(AND('Riesgos Corrup'!$K$46="Muy Baja",'Riesgos Corrup'!$O$46="Mayor"),CONCATENATE("R",'Riesgos Corrup'!$A$46),"")</f>
        <v/>
      </c>
      <c r="O102" s="253"/>
      <c r="P102" s="253" t="str">
        <f ca="1">IF(AND('Riesgos Corrup'!$K$49="Muy Baja",'Riesgos Corrup'!$O$49="Mayor"),CONCATENATE("R",'Riesgos Corrup'!$A$49),"")</f>
        <v/>
      </c>
      <c r="Q102" s="253"/>
      <c r="R102" s="253" t="e">
        <f>IF(AND('Riesgos Corrup'!#REF!="Muy Baja",'Riesgos Corrup'!#REF!="Mayor"),CONCATENATE("R",'Riesgos Corrup'!#REF!),"")</f>
        <v>#REF!</v>
      </c>
      <c r="S102" s="295"/>
      <c r="T102" s="252" t="str">
        <f ca="1">IF(AND('Riesgos Corrup'!$K$43="Muy Baja",'Riesgos Corrup'!$O$43="Mayor"),CONCATENATE("R",'Riesgos Corrup'!$A$43),"")</f>
        <v/>
      </c>
      <c r="U102" s="253"/>
      <c r="V102" s="253" t="e">
        <f>IF(AND('Riesgos Corrup'!#REF!="Muy Baja",'Riesgos Corrup'!#REF!="Mayor"),CONCATENATE("R",'Riesgos Corrup'!#REF!),"")</f>
        <v>#REF!</v>
      </c>
      <c r="W102" s="253"/>
      <c r="X102" s="253" t="str">
        <f ca="1">IF(AND('Riesgos Corrup'!$K$46="Muy Baja",'Riesgos Corrup'!$O$46="Mayor"),CONCATENATE("R",'Riesgos Corrup'!$A$46),"")</f>
        <v/>
      </c>
      <c r="Y102" s="253"/>
      <c r="Z102" s="253" t="str">
        <f ca="1">IF(AND('Riesgos Corrup'!$K$49="Muy Baja",'Riesgos Corrup'!$O$49="Mayor"),CONCATENATE("R",'Riesgos Corrup'!$A$49),"")</f>
        <v/>
      </c>
      <c r="AA102" s="253"/>
      <c r="AB102" s="253" t="e">
        <f>IF(AND('Riesgos Corrup'!#REF!="Muy Baja",'Riesgos Corrup'!#REF!="Mayor"),CONCATENATE("R",'Riesgos Corrup'!#REF!),"")</f>
        <v>#REF!</v>
      </c>
      <c r="AC102" s="295"/>
      <c r="AD102" s="258" t="str">
        <f ca="1">IF(AND('Riesgos Corrup'!$K$43="Muy Baja",'Riesgos Corrup'!$O$43="Mayor"),CONCATENATE("R",'Riesgos Corrup'!$A$43),"")</f>
        <v/>
      </c>
      <c r="AE102" s="259"/>
      <c r="AF102" s="259" t="e">
        <f>IF(AND('Riesgos Corrup'!#REF!="Muy Baja",'Riesgos Corrup'!#REF!="Mayor"),CONCATENATE("R",'Riesgos Corrup'!#REF!),"")</f>
        <v>#REF!</v>
      </c>
      <c r="AG102" s="259"/>
      <c r="AH102" s="259" t="str">
        <f ca="1">IF(AND('Riesgos Corrup'!$K$46="Muy Baja",'Riesgos Corrup'!$O$46="Mayor"),CONCATENATE("R",'Riesgos Corrup'!$A$46),"")</f>
        <v/>
      </c>
      <c r="AI102" s="259"/>
      <c r="AJ102" s="259" t="str">
        <f ca="1">IF(AND('Riesgos Corrup'!$K$49="Muy Baja",'Riesgos Corrup'!$O$49="Mayor"),CONCATENATE("R",'Riesgos Corrup'!$A$49),"")</f>
        <v/>
      </c>
      <c r="AK102" s="259"/>
      <c r="AL102" s="259" t="e">
        <f>IF(AND('Riesgos Corrup'!#REF!="Muy Baja",'Riesgos Corrup'!#REF!="Mayor"),CONCATENATE("R",'Riesgos Corrup'!#REF!),"")</f>
        <v>#REF!</v>
      </c>
      <c r="AM102" s="262"/>
      <c r="AN102" s="250" t="str">
        <f ca="1">IF(AND('Riesgos Corrup'!$K$43="Muy Baja",'Riesgos Corrup'!$O$43="Mayor"),CONCATENATE("R",'Riesgos Corrup'!$A$43),"")</f>
        <v/>
      </c>
      <c r="AO102" s="251"/>
      <c r="AP102" s="251" t="e">
        <f>IF(AND('Riesgos Corrup'!#REF!="Muy Baja",'Riesgos Corrup'!#REF!="Mayor"),CONCATENATE("R",'Riesgos Corrup'!#REF!),"")</f>
        <v>#REF!</v>
      </c>
      <c r="AQ102" s="251"/>
      <c r="AR102" s="251" t="str">
        <f ca="1">IF(AND('Riesgos Corrup'!$K$46="Muy Baja",'Riesgos Corrup'!$O$46="Mayor"),CONCATENATE("R",'Riesgos Corrup'!$A$46),"")</f>
        <v/>
      </c>
      <c r="AS102" s="251"/>
      <c r="AT102" s="251" t="str">
        <f ca="1">IF(AND('Riesgos Corrup'!$K$49="Muy Baja",'Riesgos Corrup'!$O$49="Mayor"),CONCATENATE("R",'Riesgos Corrup'!$A$49),"")</f>
        <v/>
      </c>
      <c r="AU102" s="251"/>
      <c r="AV102" s="251" t="e">
        <f>IF(AND('Riesgos Corrup'!#REF!="Muy Baja",'Riesgos Corrup'!#REF!="Mayor"),CONCATENATE("R",'Riesgos Corrup'!#REF!),"")</f>
        <v>#REF!</v>
      </c>
      <c r="AW102" s="286"/>
      <c r="AX102" s="278" t="str">
        <f ca="1">IF(AND('Riesgos Corrup'!$K$43="Muy Baja",'Riesgos Corrup'!$O$43="Catastrófico"),CONCATENATE("R",'Riesgos Corrup'!$A$43),"")</f>
        <v/>
      </c>
      <c r="AY102" s="276"/>
      <c r="AZ102" s="276" t="e">
        <f>IF(AND('Riesgos Corrup'!#REF!="Muy Baja",'Riesgos Corrup'!#REF!="Catastrófico"),CONCATENATE("R",'Riesgos Corrup'!#REF!),"")</f>
        <v>#REF!</v>
      </c>
      <c r="BA102" s="276"/>
      <c r="BB102" s="276" t="str">
        <f ca="1">IF(AND('Riesgos Corrup'!$K$46="Muy Baja",'Riesgos Corrup'!$O$46="Catastrófico"),CONCATENATE("R",'Riesgos Corrup'!$A$46),"")</f>
        <v/>
      </c>
      <c r="BC102" s="276"/>
      <c r="BD102" s="276" t="str">
        <f ca="1">IF(AND('Riesgos Corrup'!$K$49="Muy Baja",'Riesgos Corrup'!$O$49="Catastrófico"),CONCATENATE("R",'Riesgos Corrup'!$A$49),"")</f>
        <v/>
      </c>
      <c r="BE102" s="276"/>
      <c r="BF102" s="276" t="e">
        <f>IF(AND('Riesgos Corrup'!#REF!="Muy Baja",'Riesgos Corrup'!#REF!="Catastrófico"),CONCATENATE("R",'Riesgos Corrup'!#REF!),"")</f>
        <v>#REF!</v>
      </c>
      <c r="BG102" s="277"/>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row>
    <row r="103" spans="1:100" ht="15" customHeight="1" x14ac:dyDescent="0.35">
      <c r="A103" s="40"/>
      <c r="B103" s="205"/>
      <c r="C103" s="205"/>
      <c r="D103" s="206"/>
      <c r="E103" s="268"/>
      <c r="F103" s="269"/>
      <c r="G103" s="269"/>
      <c r="H103" s="269"/>
      <c r="I103" s="292"/>
      <c r="J103" s="252"/>
      <c r="K103" s="253"/>
      <c r="L103" s="253"/>
      <c r="M103" s="253"/>
      <c r="N103" s="253"/>
      <c r="O103" s="253"/>
      <c r="P103" s="253"/>
      <c r="Q103" s="253"/>
      <c r="R103" s="253"/>
      <c r="S103" s="295"/>
      <c r="T103" s="252"/>
      <c r="U103" s="253"/>
      <c r="V103" s="253"/>
      <c r="W103" s="253"/>
      <c r="X103" s="253"/>
      <c r="Y103" s="253"/>
      <c r="Z103" s="253"/>
      <c r="AA103" s="253"/>
      <c r="AB103" s="253"/>
      <c r="AC103" s="295"/>
      <c r="AD103" s="258"/>
      <c r="AE103" s="259"/>
      <c r="AF103" s="259"/>
      <c r="AG103" s="259"/>
      <c r="AH103" s="259"/>
      <c r="AI103" s="259"/>
      <c r="AJ103" s="259"/>
      <c r="AK103" s="259"/>
      <c r="AL103" s="259"/>
      <c r="AM103" s="262"/>
      <c r="AN103" s="250"/>
      <c r="AO103" s="251"/>
      <c r="AP103" s="251"/>
      <c r="AQ103" s="251"/>
      <c r="AR103" s="251"/>
      <c r="AS103" s="251"/>
      <c r="AT103" s="251"/>
      <c r="AU103" s="251"/>
      <c r="AV103" s="251"/>
      <c r="AW103" s="286"/>
      <c r="AX103" s="278"/>
      <c r="AY103" s="276"/>
      <c r="AZ103" s="276"/>
      <c r="BA103" s="276"/>
      <c r="BB103" s="276"/>
      <c r="BC103" s="276"/>
      <c r="BD103" s="276"/>
      <c r="BE103" s="276"/>
      <c r="BF103" s="276"/>
      <c r="BG103" s="277"/>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row>
    <row r="104" spans="1:100" ht="15" customHeight="1" x14ac:dyDescent="0.35">
      <c r="A104" s="40"/>
      <c r="B104" s="205"/>
      <c r="C104" s="205"/>
      <c r="D104" s="206"/>
      <c r="E104" s="268"/>
      <c r="F104" s="269"/>
      <c r="G104" s="269"/>
      <c r="H104" s="269"/>
      <c r="I104" s="292"/>
      <c r="J104" s="252" t="e">
        <f>IF(AND('Riesgos Corrup'!#REF!="Muy Baja",'Riesgos Corrup'!#REF!="Mayor"),CONCATENATE("R",'Riesgos Corrup'!#REF!),"")</f>
        <v>#REF!</v>
      </c>
      <c r="K104" s="253"/>
      <c r="L104" s="253" t="e">
        <f>IF(AND('Riesgos Corrup'!#REF!="Muy Baja",'Riesgos Corrup'!#REF!="Mayor"),CONCATENATE("R",'Riesgos Corrup'!#REF!),"")</f>
        <v>#REF!</v>
      </c>
      <c r="M104" s="253"/>
      <c r="N104" s="253" t="str">
        <f ca="1">IF(AND('Riesgos Corrup'!$K$52="Muy Baja",'Riesgos Corrup'!$O$52="Mayor"),CONCATENATE("R",'Riesgos Corrup'!$A$52),"")</f>
        <v/>
      </c>
      <c r="O104" s="253"/>
      <c r="P104" s="253" t="e">
        <f>IF(AND('Riesgos Corrup'!#REF!="Muy Baja",'Riesgos Corrup'!#REF!="Mayor"),CONCATENATE("R",'Riesgos Corrup'!#REF!),"")</f>
        <v>#REF!</v>
      </c>
      <c r="Q104" s="253"/>
      <c r="R104" s="253" t="str">
        <f>IF(AND('Riesgos Corrup'!$K$57="Muy Baja",'Riesgos Corrup'!$O$57="Mayor"),CONCATENATE("R",'Riesgos Corrup'!$A$57),"")</f>
        <v/>
      </c>
      <c r="S104" s="295"/>
      <c r="T104" s="252" t="e">
        <f>IF(AND('Riesgos Corrup'!#REF!="Muy Baja",'Riesgos Corrup'!#REF!="Mayor"),CONCATENATE("R",'Riesgos Corrup'!#REF!),"")</f>
        <v>#REF!</v>
      </c>
      <c r="U104" s="253"/>
      <c r="V104" s="253" t="e">
        <f>IF(AND('Riesgos Corrup'!#REF!="Muy Baja",'Riesgos Corrup'!#REF!="Mayor"),CONCATENATE("R",'Riesgos Corrup'!#REF!),"")</f>
        <v>#REF!</v>
      </c>
      <c r="W104" s="253"/>
      <c r="X104" s="253" t="str">
        <f ca="1">IF(AND('Riesgos Corrup'!$K$52="Muy Baja",'Riesgos Corrup'!$O$52="Mayor"),CONCATENATE("R",'Riesgos Corrup'!$A$52),"")</f>
        <v/>
      </c>
      <c r="Y104" s="253"/>
      <c r="Z104" s="253" t="e">
        <f>IF(AND('Riesgos Corrup'!#REF!="Muy Baja",'Riesgos Corrup'!#REF!="Mayor"),CONCATENATE("R",'Riesgos Corrup'!#REF!),"")</f>
        <v>#REF!</v>
      </c>
      <c r="AA104" s="253"/>
      <c r="AB104" s="253" t="str">
        <f>IF(AND('Riesgos Corrup'!$K$57="Muy Baja",'Riesgos Corrup'!$O$57="Mayor"),CONCATENATE("R",'Riesgos Corrup'!$A$57),"")</f>
        <v/>
      </c>
      <c r="AC104" s="295"/>
      <c r="AD104" s="258" t="e">
        <f>IF(AND('Riesgos Corrup'!#REF!="Muy Baja",'Riesgos Corrup'!#REF!="Mayor"),CONCATENATE("R",'Riesgos Corrup'!#REF!),"")</f>
        <v>#REF!</v>
      </c>
      <c r="AE104" s="259"/>
      <c r="AF104" s="259" t="e">
        <f>IF(AND('Riesgos Corrup'!#REF!="Muy Baja",'Riesgos Corrup'!#REF!="Mayor"),CONCATENATE("R",'Riesgos Corrup'!#REF!),"")</f>
        <v>#REF!</v>
      </c>
      <c r="AG104" s="259"/>
      <c r="AH104" s="259" t="str">
        <f ca="1">IF(AND('Riesgos Corrup'!$K$52="Muy Baja",'Riesgos Corrup'!$O$52="Mayor"),CONCATENATE("R",'Riesgos Corrup'!$A$52),"")</f>
        <v/>
      </c>
      <c r="AI104" s="259"/>
      <c r="AJ104" s="259" t="e">
        <f>IF(AND('Riesgos Corrup'!#REF!="Muy Baja",'Riesgos Corrup'!#REF!="Mayor"),CONCATENATE("R",'Riesgos Corrup'!#REF!),"")</f>
        <v>#REF!</v>
      </c>
      <c r="AK104" s="259"/>
      <c r="AL104" s="259" t="str">
        <f>IF(AND('Riesgos Corrup'!$K$57="Muy Baja",'Riesgos Corrup'!$O$57="Mayor"),CONCATENATE("R",'Riesgos Corrup'!$A$57),"")</f>
        <v/>
      </c>
      <c r="AM104" s="262"/>
      <c r="AN104" s="250" t="e">
        <f>IF(AND('Riesgos Corrup'!#REF!="Muy Baja",'Riesgos Corrup'!#REF!="Mayor"),CONCATENATE("R",'Riesgos Corrup'!#REF!),"")</f>
        <v>#REF!</v>
      </c>
      <c r="AO104" s="251"/>
      <c r="AP104" s="251" t="e">
        <f>IF(AND('Riesgos Corrup'!#REF!="Muy Baja",'Riesgos Corrup'!#REF!="Mayor"),CONCATENATE("R",'Riesgos Corrup'!#REF!),"")</f>
        <v>#REF!</v>
      </c>
      <c r="AQ104" s="251"/>
      <c r="AR104" s="251" t="str">
        <f ca="1">IF(AND('Riesgos Corrup'!$K$52="Muy Baja",'Riesgos Corrup'!$O$52="Mayor"),CONCATENATE("R",'Riesgos Corrup'!$A$52),"")</f>
        <v/>
      </c>
      <c r="AS104" s="251"/>
      <c r="AT104" s="251" t="e">
        <f>IF(AND('Riesgos Corrup'!#REF!="Muy Baja",'Riesgos Corrup'!#REF!="Mayor"),CONCATENATE("R",'Riesgos Corrup'!#REF!),"")</f>
        <v>#REF!</v>
      </c>
      <c r="AU104" s="251"/>
      <c r="AV104" s="251" t="str">
        <f>IF(AND('Riesgos Corrup'!$K$57="Muy Baja",'Riesgos Corrup'!$O$57="Mayor"),CONCATENATE("R",'Riesgos Corrup'!$A$57),"")</f>
        <v/>
      </c>
      <c r="AW104" s="286"/>
      <c r="AX104" s="278" t="e">
        <f>IF(AND('Riesgos Corrup'!#REF!="Muy Baja",'Riesgos Corrup'!#REF!="Catastrófico"),CONCATENATE("R",'Riesgos Corrup'!#REF!),"")</f>
        <v>#REF!</v>
      </c>
      <c r="AY104" s="276"/>
      <c r="AZ104" s="276" t="e">
        <f>IF(AND('Riesgos Corrup'!#REF!="Muy Baja",'Riesgos Corrup'!#REF!="Catastrófico"),CONCATENATE("R",'Riesgos Corrup'!#REF!),"")</f>
        <v>#REF!</v>
      </c>
      <c r="BA104" s="276"/>
      <c r="BB104" s="276" t="str">
        <f ca="1">IF(AND('Riesgos Corrup'!$K$52="Muy Baja",'Riesgos Corrup'!$O$52="Catastrófico"),CONCATENATE("R",'Riesgos Corrup'!$A$52),"")</f>
        <v/>
      </c>
      <c r="BC104" s="276"/>
      <c r="BD104" s="276" t="e">
        <f>IF(AND('Riesgos Corrup'!#REF!="Muy Baja",'Riesgos Corrup'!#REF!="Catastrófico"),CONCATENATE("R",'Riesgos Corrup'!#REF!),"")</f>
        <v>#REF!</v>
      </c>
      <c r="BE104" s="276"/>
      <c r="BF104" s="276" t="str">
        <f>IF(AND('Riesgos Corrup'!$K$57="Muy Baja",'Riesgos Corrup'!$O$57="Catastrófico"),CONCATENATE("R",'Riesgos Corrup'!$A$57),"")</f>
        <v/>
      </c>
      <c r="BG104" s="277"/>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row>
    <row r="105" spans="1:100" ht="15.75" customHeight="1" thickBot="1" x14ac:dyDescent="0.4">
      <c r="A105" s="40"/>
      <c r="B105" s="205"/>
      <c r="C105" s="205"/>
      <c r="D105" s="206"/>
      <c r="E105" s="270"/>
      <c r="F105" s="271"/>
      <c r="G105" s="271"/>
      <c r="H105" s="271"/>
      <c r="I105" s="293"/>
      <c r="J105" s="254"/>
      <c r="K105" s="255"/>
      <c r="L105" s="255"/>
      <c r="M105" s="255"/>
      <c r="N105" s="255"/>
      <c r="O105" s="255"/>
      <c r="P105" s="255"/>
      <c r="Q105" s="255"/>
      <c r="R105" s="255"/>
      <c r="S105" s="333"/>
      <c r="T105" s="254"/>
      <c r="U105" s="255"/>
      <c r="V105" s="255"/>
      <c r="W105" s="255"/>
      <c r="X105" s="255"/>
      <c r="Y105" s="255"/>
      <c r="Z105" s="255"/>
      <c r="AA105" s="255"/>
      <c r="AB105" s="255"/>
      <c r="AC105" s="333"/>
      <c r="AD105" s="260"/>
      <c r="AE105" s="261"/>
      <c r="AF105" s="261"/>
      <c r="AG105" s="261"/>
      <c r="AH105" s="261"/>
      <c r="AI105" s="261"/>
      <c r="AJ105" s="261"/>
      <c r="AK105" s="261"/>
      <c r="AL105" s="261"/>
      <c r="AM105" s="263"/>
      <c r="AN105" s="287"/>
      <c r="AO105" s="285"/>
      <c r="AP105" s="285"/>
      <c r="AQ105" s="285"/>
      <c r="AR105" s="285"/>
      <c r="AS105" s="285"/>
      <c r="AT105" s="285"/>
      <c r="AU105" s="285"/>
      <c r="AV105" s="285"/>
      <c r="AW105" s="288"/>
      <c r="AX105" s="279"/>
      <c r="AY105" s="280"/>
      <c r="AZ105" s="280"/>
      <c r="BA105" s="280"/>
      <c r="BB105" s="280"/>
      <c r="BC105" s="280"/>
      <c r="BD105" s="280"/>
      <c r="BE105" s="280"/>
      <c r="BF105" s="280"/>
      <c r="BG105" s="281"/>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row>
    <row r="106" spans="1:100" x14ac:dyDescent="0.35">
      <c r="A106" s="40"/>
      <c r="B106" s="40"/>
      <c r="C106" s="40"/>
      <c r="D106" s="40"/>
      <c r="E106" s="40"/>
      <c r="F106" s="40"/>
      <c r="G106" s="40"/>
      <c r="H106" s="40"/>
      <c r="I106" s="40"/>
      <c r="J106" s="290" t="s">
        <v>103</v>
      </c>
      <c r="K106" s="269"/>
      <c r="L106" s="269"/>
      <c r="M106" s="269"/>
      <c r="N106" s="269"/>
      <c r="O106" s="269"/>
      <c r="P106" s="269"/>
      <c r="Q106" s="269"/>
      <c r="R106" s="269"/>
      <c r="S106" s="292"/>
      <c r="T106" s="290" t="s">
        <v>102</v>
      </c>
      <c r="U106" s="269"/>
      <c r="V106" s="269"/>
      <c r="W106" s="269"/>
      <c r="X106" s="269"/>
      <c r="Y106" s="269"/>
      <c r="Z106" s="269"/>
      <c r="AA106" s="269"/>
      <c r="AB106" s="269"/>
      <c r="AC106" s="292"/>
      <c r="AD106" s="290" t="s">
        <v>101</v>
      </c>
      <c r="AE106" s="269"/>
      <c r="AF106" s="269"/>
      <c r="AG106" s="269"/>
      <c r="AH106" s="269"/>
      <c r="AI106" s="269"/>
      <c r="AJ106" s="269"/>
      <c r="AK106" s="269"/>
      <c r="AL106" s="269"/>
      <c r="AM106" s="292"/>
      <c r="AN106" s="290" t="s">
        <v>100</v>
      </c>
      <c r="AO106" s="291"/>
      <c r="AP106" s="291"/>
      <c r="AQ106" s="291"/>
      <c r="AR106" s="291"/>
      <c r="AS106" s="291"/>
      <c r="AT106" s="269"/>
      <c r="AU106" s="269"/>
      <c r="AV106" s="269"/>
      <c r="AW106" s="292"/>
      <c r="AX106" s="290" t="s">
        <v>99</v>
      </c>
      <c r="AY106" s="269"/>
      <c r="AZ106" s="269"/>
      <c r="BA106" s="269"/>
      <c r="BB106" s="269"/>
      <c r="BC106" s="269"/>
      <c r="BD106" s="269"/>
      <c r="BE106" s="269"/>
      <c r="BF106" s="269"/>
      <c r="BG106" s="292"/>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row>
    <row r="107" spans="1:100" x14ac:dyDescent="0.35">
      <c r="A107" s="40"/>
      <c r="B107" s="40"/>
      <c r="C107" s="40"/>
      <c r="D107" s="40"/>
      <c r="E107" s="40"/>
      <c r="F107" s="40"/>
      <c r="G107" s="40"/>
      <c r="H107" s="40"/>
      <c r="I107" s="40"/>
      <c r="J107" s="268"/>
      <c r="K107" s="269"/>
      <c r="L107" s="269"/>
      <c r="M107" s="269"/>
      <c r="N107" s="269"/>
      <c r="O107" s="269"/>
      <c r="P107" s="269"/>
      <c r="Q107" s="269"/>
      <c r="R107" s="269"/>
      <c r="S107" s="292"/>
      <c r="T107" s="268"/>
      <c r="U107" s="269"/>
      <c r="V107" s="269"/>
      <c r="W107" s="269"/>
      <c r="X107" s="269"/>
      <c r="Y107" s="269"/>
      <c r="Z107" s="269"/>
      <c r="AA107" s="269"/>
      <c r="AB107" s="269"/>
      <c r="AC107" s="292"/>
      <c r="AD107" s="268"/>
      <c r="AE107" s="269"/>
      <c r="AF107" s="269"/>
      <c r="AG107" s="269"/>
      <c r="AH107" s="269"/>
      <c r="AI107" s="269"/>
      <c r="AJ107" s="269"/>
      <c r="AK107" s="269"/>
      <c r="AL107" s="269"/>
      <c r="AM107" s="292"/>
      <c r="AN107" s="268"/>
      <c r="AO107" s="269"/>
      <c r="AP107" s="269"/>
      <c r="AQ107" s="269"/>
      <c r="AR107" s="269"/>
      <c r="AS107" s="269"/>
      <c r="AT107" s="269"/>
      <c r="AU107" s="269"/>
      <c r="AV107" s="269"/>
      <c r="AW107" s="292"/>
      <c r="AX107" s="268"/>
      <c r="AY107" s="269"/>
      <c r="AZ107" s="269"/>
      <c r="BA107" s="269"/>
      <c r="BB107" s="269"/>
      <c r="BC107" s="269"/>
      <c r="BD107" s="269"/>
      <c r="BE107" s="269"/>
      <c r="BF107" s="269"/>
      <c r="BG107" s="292"/>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row>
    <row r="108" spans="1:100" x14ac:dyDescent="0.35">
      <c r="A108" s="40"/>
      <c r="B108" s="40"/>
      <c r="C108" s="40"/>
      <c r="D108" s="40"/>
      <c r="E108" s="40"/>
      <c r="F108" s="40"/>
      <c r="G108" s="40"/>
      <c r="H108" s="40"/>
      <c r="I108" s="40"/>
      <c r="J108" s="268"/>
      <c r="K108" s="269"/>
      <c r="L108" s="269"/>
      <c r="M108" s="269"/>
      <c r="N108" s="269"/>
      <c r="O108" s="269"/>
      <c r="P108" s="269"/>
      <c r="Q108" s="269"/>
      <c r="R108" s="269"/>
      <c r="S108" s="292"/>
      <c r="T108" s="268"/>
      <c r="U108" s="269"/>
      <c r="V108" s="269"/>
      <c r="W108" s="269"/>
      <c r="X108" s="269"/>
      <c r="Y108" s="269"/>
      <c r="Z108" s="269"/>
      <c r="AA108" s="269"/>
      <c r="AB108" s="269"/>
      <c r="AC108" s="292"/>
      <c r="AD108" s="268"/>
      <c r="AE108" s="269"/>
      <c r="AF108" s="269"/>
      <c r="AG108" s="269"/>
      <c r="AH108" s="269"/>
      <c r="AI108" s="269"/>
      <c r="AJ108" s="269"/>
      <c r="AK108" s="269"/>
      <c r="AL108" s="269"/>
      <c r="AM108" s="292"/>
      <c r="AN108" s="268"/>
      <c r="AO108" s="269"/>
      <c r="AP108" s="269"/>
      <c r="AQ108" s="269"/>
      <c r="AR108" s="269"/>
      <c r="AS108" s="269"/>
      <c r="AT108" s="269"/>
      <c r="AU108" s="269"/>
      <c r="AV108" s="269"/>
      <c r="AW108" s="292"/>
      <c r="AX108" s="268"/>
      <c r="AY108" s="269"/>
      <c r="AZ108" s="269"/>
      <c r="BA108" s="269"/>
      <c r="BB108" s="269"/>
      <c r="BC108" s="269"/>
      <c r="BD108" s="269"/>
      <c r="BE108" s="269"/>
      <c r="BF108" s="269"/>
      <c r="BG108" s="292"/>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row>
    <row r="109" spans="1:100" x14ac:dyDescent="0.35">
      <c r="A109" s="40"/>
      <c r="B109" s="40"/>
      <c r="C109" s="40"/>
      <c r="D109" s="40"/>
      <c r="E109" s="40"/>
      <c r="F109" s="40"/>
      <c r="G109" s="40"/>
      <c r="H109" s="40"/>
      <c r="I109" s="40"/>
      <c r="J109" s="268"/>
      <c r="K109" s="269"/>
      <c r="L109" s="269"/>
      <c r="M109" s="269"/>
      <c r="N109" s="269"/>
      <c r="O109" s="269"/>
      <c r="P109" s="269"/>
      <c r="Q109" s="269"/>
      <c r="R109" s="269"/>
      <c r="S109" s="292"/>
      <c r="T109" s="268"/>
      <c r="U109" s="269"/>
      <c r="V109" s="269"/>
      <c r="W109" s="269"/>
      <c r="X109" s="269"/>
      <c r="Y109" s="269"/>
      <c r="Z109" s="269"/>
      <c r="AA109" s="269"/>
      <c r="AB109" s="269"/>
      <c r="AC109" s="292"/>
      <c r="AD109" s="268"/>
      <c r="AE109" s="269"/>
      <c r="AF109" s="269"/>
      <c r="AG109" s="269"/>
      <c r="AH109" s="269"/>
      <c r="AI109" s="269"/>
      <c r="AJ109" s="269"/>
      <c r="AK109" s="269"/>
      <c r="AL109" s="269"/>
      <c r="AM109" s="292"/>
      <c r="AN109" s="268"/>
      <c r="AO109" s="269"/>
      <c r="AP109" s="269"/>
      <c r="AQ109" s="269"/>
      <c r="AR109" s="269"/>
      <c r="AS109" s="269"/>
      <c r="AT109" s="269"/>
      <c r="AU109" s="269"/>
      <c r="AV109" s="269"/>
      <c r="AW109" s="292"/>
      <c r="AX109" s="268"/>
      <c r="AY109" s="269"/>
      <c r="AZ109" s="269"/>
      <c r="BA109" s="269"/>
      <c r="BB109" s="269"/>
      <c r="BC109" s="269"/>
      <c r="BD109" s="269"/>
      <c r="BE109" s="269"/>
      <c r="BF109" s="269"/>
      <c r="BG109" s="292"/>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row>
    <row r="110" spans="1:100" x14ac:dyDescent="0.35">
      <c r="A110" s="40"/>
      <c r="B110" s="40"/>
      <c r="C110" s="40"/>
      <c r="D110" s="40"/>
      <c r="E110" s="40"/>
      <c r="F110" s="40"/>
      <c r="G110" s="40"/>
      <c r="H110" s="40"/>
      <c r="I110" s="40"/>
      <c r="J110" s="268"/>
      <c r="K110" s="269"/>
      <c r="L110" s="269"/>
      <c r="M110" s="269"/>
      <c r="N110" s="269"/>
      <c r="O110" s="269"/>
      <c r="P110" s="269"/>
      <c r="Q110" s="269"/>
      <c r="R110" s="269"/>
      <c r="S110" s="292"/>
      <c r="T110" s="268"/>
      <c r="U110" s="269"/>
      <c r="V110" s="269"/>
      <c r="W110" s="269"/>
      <c r="X110" s="269"/>
      <c r="Y110" s="269"/>
      <c r="Z110" s="269"/>
      <c r="AA110" s="269"/>
      <c r="AB110" s="269"/>
      <c r="AC110" s="292"/>
      <c r="AD110" s="268"/>
      <c r="AE110" s="269"/>
      <c r="AF110" s="269"/>
      <c r="AG110" s="269"/>
      <c r="AH110" s="269"/>
      <c r="AI110" s="269"/>
      <c r="AJ110" s="269"/>
      <c r="AK110" s="269"/>
      <c r="AL110" s="269"/>
      <c r="AM110" s="292"/>
      <c r="AN110" s="268"/>
      <c r="AO110" s="269"/>
      <c r="AP110" s="269"/>
      <c r="AQ110" s="269"/>
      <c r="AR110" s="269"/>
      <c r="AS110" s="269"/>
      <c r="AT110" s="269"/>
      <c r="AU110" s="269"/>
      <c r="AV110" s="269"/>
      <c r="AW110" s="292"/>
      <c r="AX110" s="268"/>
      <c r="AY110" s="269"/>
      <c r="AZ110" s="269"/>
      <c r="BA110" s="269"/>
      <c r="BB110" s="269"/>
      <c r="BC110" s="269"/>
      <c r="BD110" s="269"/>
      <c r="BE110" s="269"/>
      <c r="BF110" s="269"/>
      <c r="BG110" s="292"/>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row>
    <row r="111" spans="1:100" ht="15" thickBot="1" x14ac:dyDescent="0.4">
      <c r="A111" s="40"/>
      <c r="B111" s="40"/>
      <c r="C111" s="40"/>
      <c r="D111" s="40"/>
      <c r="E111" s="40"/>
      <c r="F111" s="40"/>
      <c r="G111" s="40"/>
      <c r="H111" s="40"/>
      <c r="I111" s="40"/>
      <c r="J111" s="270"/>
      <c r="K111" s="271"/>
      <c r="L111" s="271"/>
      <c r="M111" s="271"/>
      <c r="N111" s="271"/>
      <c r="O111" s="271"/>
      <c r="P111" s="271"/>
      <c r="Q111" s="271"/>
      <c r="R111" s="271"/>
      <c r="S111" s="293"/>
      <c r="T111" s="270"/>
      <c r="U111" s="271"/>
      <c r="V111" s="271"/>
      <c r="W111" s="271"/>
      <c r="X111" s="271"/>
      <c r="Y111" s="271"/>
      <c r="Z111" s="271"/>
      <c r="AA111" s="271"/>
      <c r="AB111" s="271"/>
      <c r="AC111" s="293"/>
      <c r="AD111" s="270"/>
      <c r="AE111" s="271"/>
      <c r="AF111" s="271"/>
      <c r="AG111" s="271"/>
      <c r="AH111" s="271"/>
      <c r="AI111" s="271"/>
      <c r="AJ111" s="271"/>
      <c r="AK111" s="271"/>
      <c r="AL111" s="271"/>
      <c r="AM111" s="293"/>
      <c r="AN111" s="270"/>
      <c r="AO111" s="271"/>
      <c r="AP111" s="271"/>
      <c r="AQ111" s="271"/>
      <c r="AR111" s="271"/>
      <c r="AS111" s="271"/>
      <c r="AT111" s="271"/>
      <c r="AU111" s="271"/>
      <c r="AV111" s="271"/>
      <c r="AW111" s="293"/>
      <c r="AX111" s="270"/>
      <c r="AY111" s="271"/>
      <c r="AZ111" s="271"/>
      <c r="BA111" s="271"/>
      <c r="BB111" s="271"/>
      <c r="BC111" s="271"/>
      <c r="BD111" s="271"/>
      <c r="BE111" s="271"/>
      <c r="BF111" s="271"/>
      <c r="BG111" s="293"/>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row>
    <row r="112" spans="1:100" x14ac:dyDescent="0.3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row>
    <row r="113" spans="1:100" ht="15" customHeight="1" x14ac:dyDescent="0.35">
      <c r="A113" s="40"/>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row>
    <row r="114" spans="1:100" ht="15" customHeight="1" x14ac:dyDescent="0.35">
      <c r="A114" s="40"/>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row>
    <row r="115" spans="1:100" x14ac:dyDescent="0.3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row>
    <row r="116" spans="1:100" x14ac:dyDescent="0.3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row>
    <row r="117" spans="1:100" x14ac:dyDescent="0.3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row>
    <row r="118" spans="1:100" x14ac:dyDescent="0.3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row>
    <row r="119" spans="1:100" x14ac:dyDescent="0.3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row>
    <row r="120" spans="1:100" x14ac:dyDescent="0.3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row>
    <row r="121" spans="1:100" ht="21" x14ac:dyDescent="0.3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4"/>
      <c r="BJ121" s="44"/>
      <c r="BK121" s="44"/>
      <c r="BL121" s="44"/>
      <c r="BM121" s="44"/>
      <c r="BN121" s="44"/>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row>
    <row r="122" spans="1:100" ht="21" x14ac:dyDescent="0.3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4"/>
      <c r="BJ122" s="44"/>
      <c r="BK122" s="44"/>
      <c r="BL122" s="44"/>
      <c r="BM122" s="44"/>
      <c r="BN122" s="44"/>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row>
    <row r="123" spans="1:100" x14ac:dyDescent="0.3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row>
    <row r="124" spans="1:100" x14ac:dyDescent="0.3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row>
    <row r="125" spans="1:100" x14ac:dyDescent="0.3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row>
    <row r="126" spans="1:100" x14ac:dyDescent="0.3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row>
    <row r="127" spans="1:100" x14ac:dyDescent="0.3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row>
    <row r="128" spans="1:100" x14ac:dyDescent="0.3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row>
    <row r="129" spans="1:100" x14ac:dyDescent="0.3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row>
    <row r="130" spans="1:100" x14ac:dyDescent="0.3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row>
    <row r="131" spans="1:100" x14ac:dyDescent="0.3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row>
    <row r="132" spans="1:100" x14ac:dyDescent="0.3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row>
    <row r="133" spans="1:100" x14ac:dyDescent="0.3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row>
    <row r="134" spans="1:100" x14ac:dyDescent="0.3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row>
    <row r="135" spans="1:100" x14ac:dyDescent="0.3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row>
    <row r="136" spans="1:100" x14ac:dyDescent="0.3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row>
    <row r="137" spans="1:100" x14ac:dyDescent="0.3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row>
    <row r="138" spans="1:100" x14ac:dyDescent="0.3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row>
    <row r="139" spans="1:100" x14ac:dyDescent="0.3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row>
    <row r="140" spans="1:100" x14ac:dyDescent="0.3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row>
    <row r="141" spans="1:100" x14ac:dyDescent="0.3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row>
    <row r="142" spans="1:100" x14ac:dyDescent="0.3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row>
    <row r="143" spans="1:100" x14ac:dyDescent="0.3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row>
    <row r="144" spans="1:100" x14ac:dyDescent="0.3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row>
    <row r="145" spans="1:83" x14ac:dyDescent="0.3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row>
    <row r="146" spans="1:83" x14ac:dyDescent="0.3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row>
    <row r="147" spans="1:83" x14ac:dyDescent="0.3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row>
    <row r="148" spans="1:83" x14ac:dyDescent="0.3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row>
    <row r="149" spans="1:83" x14ac:dyDescent="0.3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row>
    <row r="150" spans="1:83" x14ac:dyDescent="0.3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row>
    <row r="151" spans="1:83" x14ac:dyDescent="0.3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row>
    <row r="152" spans="1:83" x14ac:dyDescent="0.3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row>
    <row r="153" spans="1:83" x14ac:dyDescent="0.3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row>
    <row r="154" spans="1:83" x14ac:dyDescent="0.3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row>
    <row r="155" spans="1:83" x14ac:dyDescent="0.3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row>
    <row r="156" spans="1:83" x14ac:dyDescent="0.3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row>
    <row r="157" spans="1:83" x14ac:dyDescent="0.3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row>
    <row r="158" spans="1:83" x14ac:dyDescent="0.3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row>
    <row r="159" spans="1:83" x14ac:dyDescent="0.3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row>
    <row r="160" spans="1:83" x14ac:dyDescent="0.3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row>
    <row r="161" spans="1:83" x14ac:dyDescent="0.3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row>
    <row r="162" spans="1:83" x14ac:dyDescent="0.3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row>
    <row r="163" spans="1:83" x14ac:dyDescent="0.3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row>
    <row r="164" spans="1:83" x14ac:dyDescent="0.3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row>
    <row r="165" spans="1:83" x14ac:dyDescent="0.3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row>
    <row r="166" spans="1:83" x14ac:dyDescent="0.3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row>
    <row r="167" spans="1:83" x14ac:dyDescent="0.3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row>
    <row r="168" spans="1:83" x14ac:dyDescent="0.3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row>
    <row r="169" spans="1:83" x14ac:dyDescent="0.3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row>
    <row r="170" spans="1:83" x14ac:dyDescent="0.3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row>
    <row r="171" spans="1:83" x14ac:dyDescent="0.3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row>
    <row r="172" spans="1:83" x14ac:dyDescent="0.3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row>
    <row r="173" spans="1:83" x14ac:dyDescent="0.3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row>
    <row r="174" spans="1:83" x14ac:dyDescent="0.3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row>
    <row r="175" spans="1:83" x14ac:dyDescent="0.3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row>
    <row r="176" spans="1:83" x14ac:dyDescent="0.3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row>
    <row r="177" spans="1:83" x14ac:dyDescent="0.3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row>
    <row r="178" spans="1:83" x14ac:dyDescent="0.3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row>
    <row r="179" spans="1:83" x14ac:dyDescent="0.3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row>
    <row r="180" spans="1:83" x14ac:dyDescent="0.3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row>
    <row r="181" spans="1:83" x14ac:dyDescent="0.3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row>
    <row r="182" spans="1:83" x14ac:dyDescent="0.35">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row>
    <row r="183" spans="1:83" x14ac:dyDescent="0.35">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row>
    <row r="184" spans="1:83" x14ac:dyDescent="0.35">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row>
    <row r="185" spans="1:83" x14ac:dyDescent="0.35">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row>
    <row r="186" spans="1:83" x14ac:dyDescent="0.35">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row>
    <row r="187" spans="1:83" x14ac:dyDescent="0.35">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row>
    <row r="188" spans="1:83" x14ac:dyDescent="0.35">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row>
    <row r="189" spans="1:83" x14ac:dyDescent="0.35">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row>
    <row r="190" spans="1:83" x14ac:dyDescent="0.35">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row>
    <row r="191" spans="1:83" x14ac:dyDescent="0.35">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row>
    <row r="192" spans="1:83" x14ac:dyDescent="0.35">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row>
    <row r="193" spans="2:83" x14ac:dyDescent="0.35">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row>
    <row r="194" spans="2:83" x14ac:dyDescent="0.35">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row>
    <row r="195" spans="2:83" x14ac:dyDescent="0.35">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row>
    <row r="196" spans="2:83" x14ac:dyDescent="0.35">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row>
    <row r="197" spans="2:83" x14ac:dyDescent="0.35">
      <c r="B197" s="40"/>
      <c r="C197" s="40"/>
      <c r="D197" s="40"/>
      <c r="E197" s="40"/>
      <c r="F197" s="40"/>
      <c r="G197" s="40"/>
      <c r="H197" s="40"/>
      <c r="I197" s="40"/>
      <c r="BI197" s="40"/>
      <c r="BJ197" s="40"/>
      <c r="BK197" s="40"/>
      <c r="BL197" s="40"/>
      <c r="BM197" s="40"/>
      <c r="BN197" s="40"/>
    </row>
    <row r="198" spans="2:83" x14ac:dyDescent="0.35">
      <c r="B198" s="40"/>
      <c r="C198" s="40"/>
      <c r="D198" s="40"/>
      <c r="E198" s="40"/>
      <c r="F198" s="40"/>
      <c r="G198" s="40"/>
      <c r="H198" s="40"/>
      <c r="I198" s="40"/>
      <c r="BI198" s="40"/>
      <c r="BJ198" s="40"/>
      <c r="BK198" s="40"/>
      <c r="BL198" s="40"/>
      <c r="BM198" s="40"/>
      <c r="BN198" s="40"/>
    </row>
    <row r="199" spans="2:83" x14ac:dyDescent="0.35">
      <c r="B199" s="40"/>
      <c r="C199" s="40"/>
      <c r="D199" s="40"/>
      <c r="E199" s="40"/>
      <c r="F199" s="40"/>
      <c r="G199" s="40"/>
      <c r="H199" s="40"/>
      <c r="I199" s="40"/>
      <c r="BI199" s="40"/>
      <c r="BJ199" s="40"/>
      <c r="BK199" s="40"/>
      <c r="BL199" s="40"/>
      <c r="BM199" s="40"/>
      <c r="BN199" s="40"/>
    </row>
    <row r="200" spans="2:83" x14ac:dyDescent="0.35">
      <c r="B200" s="40"/>
      <c r="C200" s="40"/>
      <c r="D200" s="40"/>
      <c r="E200" s="40"/>
      <c r="F200" s="40"/>
      <c r="G200" s="40"/>
      <c r="H200" s="40"/>
      <c r="I200" s="40"/>
      <c r="BI200" s="40"/>
      <c r="BJ200" s="40"/>
      <c r="BK200" s="40"/>
      <c r="BL200" s="40"/>
      <c r="BM200" s="40"/>
      <c r="BN200" s="40"/>
    </row>
    <row r="201" spans="2:83" x14ac:dyDescent="0.35">
      <c r="BI201" s="40"/>
      <c r="BJ201" s="40"/>
      <c r="BK201" s="40"/>
      <c r="BL201" s="40"/>
      <c r="BM201" s="40"/>
      <c r="BN201" s="40"/>
    </row>
    <row r="202" spans="2:83" x14ac:dyDescent="0.35">
      <c r="BI202" s="40"/>
      <c r="BJ202" s="40"/>
      <c r="BK202" s="40"/>
      <c r="BL202" s="40"/>
      <c r="BM202" s="40"/>
      <c r="BN202" s="40"/>
    </row>
    <row r="203" spans="2:83" x14ac:dyDescent="0.35">
      <c r="BI203" s="40"/>
      <c r="BJ203" s="40"/>
      <c r="BK203" s="40"/>
      <c r="BL203" s="40"/>
      <c r="BM203" s="40"/>
      <c r="BN203" s="40"/>
    </row>
    <row r="204" spans="2:83" x14ac:dyDescent="0.35">
      <c r="BI204" s="40"/>
      <c r="BJ204" s="40"/>
      <c r="BK204" s="40"/>
      <c r="BL204" s="40"/>
      <c r="BM204" s="40"/>
      <c r="BN204" s="40"/>
    </row>
  </sheetData>
  <mergeCells count="1267">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6" sqref="C6"/>
    </sheetView>
  </sheetViews>
  <sheetFormatPr baseColWidth="10" defaultRowHeight="14.5" x14ac:dyDescent="0.35"/>
  <cols>
    <col min="2" max="2" width="24.1796875" customWidth="1"/>
    <col min="3" max="3" width="70.1796875" customWidth="1"/>
    <col min="4" max="4" width="29.81640625" customWidth="1"/>
  </cols>
  <sheetData>
    <row r="1" spans="1:37" ht="22.5" x14ac:dyDescent="0.35">
      <c r="A1" s="40"/>
      <c r="B1" s="334" t="s">
        <v>49</v>
      </c>
      <c r="C1" s="334"/>
      <c r="D1" s="334"/>
      <c r="E1" s="40"/>
      <c r="F1" s="40"/>
      <c r="G1" s="40"/>
      <c r="H1" s="40"/>
      <c r="I1" s="40"/>
      <c r="J1" s="40"/>
      <c r="K1" s="40"/>
      <c r="L1" s="40"/>
      <c r="M1" s="40"/>
      <c r="N1" s="40"/>
      <c r="O1" s="40"/>
      <c r="P1" s="40"/>
      <c r="Q1" s="40"/>
      <c r="R1" s="40"/>
      <c r="S1" s="40"/>
      <c r="T1" s="40"/>
      <c r="U1" s="40"/>
      <c r="V1" s="40"/>
      <c r="W1" s="40"/>
      <c r="X1" s="40"/>
      <c r="Y1" s="40"/>
      <c r="Z1" s="40"/>
      <c r="AA1" s="40"/>
      <c r="AB1" s="40"/>
      <c r="AC1" s="40"/>
      <c r="AD1" s="40"/>
      <c r="AE1" s="40"/>
    </row>
    <row r="2" spans="1:37" x14ac:dyDescent="0.3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7" ht="25" x14ac:dyDescent="0.35">
      <c r="A3" s="40"/>
      <c r="B3" s="6"/>
      <c r="C3" s="7" t="s">
        <v>46</v>
      </c>
      <c r="D3" s="7" t="s">
        <v>4</v>
      </c>
      <c r="E3" s="40"/>
      <c r="F3" s="40"/>
      <c r="G3" s="40"/>
      <c r="H3" s="40"/>
      <c r="I3" s="40"/>
      <c r="J3" s="40"/>
      <c r="K3" s="40"/>
      <c r="L3" s="40"/>
      <c r="M3" s="40"/>
      <c r="N3" s="40"/>
      <c r="O3" s="40"/>
      <c r="P3" s="40"/>
      <c r="Q3" s="40"/>
      <c r="R3" s="40"/>
      <c r="S3" s="40"/>
      <c r="T3" s="40"/>
      <c r="U3" s="40"/>
      <c r="V3" s="40"/>
      <c r="W3" s="40"/>
      <c r="X3" s="40"/>
      <c r="Y3" s="40"/>
      <c r="Z3" s="40"/>
      <c r="AA3" s="40"/>
      <c r="AB3" s="40"/>
      <c r="AC3" s="40"/>
      <c r="AD3" s="40"/>
      <c r="AE3" s="40"/>
    </row>
    <row r="4" spans="1:37" ht="50" x14ac:dyDescent="0.35">
      <c r="A4" s="40"/>
      <c r="B4" s="8" t="s">
        <v>45</v>
      </c>
      <c r="C4" s="9" t="s">
        <v>93</v>
      </c>
      <c r="D4" s="10">
        <v>0.2</v>
      </c>
      <c r="E4" s="40"/>
      <c r="F4" s="40"/>
      <c r="G4" s="40"/>
      <c r="H4" s="40"/>
      <c r="I4" s="40"/>
      <c r="J4" s="40"/>
      <c r="K4" s="40"/>
      <c r="L4" s="40"/>
      <c r="M4" s="40"/>
      <c r="N4" s="40"/>
      <c r="O4" s="40"/>
      <c r="P4" s="40"/>
      <c r="Q4" s="40"/>
      <c r="R4" s="40"/>
      <c r="S4" s="40"/>
      <c r="T4" s="40"/>
      <c r="U4" s="40"/>
      <c r="V4" s="40"/>
      <c r="W4" s="40"/>
      <c r="X4" s="40"/>
      <c r="Y4" s="40"/>
      <c r="Z4" s="40"/>
      <c r="AA4" s="40"/>
      <c r="AB4" s="40"/>
      <c r="AC4" s="40"/>
      <c r="AD4" s="40"/>
      <c r="AE4" s="40"/>
    </row>
    <row r="5" spans="1:37" ht="50" x14ac:dyDescent="0.35">
      <c r="A5" s="40"/>
      <c r="B5" s="11" t="s">
        <v>47</v>
      </c>
      <c r="C5" s="12" t="s">
        <v>94</v>
      </c>
      <c r="D5" s="13">
        <v>0.4</v>
      </c>
      <c r="E5" s="40"/>
      <c r="F5" s="40"/>
      <c r="G5" s="40"/>
      <c r="H5" s="40"/>
      <c r="I5" s="40"/>
      <c r="J5" s="40"/>
      <c r="K5" s="40"/>
      <c r="L5" s="40"/>
      <c r="M5" s="40"/>
      <c r="N5" s="40"/>
      <c r="O5" s="40"/>
      <c r="P5" s="40"/>
      <c r="Q5" s="40"/>
      <c r="R5" s="40"/>
      <c r="S5" s="40"/>
      <c r="T5" s="40"/>
      <c r="U5" s="40"/>
      <c r="V5" s="40"/>
      <c r="W5" s="40"/>
      <c r="X5" s="40"/>
      <c r="Y5" s="40"/>
      <c r="Z5" s="40"/>
      <c r="AA5" s="40"/>
      <c r="AB5" s="40"/>
      <c r="AC5" s="40"/>
      <c r="AD5" s="40"/>
      <c r="AE5" s="40"/>
    </row>
    <row r="6" spans="1:37" ht="50" x14ac:dyDescent="0.35">
      <c r="A6" s="40"/>
      <c r="B6" s="14" t="s">
        <v>98</v>
      </c>
      <c r="C6" s="12" t="s">
        <v>95</v>
      </c>
      <c r="D6" s="13">
        <v>0.6</v>
      </c>
      <c r="E6" s="40"/>
      <c r="F6" s="40"/>
      <c r="G6" s="40"/>
      <c r="H6" s="40"/>
      <c r="I6" s="40"/>
      <c r="J6" s="40"/>
      <c r="K6" s="40"/>
      <c r="L6" s="40"/>
      <c r="M6" s="40"/>
      <c r="N6" s="40"/>
      <c r="O6" s="40"/>
      <c r="P6" s="40"/>
      <c r="Q6" s="40"/>
      <c r="R6" s="40"/>
      <c r="S6" s="40"/>
      <c r="T6" s="40"/>
      <c r="U6" s="40"/>
      <c r="V6" s="40"/>
      <c r="W6" s="40"/>
      <c r="X6" s="40"/>
      <c r="Y6" s="40"/>
      <c r="Z6" s="40"/>
      <c r="AA6" s="40"/>
      <c r="AB6" s="40"/>
      <c r="AC6" s="40"/>
      <c r="AD6" s="40"/>
      <c r="AE6" s="40"/>
    </row>
    <row r="7" spans="1:37" ht="75" x14ac:dyDescent="0.35">
      <c r="A7" s="40"/>
      <c r="B7" s="15" t="s">
        <v>6</v>
      </c>
      <c r="C7" s="12" t="s">
        <v>96</v>
      </c>
      <c r="D7" s="13">
        <v>0.8</v>
      </c>
      <c r="E7" s="40"/>
      <c r="F7" s="40"/>
      <c r="G7" s="40"/>
      <c r="H7" s="40"/>
      <c r="I7" s="40"/>
      <c r="J7" s="40"/>
      <c r="K7" s="40"/>
      <c r="L7" s="40"/>
      <c r="M7" s="40"/>
      <c r="N7" s="40"/>
      <c r="O7" s="40"/>
      <c r="P7" s="40"/>
      <c r="Q7" s="40"/>
      <c r="R7" s="40"/>
      <c r="S7" s="40"/>
      <c r="T7" s="40"/>
      <c r="U7" s="40"/>
      <c r="V7" s="40"/>
      <c r="W7" s="40"/>
      <c r="X7" s="40"/>
      <c r="Y7" s="40"/>
      <c r="Z7" s="40"/>
      <c r="AA7" s="40"/>
      <c r="AB7" s="40"/>
      <c r="AC7" s="40"/>
      <c r="AD7" s="40"/>
      <c r="AE7" s="40"/>
    </row>
    <row r="8" spans="1:37" ht="50" x14ac:dyDescent="0.35">
      <c r="A8" s="40"/>
      <c r="B8" s="16" t="s">
        <v>48</v>
      </c>
      <c r="C8" s="12" t="s">
        <v>97</v>
      </c>
      <c r="D8" s="13">
        <v>1</v>
      </c>
      <c r="E8" s="40"/>
      <c r="F8" s="40"/>
      <c r="G8" s="40"/>
      <c r="H8" s="40"/>
      <c r="I8" s="40"/>
      <c r="J8" s="40"/>
      <c r="K8" s="40"/>
      <c r="L8" s="40"/>
      <c r="M8" s="40"/>
      <c r="N8" s="40"/>
      <c r="O8" s="40"/>
      <c r="P8" s="40"/>
      <c r="Q8" s="40"/>
      <c r="R8" s="40"/>
      <c r="S8" s="40"/>
      <c r="T8" s="40"/>
      <c r="U8" s="40"/>
      <c r="V8" s="40"/>
      <c r="W8" s="40"/>
      <c r="X8" s="40"/>
      <c r="Y8" s="40"/>
      <c r="Z8" s="40"/>
      <c r="AA8" s="40"/>
      <c r="AB8" s="40"/>
      <c r="AC8" s="40"/>
      <c r="AD8" s="40"/>
      <c r="AE8" s="40"/>
    </row>
    <row r="9" spans="1:37" x14ac:dyDescent="0.35">
      <c r="A9" s="40"/>
      <c r="B9" s="64"/>
      <c r="C9" s="64"/>
      <c r="D9" s="64"/>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row>
    <row r="10" spans="1:37" x14ac:dyDescent="0.35">
      <c r="A10" s="40"/>
      <c r="B10" s="65"/>
      <c r="C10" s="64"/>
      <c r="D10" s="64"/>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row>
    <row r="11" spans="1:37" x14ac:dyDescent="0.35">
      <c r="A11" s="40"/>
      <c r="B11" s="64"/>
      <c r="C11" s="64"/>
      <c r="D11" s="64"/>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row>
    <row r="12" spans="1:37" x14ac:dyDescent="0.35">
      <c r="A12" s="40"/>
      <c r="B12" s="64"/>
      <c r="C12" s="64"/>
      <c r="D12" s="64"/>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row>
    <row r="13" spans="1:37" x14ac:dyDescent="0.35">
      <c r="A13" s="40"/>
      <c r="B13" s="64"/>
      <c r="C13" s="64"/>
      <c r="D13" s="64"/>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1:37" x14ac:dyDescent="0.35">
      <c r="A14" s="40"/>
      <c r="B14" s="64"/>
      <c r="C14" s="64"/>
      <c r="D14" s="64"/>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row>
    <row r="15" spans="1:37" x14ac:dyDescent="0.35">
      <c r="A15" s="40"/>
      <c r="B15" s="64"/>
      <c r="C15" s="64"/>
      <c r="D15" s="64"/>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row>
    <row r="16" spans="1:37" x14ac:dyDescent="0.35">
      <c r="A16" s="40"/>
      <c r="B16" s="64"/>
      <c r="C16" s="64"/>
      <c r="D16" s="64"/>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row>
    <row r="17" spans="1:37" x14ac:dyDescent="0.35">
      <c r="A17" s="40"/>
      <c r="B17" s="64"/>
      <c r="C17" s="64"/>
      <c r="D17" s="64"/>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row>
    <row r="18" spans="1:37" x14ac:dyDescent="0.35">
      <c r="A18" s="40"/>
      <c r="B18" s="64"/>
      <c r="C18" s="64"/>
      <c r="D18" s="64"/>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row>
    <row r="19" spans="1:37" x14ac:dyDescent="0.3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row>
    <row r="20" spans="1:37" x14ac:dyDescent="0.3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row>
    <row r="21" spans="1:37" x14ac:dyDescent="0.3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row>
    <row r="22" spans="1:37" x14ac:dyDescent="0.3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row>
    <row r="23" spans="1:37" x14ac:dyDescent="0.3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row>
    <row r="24" spans="1:37" x14ac:dyDescent="0.3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row>
    <row r="25" spans="1:37" x14ac:dyDescent="0.3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row>
    <row r="26" spans="1:37" x14ac:dyDescent="0.3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row>
    <row r="27" spans="1:37" x14ac:dyDescent="0.3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row>
    <row r="28" spans="1:37" x14ac:dyDescent="0.3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1:37" x14ac:dyDescent="0.3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row>
    <row r="30" spans="1:37" x14ac:dyDescent="0.3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row>
    <row r="31" spans="1:37" x14ac:dyDescent="0.3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row>
    <row r="32" spans="1:37" x14ac:dyDescent="0.3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row>
    <row r="33" spans="1:31" x14ac:dyDescent="0.35">
      <c r="A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row>
    <row r="34" spans="1:31" x14ac:dyDescent="0.35">
      <c r="A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row>
    <row r="35" spans="1:31" x14ac:dyDescent="0.35">
      <c r="A35" s="40"/>
    </row>
    <row r="36" spans="1:31" x14ac:dyDescent="0.35">
      <c r="A36" s="40"/>
    </row>
    <row r="37" spans="1:31" x14ac:dyDescent="0.35">
      <c r="A37" s="40"/>
    </row>
    <row r="38" spans="1:31" x14ac:dyDescent="0.35">
      <c r="A38" s="40"/>
    </row>
    <row r="39" spans="1:31" x14ac:dyDescent="0.35">
      <c r="A39" s="40"/>
    </row>
    <row r="40" spans="1:31" x14ac:dyDescent="0.35">
      <c r="A40" s="40"/>
    </row>
    <row r="41" spans="1:31" x14ac:dyDescent="0.35">
      <c r="A41" s="40"/>
    </row>
    <row r="42" spans="1:31" x14ac:dyDescent="0.35">
      <c r="A42" s="40"/>
    </row>
    <row r="43" spans="1:31" x14ac:dyDescent="0.35">
      <c r="A43" s="40"/>
    </row>
    <row r="44" spans="1:31" x14ac:dyDescent="0.35">
      <c r="A44" s="40"/>
    </row>
    <row r="45" spans="1:31" x14ac:dyDescent="0.35">
      <c r="A45" s="40"/>
    </row>
    <row r="46" spans="1:31" x14ac:dyDescent="0.35">
      <c r="A46" s="40"/>
    </row>
    <row r="47" spans="1:31" x14ac:dyDescent="0.35">
      <c r="A47" s="40"/>
    </row>
    <row r="48" spans="1:31" x14ac:dyDescent="0.35">
      <c r="A48" s="40"/>
    </row>
    <row r="49" spans="1:1" x14ac:dyDescent="0.35">
      <c r="A49" s="40"/>
    </row>
    <row r="50" spans="1:1" x14ac:dyDescent="0.35">
      <c r="A50" s="40"/>
    </row>
    <row r="51" spans="1:1" x14ac:dyDescent="0.35">
      <c r="A51" s="40"/>
    </row>
    <row r="52" spans="1:1" x14ac:dyDescent="0.35">
      <c r="A52" s="40"/>
    </row>
    <row r="53" spans="1:1" x14ac:dyDescent="0.35">
      <c r="A53" s="40"/>
    </row>
    <row r="54" spans="1:1" x14ac:dyDescent="0.35">
      <c r="A54" s="40"/>
    </row>
    <row r="55" spans="1:1" x14ac:dyDescent="0.35">
      <c r="A55" s="4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204" zoomScale="70" zoomScaleNormal="70" workbookViewId="0">
      <selection activeCell="C218" sqref="C218"/>
    </sheetView>
  </sheetViews>
  <sheetFormatPr baseColWidth="10" defaultRowHeight="14.5" x14ac:dyDescent="0.35"/>
  <cols>
    <col min="2" max="2" width="40.453125" customWidth="1"/>
    <col min="3" max="3" width="74.81640625" customWidth="1"/>
    <col min="4" max="4" width="135" bestFit="1" customWidth="1"/>
    <col min="5" max="5" width="144.7265625" bestFit="1" customWidth="1"/>
  </cols>
  <sheetData>
    <row r="1" spans="1:21" ht="32.5" x14ac:dyDescent="0.35">
      <c r="A1" s="40"/>
      <c r="B1" s="335" t="s">
        <v>57</v>
      </c>
      <c r="C1" s="335"/>
      <c r="D1" s="335"/>
      <c r="E1" s="40"/>
      <c r="F1" s="40"/>
      <c r="G1" s="40"/>
      <c r="H1" s="40"/>
      <c r="I1" s="40"/>
      <c r="J1" s="40"/>
      <c r="K1" s="40"/>
      <c r="L1" s="40"/>
      <c r="M1" s="40"/>
      <c r="N1" s="40"/>
      <c r="O1" s="40"/>
      <c r="P1" s="40"/>
      <c r="Q1" s="40"/>
      <c r="R1" s="40"/>
      <c r="S1" s="40"/>
      <c r="T1" s="40"/>
      <c r="U1" s="40"/>
    </row>
    <row r="2" spans="1:21" x14ac:dyDescent="0.35">
      <c r="A2" s="40"/>
      <c r="B2" s="40"/>
      <c r="C2" s="40"/>
      <c r="D2" s="40"/>
      <c r="E2" s="40"/>
      <c r="F2" s="40"/>
      <c r="G2" s="40"/>
      <c r="H2" s="40"/>
      <c r="I2" s="40"/>
      <c r="J2" s="40"/>
      <c r="K2" s="40"/>
      <c r="L2" s="40"/>
      <c r="M2" s="40"/>
      <c r="N2" s="40"/>
      <c r="O2" s="40"/>
      <c r="P2" s="40"/>
      <c r="Q2" s="40"/>
      <c r="R2" s="40"/>
      <c r="S2" s="40"/>
      <c r="T2" s="40"/>
      <c r="U2" s="40"/>
    </row>
    <row r="3" spans="1:21" ht="30.5" x14ac:dyDescent="0.35">
      <c r="A3" s="40"/>
      <c r="B3" s="61"/>
      <c r="C3" s="29" t="s">
        <v>50</v>
      </c>
      <c r="D3" s="29" t="s">
        <v>51</v>
      </c>
      <c r="E3" s="40"/>
      <c r="F3" s="40"/>
      <c r="G3" s="40"/>
      <c r="H3" s="40"/>
      <c r="I3" s="40"/>
      <c r="J3" s="40"/>
      <c r="K3" s="40"/>
      <c r="L3" s="40"/>
      <c r="M3" s="40"/>
      <c r="N3" s="40"/>
      <c r="O3" s="40"/>
      <c r="P3" s="40"/>
      <c r="Q3" s="40"/>
      <c r="R3" s="40"/>
      <c r="S3" s="40"/>
      <c r="T3" s="40"/>
      <c r="U3" s="40"/>
    </row>
    <row r="4" spans="1:21" ht="32.5" x14ac:dyDescent="0.35">
      <c r="A4" s="60" t="s">
        <v>77</v>
      </c>
      <c r="B4" s="32" t="s">
        <v>92</v>
      </c>
      <c r="C4" s="37" t="s">
        <v>132</v>
      </c>
      <c r="D4" s="30" t="s">
        <v>90</v>
      </c>
      <c r="E4" s="40"/>
      <c r="F4" s="40"/>
      <c r="G4" s="40"/>
      <c r="H4" s="40"/>
      <c r="I4" s="40"/>
      <c r="J4" s="40"/>
      <c r="K4" s="40"/>
      <c r="L4" s="40"/>
      <c r="M4" s="40"/>
      <c r="N4" s="40"/>
      <c r="O4" s="40"/>
      <c r="P4" s="40"/>
      <c r="Q4" s="40"/>
      <c r="R4" s="40"/>
      <c r="S4" s="40"/>
      <c r="T4" s="40"/>
      <c r="U4" s="40"/>
    </row>
    <row r="5" spans="1:21" ht="65" x14ac:dyDescent="0.35">
      <c r="A5" s="60" t="s">
        <v>78</v>
      </c>
      <c r="B5" s="33" t="s">
        <v>53</v>
      </c>
      <c r="C5" s="38" t="s">
        <v>86</v>
      </c>
      <c r="D5" s="31" t="s">
        <v>302</v>
      </c>
      <c r="E5" s="40"/>
      <c r="F5" s="40"/>
      <c r="G5" s="40"/>
      <c r="H5" s="40"/>
      <c r="I5" s="40"/>
      <c r="J5" s="40"/>
      <c r="K5" s="40"/>
      <c r="L5" s="40"/>
      <c r="M5" s="40"/>
      <c r="N5" s="40"/>
      <c r="O5" s="40"/>
      <c r="P5" s="40"/>
      <c r="Q5" s="40"/>
      <c r="R5" s="40"/>
      <c r="S5" s="40"/>
      <c r="T5" s="40"/>
      <c r="U5" s="40"/>
    </row>
    <row r="6" spans="1:21" ht="65" x14ac:dyDescent="0.35">
      <c r="A6" s="60" t="s">
        <v>75</v>
      </c>
      <c r="B6" s="34" t="s">
        <v>54</v>
      </c>
      <c r="C6" s="38" t="s">
        <v>87</v>
      </c>
      <c r="D6" s="31" t="s">
        <v>91</v>
      </c>
      <c r="E6" s="40"/>
      <c r="F6" s="40"/>
      <c r="G6" s="40"/>
      <c r="H6" s="40"/>
      <c r="I6" s="40"/>
      <c r="J6" s="40"/>
      <c r="K6" s="40"/>
      <c r="L6" s="40"/>
      <c r="M6" s="40"/>
      <c r="N6" s="40"/>
      <c r="O6" s="40"/>
      <c r="P6" s="40"/>
      <c r="Q6" s="40"/>
      <c r="R6" s="40"/>
      <c r="S6" s="40"/>
      <c r="T6" s="40"/>
      <c r="U6" s="40"/>
    </row>
    <row r="7" spans="1:21" ht="65" x14ac:dyDescent="0.35">
      <c r="A7" s="60" t="s">
        <v>7</v>
      </c>
      <c r="B7" s="35" t="s">
        <v>55</v>
      </c>
      <c r="C7" s="38" t="s">
        <v>88</v>
      </c>
      <c r="D7" s="31" t="s">
        <v>304</v>
      </c>
      <c r="E7" s="40"/>
      <c r="F7" s="40"/>
      <c r="G7" s="40"/>
      <c r="H7" s="40"/>
      <c r="I7" s="40"/>
      <c r="J7" s="40"/>
      <c r="K7" s="40"/>
      <c r="L7" s="40"/>
      <c r="M7" s="40"/>
      <c r="N7" s="40"/>
      <c r="O7" s="40"/>
      <c r="P7" s="40"/>
      <c r="Q7" s="40"/>
      <c r="R7" s="40"/>
      <c r="S7" s="40"/>
      <c r="T7" s="40"/>
      <c r="U7" s="40"/>
    </row>
    <row r="8" spans="1:21" ht="65" x14ac:dyDescent="0.35">
      <c r="A8" s="60" t="s">
        <v>79</v>
      </c>
      <c r="B8" s="36" t="s">
        <v>56</v>
      </c>
      <c r="C8" s="38" t="s">
        <v>89</v>
      </c>
      <c r="D8" s="31" t="s">
        <v>109</v>
      </c>
      <c r="E8" s="40"/>
      <c r="F8" s="40"/>
      <c r="G8" s="40"/>
      <c r="H8" s="40"/>
      <c r="I8" s="40"/>
      <c r="J8" s="40"/>
      <c r="K8" s="40"/>
      <c r="L8" s="40"/>
      <c r="M8" s="40"/>
      <c r="N8" s="40"/>
      <c r="O8" s="40"/>
      <c r="P8" s="40"/>
      <c r="Q8" s="40"/>
      <c r="R8" s="40"/>
      <c r="S8" s="40"/>
      <c r="T8" s="40"/>
      <c r="U8" s="40"/>
    </row>
    <row r="9" spans="1:21" ht="20" x14ac:dyDescent="0.35">
      <c r="A9" s="60"/>
      <c r="B9" s="60"/>
      <c r="C9" s="62"/>
      <c r="D9" s="62"/>
      <c r="E9" s="40"/>
      <c r="F9" s="40"/>
      <c r="G9" s="40"/>
      <c r="H9" s="40"/>
      <c r="I9" s="40"/>
      <c r="J9" s="40"/>
      <c r="K9" s="40"/>
      <c r="L9" s="40"/>
      <c r="M9" s="40"/>
      <c r="N9" s="40"/>
      <c r="O9" s="40"/>
      <c r="P9" s="40"/>
      <c r="Q9" s="40"/>
      <c r="R9" s="40"/>
      <c r="S9" s="40"/>
      <c r="T9" s="40"/>
      <c r="U9" s="40"/>
    </row>
    <row r="10" spans="1:21" x14ac:dyDescent="0.35">
      <c r="A10" s="60"/>
      <c r="B10" s="63"/>
      <c r="C10" s="63"/>
      <c r="D10" s="63"/>
      <c r="E10" s="40"/>
      <c r="F10" s="40"/>
      <c r="G10" s="40"/>
      <c r="H10" s="40"/>
      <c r="I10" s="40"/>
      <c r="J10" s="40"/>
      <c r="K10" s="40"/>
      <c r="L10" s="40"/>
      <c r="M10" s="40"/>
      <c r="N10" s="40"/>
      <c r="O10" s="40"/>
      <c r="P10" s="40"/>
      <c r="Q10" s="40"/>
      <c r="R10" s="40"/>
      <c r="S10" s="40"/>
      <c r="T10" s="40"/>
      <c r="U10" s="40"/>
    </row>
    <row r="11" spans="1:21" x14ac:dyDescent="0.35">
      <c r="A11" s="60"/>
      <c r="B11" s="60" t="s">
        <v>84</v>
      </c>
      <c r="C11" s="60" t="s">
        <v>294</v>
      </c>
      <c r="D11" s="60" t="s">
        <v>295</v>
      </c>
      <c r="E11" s="40"/>
      <c r="F11" s="40"/>
      <c r="G11" s="40"/>
      <c r="H11" s="40"/>
      <c r="I11" s="40"/>
      <c r="J11" s="40"/>
      <c r="K11" s="40"/>
      <c r="L11" s="40"/>
      <c r="M11" s="40"/>
      <c r="N11" s="40"/>
      <c r="O11" s="40"/>
      <c r="P11" s="40"/>
      <c r="Q11" s="40"/>
      <c r="R11" s="40"/>
      <c r="S11" s="40"/>
      <c r="T11" s="40"/>
      <c r="U11" s="40"/>
    </row>
    <row r="12" spans="1:21" x14ac:dyDescent="0.35">
      <c r="A12" s="60"/>
      <c r="B12" s="60" t="s">
        <v>82</v>
      </c>
      <c r="C12" s="60" t="s">
        <v>296</v>
      </c>
      <c r="D12" s="60" t="s">
        <v>303</v>
      </c>
      <c r="E12" s="40"/>
      <c r="F12" s="40"/>
      <c r="G12" s="40"/>
      <c r="H12" s="40"/>
      <c r="I12" s="40"/>
      <c r="J12" s="40"/>
      <c r="K12" s="40"/>
      <c r="L12" s="40"/>
      <c r="M12" s="40"/>
      <c r="N12" s="40"/>
      <c r="O12" s="40"/>
      <c r="P12" s="40"/>
      <c r="Q12" s="40"/>
      <c r="R12" s="40"/>
      <c r="S12" s="40"/>
      <c r="T12" s="40"/>
      <c r="U12" s="40"/>
    </row>
    <row r="13" spans="1:21" x14ac:dyDescent="0.35">
      <c r="A13" s="60"/>
      <c r="B13" s="60"/>
      <c r="C13" s="60" t="s">
        <v>297</v>
      </c>
      <c r="D13" s="60" t="s">
        <v>298</v>
      </c>
      <c r="E13" s="40"/>
      <c r="F13" s="40"/>
      <c r="G13" s="40"/>
      <c r="H13" s="40"/>
      <c r="I13" s="40"/>
      <c r="J13" s="40"/>
      <c r="K13" s="40"/>
      <c r="L13" s="40"/>
      <c r="M13" s="40"/>
      <c r="N13" s="40"/>
      <c r="O13" s="40"/>
      <c r="P13" s="40"/>
      <c r="Q13" s="40"/>
      <c r="R13" s="40"/>
      <c r="S13" s="40"/>
      <c r="T13" s="40"/>
      <c r="U13" s="40"/>
    </row>
    <row r="14" spans="1:21" x14ac:dyDescent="0.35">
      <c r="A14" s="60"/>
      <c r="B14" s="60"/>
      <c r="C14" s="60" t="s">
        <v>299</v>
      </c>
      <c r="D14" s="60" t="s">
        <v>305</v>
      </c>
      <c r="E14" s="40"/>
      <c r="F14" s="40"/>
      <c r="G14" s="40"/>
      <c r="H14" s="40"/>
      <c r="I14" s="40"/>
      <c r="J14" s="40"/>
      <c r="K14" s="40"/>
      <c r="L14" s="40"/>
      <c r="M14" s="40"/>
      <c r="N14" s="40"/>
      <c r="O14" s="40"/>
      <c r="P14" s="40"/>
      <c r="Q14" s="40"/>
      <c r="R14" s="40"/>
      <c r="S14" s="40"/>
      <c r="T14" s="40"/>
      <c r="U14" s="40"/>
    </row>
    <row r="15" spans="1:21" x14ac:dyDescent="0.35">
      <c r="A15" s="60"/>
      <c r="B15" s="60"/>
      <c r="C15" s="60" t="s">
        <v>300</v>
      </c>
      <c r="D15" s="60" t="s">
        <v>301</v>
      </c>
      <c r="E15" s="40"/>
      <c r="F15" s="40"/>
      <c r="G15" s="40"/>
      <c r="H15" s="40"/>
      <c r="I15" s="40"/>
      <c r="J15" s="40"/>
      <c r="K15" s="40"/>
      <c r="L15" s="40"/>
      <c r="M15" s="40"/>
      <c r="N15" s="40"/>
      <c r="O15" s="40"/>
      <c r="P15" s="40"/>
      <c r="Q15" s="40"/>
      <c r="R15" s="40"/>
      <c r="S15" s="40"/>
      <c r="T15" s="40"/>
      <c r="U15" s="40"/>
    </row>
    <row r="16" spans="1:21" x14ac:dyDescent="0.35">
      <c r="A16" s="60"/>
      <c r="B16" s="60"/>
      <c r="C16" s="60"/>
      <c r="D16" s="60"/>
      <c r="E16" s="40"/>
      <c r="F16" s="40"/>
      <c r="G16" s="40"/>
      <c r="H16" s="40"/>
      <c r="I16" s="40"/>
      <c r="J16" s="40"/>
      <c r="K16" s="40"/>
      <c r="L16" s="40"/>
      <c r="M16" s="40"/>
      <c r="N16" s="40"/>
      <c r="O16" s="40"/>
    </row>
    <row r="17" spans="1:15" x14ac:dyDescent="0.35">
      <c r="A17" s="60"/>
      <c r="B17" s="60"/>
      <c r="C17" s="60"/>
      <c r="D17" s="60"/>
      <c r="E17" s="40"/>
      <c r="F17" s="40"/>
      <c r="G17" s="40"/>
      <c r="H17" s="40"/>
      <c r="I17" s="40"/>
      <c r="J17" s="40"/>
      <c r="K17" s="40"/>
      <c r="L17" s="40"/>
      <c r="M17" s="40"/>
      <c r="N17" s="40"/>
      <c r="O17" s="40"/>
    </row>
    <row r="18" spans="1:15" x14ac:dyDescent="0.35">
      <c r="A18" s="60"/>
      <c r="B18" s="64"/>
      <c r="C18" s="64"/>
      <c r="D18" s="64"/>
      <c r="E18" s="40"/>
      <c r="F18" s="40"/>
      <c r="G18" s="40"/>
      <c r="H18" s="40"/>
      <c r="I18" s="40"/>
      <c r="J18" s="40"/>
      <c r="K18" s="40"/>
      <c r="L18" s="40"/>
      <c r="M18" s="40"/>
      <c r="N18" s="40"/>
      <c r="O18" s="40"/>
    </row>
    <row r="19" spans="1:15" x14ac:dyDescent="0.35">
      <c r="A19" s="60"/>
      <c r="B19" s="64"/>
      <c r="C19" s="64"/>
      <c r="D19" s="64"/>
      <c r="E19" s="40"/>
      <c r="F19" s="40"/>
      <c r="G19" s="40"/>
      <c r="H19" s="40"/>
      <c r="I19" s="40"/>
      <c r="J19" s="40"/>
      <c r="K19" s="40"/>
      <c r="L19" s="40"/>
      <c r="M19" s="40"/>
      <c r="N19" s="40"/>
      <c r="O19" s="40"/>
    </row>
    <row r="20" spans="1:15" x14ac:dyDescent="0.35">
      <c r="A20" s="60"/>
      <c r="B20" s="64"/>
      <c r="C20" s="64"/>
      <c r="D20" s="64"/>
      <c r="E20" s="40"/>
      <c r="F20" s="40"/>
      <c r="G20" s="40"/>
      <c r="H20" s="40"/>
      <c r="I20" s="40"/>
      <c r="J20" s="40"/>
      <c r="K20" s="40"/>
      <c r="L20" s="40"/>
      <c r="M20" s="40"/>
      <c r="N20" s="40"/>
      <c r="O20" s="40"/>
    </row>
    <row r="21" spans="1:15" x14ac:dyDescent="0.35">
      <c r="A21" s="60"/>
      <c r="B21" s="64"/>
      <c r="C21" s="64"/>
      <c r="D21" s="64"/>
      <c r="E21" s="40"/>
      <c r="F21" s="40"/>
      <c r="G21" s="40"/>
      <c r="H21" s="40"/>
      <c r="I21" s="40"/>
      <c r="J21" s="40"/>
      <c r="K21" s="40"/>
      <c r="L21" s="40"/>
      <c r="M21" s="40"/>
      <c r="N21" s="40"/>
      <c r="O21" s="40"/>
    </row>
    <row r="22" spans="1:15" ht="20" x14ac:dyDescent="0.35">
      <c r="A22" s="60"/>
      <c r="B22" s="60"/>
      <c r="C22" s="62"/>
      <c r="D22" s="62"/>
      <c r="E22" s="40"/>
      <c r="F22" s="40"/>
      <c r="G22" s="40"/>
      <c r="H22" s="40"/>
      <c r="I22" s="40"/>
      <c r="J22" s="40"/>
      <c r="K22" s="40"/>
      <c r="L22" s="40"/>
      <c r="M22" s="40"/>
      <c r="N22" s="40"/>
      <c r="O22" s="40"/>
    </row>
    <row r="23" spans="1:15" ht="20" x14ac:dyDescent="0.35">
      <c r="A23" s="60"/>
      <c r="B23" s="60"/>
      <c r="C23" s="62"/>
      <c r="D23" s="62"/>
      <c r="E23" s="40"/>
      <c r="F23" s="40"/>
      <c r="G23" s="40"/>
      <c r="H23" s="40"/>
      <c r="I23" s="40"/>
      <c r="J23" s="40"/>
      <c r="K23" s="40"/>
      <c r="L23" s="40"/>
      <c r="M23" s="40"/>
      <c r="N23" s="40"/>
      <c r="O23" s="40"/>
    </row>
    <row r="24" spans="1:15" ht="20" x14ac:dyDescent="0.35">
      <c r="A24" s="60"/>
      <c r="B24" s="60"/>
      <c r="C24" s="62"/>
      <c r="D24" s="62"/>
      <c r="E24" s="40"/>
      <c r="F24" s="40"/>
      <c r="G24" s="40"/>
      <c r="H24" s="40"/>
      <c r="I24" s="40"/>
      <c r="J24" s="40"/>
      <c r="K24" s="40"/>
      <c r="L24" s="40"/>
      <c r="M24" s="40"/>
      <c r="N24" s="40"/>
      <c r="O24" s="40"/>
    </row>
    <row r="25" spans="1:15" ht="20" x14ac:dyDescent="0.35">
      <c r="A25" s="60"/>
      <c r="B25" s="60"/>
      <c r="C25" s="62"/>
      <c r="D25" s="62"/>
      <c r="E25" s="40"/>
      <c r="F25" s="40"/>
      <c r="G25" s="40"/>
      <c r="H25" s="40"/>
      <c r="I25" s="40"/>
      <c r="J25" s="40"/>
      <c r="K25" s="40"/>
      <c r="L25" s="40"/>
      <c r="M25" s="40"/>
      <c r="N25" s="40"/>
      <c r="O25" s="40"/>
    </row>
    <row r="26" spans="1:15" ht="20" x14ac:dyDescent="0.35">
      <c r="A26" s="60"/>
      <c r="B26" s="60"/>
      <c r="C26" s="62"/>
      <c r="D26" s="62"/>
      <c r="E26" s="40"/>
      <c r="F26" s="40"/>
      <c r="G26" s="40"/>
      <c r="H26" s="40"/>
      <c r="I26" s="40"/>
      <c r="J26" s="40"/>
      <c r="K26" s="40"/>
      <c r="L26" s="40"/>
      <c r="M26" s="40"/>
      <c r="N26" s="40"/>
      <c r="O26" s="40"/>
    </row>
    <row r="27" spans="1:15" ht="20" x14ac:dyDescent="0.35">
      <c r="A27" s="60"/>
      <c r="B27" s="60"/>
      <c r="C27" s="62"/>
      <c r="D27" s="62"/>
      <c r="E27" s="40"/>
      <c r="F27" s="40"/>
      <c r="G27" s="40"/>
      <c r="H27" s="40"/>
      <c r="I27" s="40"/>
      <c r="J27" s="40"/>
      <c r="K27" s="40"/>
      <c r="L27" s="40"/>
      <c r="M27" s="40"/>
      <c r="N27" s="40"/>
      <c r="O27" s="40"/>
    </row>
    <row r="28" spans="1:15" ht="20" x14ac:dyDescent="0.35">
      <c r="A28" s="60"/>
      <c r="B28" s="60"/>
      <c r="C28" s="62"/>
      <c r="D28" s="62"/>
      <c r="E28" s="40"/>
      <c r="F28" s="40"/>
      <c r="G28" s="40"/>
      <c r="H28" s="40"/>
      <c r="I28" s="40"/>
      <c r="J28" s="40"/>
      <c r="K28" s="40"/>
      <c r="L28" s="40"/>
      <c r="M28" s="40"/>
      <c r="N28" s="40"/>
      <c r="O28" s="40"/>
    </row>
    <row r="29" spans="1:15" ht="20" x14ac:dyDescent="0.35">
      <c r="A29" s="60"/>
      <c r="B29" s="60"/>
      <c r="C29" s="62"/>
      <c r="D29" s="62"/>
      <c r="E29" s="40"/>
      <c r="F29" s="40"/>
      <c r="G29" s="40"/>
      <c r="H29" s="40"/>
      <c r="I29" s="40"/>
      <c r="J29" s="40"/>
      <c r="K29" s="40"/>
      <c r="L29" s="40"/>
      <c r="M29" s="40"/>
      <c r="N29" s="40"/>
      <c r="O29" s="40"/>
    </row>
    <row r="30" spans="1:15" ht="20" x14ac:dyDescent="0.35">
      <c r="A30" s="60"/>
      <c r="B30" s="60"/>
      <c r="C30" s="62"/>
      <c r="D30" s="62"/>
      <c r="E30" s="40"/>
      <c r="F30" s="40"/>
      <c r="G30" s="40"/>
      <c r="H30" s="40"/>
      <c r="I30" s="40"/>
      <c r="J30" s="40"/>
      <c r="K30" s="40"/>
      <c r="L30" s="40"/>
      <c r="M30" s="40"/>
      <c r="N30" s="40"/>
      <c r="O30" s="40"/>
    </row>
    <row r="31" spans="1:15" ht="20" x14ac:dyDescent="0.35">
      <c r="A31" s="60"/>
      <c r="B31" s="60"/>
      <c r="C31" s="62"/>
      <c r="D31" s="62"/>
      <c r="E31" s="40"/>
      <c r="F31" s="40"/>
      <c r="G31" s="40"/>
      <c r="H31" s="40"/>
      <c r="I31" s="40"/>
      <c r="J31" s="40"/>
      <c r="K31" s="40"/>
      <c r="L31" s="40"/>
      <c r="M31" s="40"/>
      <c r="N31" s="40"/>
      <c r="O31" s="40"/>
    </row>
    <row r="32" spans="1:15" ht="20" x14ac:dyDescent="0.35">
      <c r="A32" s="60"/>
      <c r="B32" s="60"/>
      <c r="C32" s="62"/>
      <c r="D32" s="62"/>
      <c r="E32" s="40"/>
      <c r="F32" s="40"/>
      <c r="G32" s="40"/>
      <c r="H32" s="40"/>
      <c r="I32" s="40"/>
      <c r="J32" s="40"/>
      <c r="K32" s="40"/>
      <c r="L32" s="40"/>
      <c r="M32" s="40"/>
      <c r="N32" s="40"/>
      <c r="O32" s="40"/>
    </row>
    <row r="33" spans="1:15" ht="20" x14ac:dyDescent="0.35">
      <c r="A33" s="60"/>
      <c r="B33" s="60"/>
      <c r="C33" s="62"/>
      <c r="D33" s="62"/>
      <c r="E33" s="40"/>
      <c r="F33" s="40"/>
      <c r="G33" s="40"/>
      <c r="H33" s="40"/>
      <c r="I33" s="40"/>
      <c r="J33" s="40"/>
      <c r="K33" s="40"/>
      <c r="L33" s="40"/>
      <c r="M33" s="40"/>
      <c r="N33" s="40"/>
      <c r="O33" s="40"/>
    </row>
    <row r="34" spans="1:15" ht="20" x14ac:dyDescent="0.35">
      <c r="A34" s="60"/>
      <c r="B34" s="60"/>
      <c r="C34" s="62"/>
      <c r="D34" s="62"/>
      <c r="E34" s="40"/>
      <c r="F34" s="40"/>
      <c r="G34" s="40"/>
      <c r="H34" s="40"/>
      <c r="I34" s="40"/>
      <c r="J34" s="40"/>
      <c r="K34" s="40"/>
      <c r="L34" s="40"/>
      <c r="M34" s="40"/>
      <c r="N34" s="40"/>
      <c r="O34" s="40"/>
    </row>
    <row r="35" spans="1:15" ht="20" x14ac:dyDescent="0.35">
      <c r="A35" s="60"/>
      <c r="B35" s="60"/>
      <c r="C35" s="62"/>
      <c r="D35" s="62"/>
      <c r="E35" s="40"/>
      <c r="F35" s="40"/>
      <c r="G35" s="40"/>
      <c r="H35" s="40"/>
      <c r="I35" s="40"/>
      <c r="J35" s="40"/>
      <c r="K35" s="40"/>
      <c r="L35" s="40"/>
      <c r="M35" s="40"/>
      <c r="N35" s="40"/>
      <c r="O35" s="40"/>
    </row>
    <row r="36" spans="1:15" ht="20" x14ac:dyDescent="0.35">
      <c r="A36" s="60"/>
      <c r="B36" s="60"/>
      <c r="C36" s="62"/>
      <c r="D36" s="62"/>
      <c r="E36" s="40"/>
      <c r="F36" s="40"/>
      <c r="G36" s="40"/>
      <c r="H36" s="40"/>
      <c r="I36" s="40"/>
      <c r="J36" s="40"/>
      <c r="K36" s="40"/>
      <c r="L36" s="40"/>
      <c r="M36" s="40"/>
      <c r="N36" s="40"/>
      <c r="O36" s="40"/>
    </row>
    <row r="37" spans="1:15" ht="20" x14ac:dyDescent="0.35">
      <c r="A37" s="60"/>
      <c r="B37" s="60"/>
      <c r="C37" s="62"/>
      <c r="D37" s="62"/>
      <c r="E37" s="40"/>
      <c r="F37" s="40"/>
      <c r="G37" s="40"/>
      <c r="H37" s="40"/>
      <c r="I37" s="40"/>
      <c r="J37" s="40"/>
      <c r="K37" s="40"/>
      <c r="L37" s="40"/>
      <c r="M37" s="40"/>
      <c r="N37" s="40"/>
      <c r="O37" s="40"/>
    </row>
    <row r="38" spans="1:15" ht="20" x14ac:dyDescent="0.35">
      <c r="A38" s="60"/>
      <c r="B38" s="60"/>
      <c r="C38" s="62"/>
      <c r="D38" s="62"/>
      <c r="E38" s="40"/>
      <c r="F38" s="40"/>
      <c r="G38" s="40"/>
      <c r="H38" s="40"/>
      <c r="I38" s="40"/>
      <c r="J38" s="40"/>
      <c r="K38" s="40"/>
      <c r="L38" s="40"/>
      <c r="M38" s="40"/>
      <c r="N38" s="40"/>
      <c r="O38" s="40"/>
    </row>
    <row r="39" spans="1:15" ht="20" x14ac:dyDescent="0.35">
      <c r="A39" s="60"/>
      <c r="B39" s="60"/>
      <c r="C39" s="62"/>
      <c r="D39" s="62"/>
      <c r="E39" s="40"/>
      <c r="F39" s="40"/>
      <c r="G39" s="40"/>
      <c r="H39" s="40"/>
      <c r="I39" s="40"/>
      <c r="J39" s="40"/>
      <c r="K39" s="40"/>
      <c r="L39" s="40"/>
      <c r="M39" s="40"/>
      <c r="N39" s="40"/>
      <c r="O39" s="40"/>
    </row>
    <row r="40" spans="1:15" ht="20" x14ac:dyDescent="0.35">
      <c r="A40" s="60"/>
      <c r="B40" s="60"/>
      <c r="C40" s="62"/>
      <c r="D40" s="62"/>
      <c r="E40" s="40"/>
      <c r="F40" s="40"/>
      <c r="G40" s="40"/>
      <c r="H40" s="40"/>
      <c r="I40" s="40"/>
      <c r="J40" s="40"/>
      <c r="K40" s="40"/>
      <c r="L40" s="40"/>
      <c r="M40" s="40"/>
      <c r="N40" s="40"/>
      <c r="O40" s="40"/>
    </row>
    <row r="41" spans="1:15" ht="20" x14ac:dyDescent="0.35">
      <c r="A41" s="60"/>
      <c r="B41" s="60"/>
      <c r="C41" s="62"/>
      <c r="D41" s="62"/>
      <c r="E41" s="40"/>
      <c r="F41" s="40"/>
      <c r="G41" s="40"/>
      <c r="H41" s="40"/>
      <c r="I41" s="40"/>
      <c r="J41" s="40"/>
      <c r="K41" s="40"/>
      <c r="L41" s="40"/>
      <c r="M41" s="40"/>
      <c r="N41" s="40"/>
      <c r="O41" s="40"/>
    </row>
    <row r="42" spans="1:15" ht="20" x14ac:dyDescent="0.35">
      <c r="A42" s="60"/>
      <c r="B42" s="60"/>
      <c r="C42" s="62"/>
      <c r="D42" s="62"/>
      <c r="E42" s="40"/>
      <c r="F42" s="40"/>
      <c r="G42" s="40"/>
      <c r="H42" s="40"/>
      <c r="I42" s="40"/>
      <c r="J42" s="40"/>
      <c r="K42" s="40"/>
      <c r="L42" s="40"/>
      <c r="M42" s="40"/>
      <c r="N42" s="40"/>
      <c r="O42" s="40"/>
    </row>
    <row r="43" spans="1:15" ht="20" x14ac:dyDescent="0.35">
      <c r="A43" s="60"/>
      <c r="B43" s="60"/>
      <c r="C43" s="62"/>
      <c r="D43" s="62"/>
      <c r="E43" s="40"/>
      <c r="F43" s="40"/>
      <c r="G43" s="40"/>
      <c r="H43" s="40"/>
      <c r="I43" s="40"/>
      <c r="J43" s="40"/>
      <c r="K43" s="40"/>
      <c r="L43" s="40"/>
      <c r="M43" s="40"/>
      <c r="N43" s="40"/>
      <c r="O43" s="40"/>
    </row>
    <row r="44" spans="1:15" ht="20" x14ac:dyDescent="0.35">
      <c r="A44" s="60"/>
      <c r="B44" s="60"/>
      <c r="C44" s="62"/>
      <c r="D44" s="62"/>
      <c r="E44" s="40"/>
      <c r="F44" s="40"/>
      <c r="G44" s="40"/>
      <c r="H44" s="40"/>
      <c r="I44" s="40"/>
      <c r="J44" s="40"/>
      <c r="K44" s="40"/>
      <c r="L44" s="40"/>
      <c r="M44" s="40"/>
      <c r="N44" s="40"/>
      <c r="O44" s="40"/>
    </row>
    <row r="45" spans="1:15" ht="20" x14ac:dyDescent="0.35">
      <c r="A45" s="60"/>
      <c r="B45" s="60"/>
      <c r="C45" s="62"/>
      <c r="D45" s="62"/>
      <c r="E45" s="40"/>
      <c r="F45" s="40"/>
      <c r="G45" s="40"/>
      <c r="H45" s="40"/>
      <c r="I45" s="40"/>
      <c r="J45" s="40"/>
      <c r="K45" s="40"/>
      <c r="L45" s="40"/>
      <c r="M45" s="40"/>
      <c r="N45" s="40"/>
      <c r="O45" s="40"/>
    </row>
    <row r="46" spans="1:15" ht="20" x14ac:dyDescent="0.35">
      <c r="A46" s="60"/>
      <c r="B46" s="60"/>
      <c r="C46" s="62"/>
      <c r="D46" s="62"/>
      <c r="E46" s="40"/>
      <c r="F46" s="40"/>
      <c r="G46" s="40"/>
      <c r="H46" s="40"/>
      <c r="I46" s="40"/>
      <c r="J46" s="40"/>
      <c r="K46" s="40"/>
      <c r="L46" s="40"/>
      <c r="M46" s="40"/>
      <c r="N46" s="40"/>
      <c r="O46" s="40"/>
    </row>
    <row r="47" spans="1:15" ht="20" x14ac:dyDescent="0.35">
      <c r="A47" s="60"/>
      <c r="B47" s="60"/>
      <c r="C47" s="62"/>
      <c r="D47" s="62"/>
      <c r="E47" s="40"/>
      <c r="F47" s="40"/>
      <c r="G47" s="40"/>
      <c r="H47" s="40"/>
      <c r="I47" s="40"/>
      <c r="J47" s="40"/>
      <c r="K47" s="40"/>
      <c r="L47" s="40"/>
      <c r="M47" s="40"/>
      <c r="N47" s="40"/>
      <c r="O47" s="40"/>
    </row>
    <row r="48" spans="1:15" ht="20" x14ac:dyDescent="0.35">
      <c r="A48" s="60"/>
      <c r="B48" s="60"/>
      <c r="C48" s="62"/>
      <c r="D48" s="62"/>
      <c r="E48" s="40"/>
      <c r="F48" s="40"/>
      <c r="G48" s="40"/>
      <c r="H48" s="40"/>
      <c r="I48" s="40"/>
      <c r="J48" s="40"/>
      <c r="K48" s="40"/>
      <c r="L48" s="40"/>
      <c r="M48" s="40"/>
      <c r="N48" s="40"/>
      <c r="O48" s="40"/>
    </row>
    <row r="49" spans="1:15" ht="20" x14ac:dyDescent="0.35">
      <c r="A49" s="60"/>
      <c r="B49" s="60"/>
      <c r="C49" s="62"/>
      <c r="D49" s="62"/>
      <c r="E49" s="40"/>
      <c r="F49" s="40"/>
      <c r="G49" s="40"/>
      <c r="H49" s="40"/>
      <c r="I49" s="40"/>
      <c r="J49" s="40"/>
      <c r="K49" s="40"/>
      <c r="L49" s="40"/>
      <c r="M49" s="40"/>
      <c r="N49" s="40"/>
      <c r="O49" s="40"/>
    </row>
    <row r="50" spans="1:15" ht="20" x14ac:dyDescent="0.35">
      <c r="A50" s="60"/>
      <c r="B50" s="60"/>
      <c r="C50" s="62"/>
      <c r="D50" s="62"/>
      <c r="E50" s="40"/>
      <c r="F50" s="40"/>
      <c r="G50" s="40"/>
      <c r="H50" s="40"/>
      <c r="I50" s="40"/>
      <c r="J50" s="40"/>
      <c r="K50" s="40"/>
      <c r="L50" s="40"/>
      <c r="M50" s="40"/>
      <c r="N50" s="40"/>
      <c r="O50" s="40"/>
    </row>
    <row r="51" spans="1:15" ht="20" x14ac:dyDescent="0.35">
      <c r="A51" s="60"/>
      <c r="B51" s="60"/>
      <c r="C51" s="62"/>
      <c r="D51" s="62"/>
      <c r="E51" s="40"/>
      <c r="F51" s="40"/>
      <c r="G51" s="40"/>
      <c r="H51" s="40"/>
      <c r="I51" s="40"/>
      <c r="J51" s="40"/>
      <c r="K51" s="40"/>
      <c r="L51" s="40"/>
      <c r="M51" s="40"/>
      <c r="N51" s="40"/>
      <c r="O51" s="40"/>
    </row>
    <row r="52" spans="1:15" ht="20" x14ac:dyDescent="0.35">
      <c r="A52" s="60"/>
      <c r="B52" s="18"/>
      <c r="C52" s="27"/>
      <c r="D52" s="27"/>
    </row>
    <row r="53" spans="1:15" ht="20" x14ac:dyDescent="0.35">
      <c r="A53" s="60"/>
      <c r="B53" s="18"/>
      <c r="C53" s="27"/>
      <c r="D53" s="27"/>
    </row>
    <row r="54" spans="1:15" ht="20" x14ac:dyDescent="0.35">
      <c r="A54" s="60"/>
      <c r="B54" s="18"/>
      <c r="C54" s="27"/>
      <c r="D54" s="27"/>
    </row>
    <row r="55" spans="1:15" ht="20" x14ac:dyDescent="0.35">
      <c r="A55" s="60"/>
      <c r="B55" s="18"/>
      <c r="C55" s="27"/>
      <c r="D55" s="27"/>
    </row>
    <row r="56" spans="1:15" ht="20" x14ac:dyDescent="0.35">
      <c r="A56" s="60"/>
      <c r="B56" s="18"/>
      <c r="C56" s="27"/>
      <c r="D56" s="27"/>
    </row>
    <row r="57" spans="1:15" ht="20" x14ac:dyDescent="0.35">
      <c r="A57" s="60"/>
      <c r="B57" s="18"/>
      <c r="C57" s="27"/>
      <c r="D57" s="27"/>
    </row>
    <row r="58" spans="1:15" ht="20" x14ac:dyDescent="0.35">
      <c r="A58" s="60"/>
      <c r="B58" s="18"/>
      <c r="C58" s="27"/>
      <c r="D58" s="27"/>
    </row>
    <row r="59" spans="1:15" ht="20" x14ac:dyDescent="0.35">
      <c r="A59" s="60"/>
      <c r="B59" s="18"/>
      <c r="C59" s="27"/>
      <c r="D59" s="27"/>
    </row>
    <row r="60" spans="1:15" ht="20" x14ac:dyDescent="0.35">
      <c r="A60" s="60"/>
      <c r="B60" s="18"/>
      <c r="C60" s="27"/>
      <c r="D60" s="27"/>
    </row>
    <row r="61" spans="1:15" ht="20" x14ac:dyDescent="0.35">
      <c r="A61" s="60"/>
      <c r="B61" s="18"/>
      <c r="C61" s="27"/>
      <c r="D61" s="27"/>
    </row>
    <row r="62" spans="1:15" ht="20" x14ac:dyDescent="0.35">
      <c r="A62" s="60"/>
      <c r="B62" s="18"/>
      <c r="C62" s="27"/>
      <c r="D62" s="27"/>
    </row>
    <row r="63" spans="1:15" ht="20" x14ac:dyDescent="0.35">
      <c r="A63" s="60"/>
      <c r="B63" s="18"/>
      <c r="C63" s="27"/>
      <c r="D63" s="27"/>
    </row>
    <row r="64" spans="1:15" ht="20" x14ac:dyDescent="0.35">
      <c r="A64" s="60"/>
      <c r="B64" s="18"/>
      <c r="C64" s="27"/>
      <c r="D64" s="27"/>
    </row>
    <row r="65" spans="1:4" ht="20" x14ac:dyDescent="0.35">
      <c r="A65" s="60"/>
      <c r="B65" s="18"/>
      <c r="C65" s="27"/>
      <c r="D65" s="27"/>
    </row>
    <row r="66" spans="1:4" ht="20" x14ac:dyDescent="0.35">
      <c r="A66" s="60"/>
      <c r="B66" s="18"/>
      <c r="C66" s="27"/>
      <c r="D66" s="27"/>
    </row>
    <row r="67" spans="1:4" ht="20" x14ac:dyDescent="0.35">
      <c r="A67" s="60"/>
      <c r="B67" s="18"/>
      <c r="C67" s="27"/>
      <c r="D67" s="27"/>
    </row>
    <row r="68" spans="1:4" ht="20" x14ac:dyDescent="0.35">
      <c r="A68" s="60"/>
      <c r="B68" s="18"/>
      <c r="C68" s="27"/>
      <c r="D68" s="27"/>
    </row>
    <row r="69" spans="1:4" ht="20" x14ac:dyDescent="0.35">
      <c r="A69" s="60"/>
      <c r="B69" s="18"/>
      <c r="C69" s="27"/>
      <c r="D69" s="27"/>
    </row>
    <row r="70" spans="1:4" ht="20" x14ac:dyDescent="0.35">
      <c r="A70" s="60"/>
      <c r="B70" s="18"/>
      <c r="C70" s="27"/>
      <c r="D70" s="27"/>
    </row>
    <row r="71" spans="1:4" ht="20" x14ac:dyDescent="0.35">
      <c r="A71" s="60"/>
      <c r="B71" s="18"/>
      <c r="C71" s="27"/>
      <c r="D71" s="27"/>
    </row>
    <row r="72" spans="1:4" ht="20" x14ac:dyDescent="0.35">
      <c r="A72" s="60"/>
      <c r="B72" s="18"/>
      <c r="C72" s="27"/>
      <c r="D72" s="27"/>
    </row>
    <row r="73" spans="1:4" ht="20" x14ac:dyDescent="0.35">
      <c r="A73" s="60"/>
      <c r="B73" s="18"/>
      <c r="C73" s="27"/>
      <c r="D73" s="27"/>
    </row>
    <row r="74" spans="1:4" ht="20" x14ac:dyDescent="0.35">
      <c r="A74" s="60"/>
      <c r="B74" s="18"/>
      <c r="C74" s="27"/>
      <c r="D74" s="27"/>
    </row>
    <row r="75" spans="1:4" ht="20" x14ac:dyDescent="0.35">
      <c r="A75" s="60"/>
      <c r="B75" s="18"/>
      <c r="C75" s="27"/>
      <c r="D75" s="27"/>
    </row>
    <row r="76" spans="1:4" ht="20" x14ac:dyDescent="0.35">
      <c r="A76" s="60"/>
      <c r="B76" s="18"/>
      <c r="C76" s="27"/>
      <c r="D76" s="27"/>
    </row>
    <row r="77" spans="1:4" ht="20" x14ac:dyDescent="0.35">
      <c r="A77" s="60"/>
      <c r="B77" s="18"/>
      <c r="C77" s="27"/>
      <c r="D77" s="27"/>
    </row>
    <row r="78" spans="1:4" ht="20" x14ac:dyDescent="0.35">
      <c r="A78" s="60"/>
      <c r="B78" s="18"/>
      <c r="C78" s="27"/>
      <c r="D78" s="27"/>
    </row>
    <row r="79" spans="1:4" ht="20" x14ac:dyDescent="0.35">
      <c r="A79" s="60"/>
      <c r="B79" s="18"/>
      <c r="C79" s="27"/>
      <c r="D79" s="27"/>
    </row>
    <row r="80" spans="1:4" ht="20" x14ac:dyDescent="0.35">
      <c r="A80" s="60"/>
      <c r="B80" s="18"/>
      <c r="C80" s="27"/>
      <c r="D80" s="27"/>
    </row>
    <row r="81" spans="1:4" ht="20" x14ac:dyDescent="0.35">
      <c r="A81" s="60"/>
      <c r="B81" s="18"/>
      <c r="C81" s="27"/>
      <c r="D81" s="27"/>
    </row>
    <row r="82" spans="1:4" ht="20" x14ac:dyDescent="0.35">
      <c r="A82" s="60"/>
      <c r="B82" s="18"/>
      <c r="C82" s="27"/>
      <c r="D82" s="27"/>
    </row>
    <row r="83" spans="1:4" ht="20" x14ac:dyDescent="0.35">
      <c r="A83" s="60"/>
      <c r="B83" s="18"/>
      <c r="C83" s="27"/>
      <c r="D83" s="27"/>
    </row>
    <row r="84" spans="1:4" ht="20" x14ac:dyDescent="0.35">
      <c r="A84" s="60"/>
      <c r="B84" s="18"/>
      <c r="C84" s="27"/>
      <c r="D84" s="27"/>
    </row>
    <row r="85" spans="1:4" ht="20" x14ac:dyDescent="0.35">
      <c r="A85" s="60"/>
      <c r="B85" s="18"/>
      <c r="C85" s="27"/>
      <c r="D85" s="27"/>
    </row>
    <row r="86" spans="1:4" ht="20" x14ac:dyDescent="0.35">
      <c r="A86" s="60"/>
      <c r="B86" s="18"/>
      <c r="C86" s="27"/>
      <c r="D86" s="27"/>
    </row>
    <row r="87" spans="1:4" ht="20" x14ac:dyDescent="0.35">
      <c r="A87" s="60"/>
      <c r="B87" s="18"/>
      <c r="C87" s="27"/>
      <c r="D87" s="27"/>
    </row>
    <row r="88" spans="1:4" ht="20" x14ac:dyDescent="0.35">
      <c r="A88" s="60"/>
      <c r="B88" s="18"/>
      <c r="C88" s="27"/>
      <c r="D88" s="27"/>
    </row>
    <row r="89" spans="1:4" ht="20" x14ac:dyDescent="0.35">
      <c r="A89" s="60"/>
      <c r="B89" s="18"/>
      <c r="C89" s="27"/>
      <c r="D89" s="27"/>
    </row>
    <row r="90" spans="1:4" ht="20" x14ac:dyDescent="0.35">
      <c r="A90" s="60"/>
      <c r="B90" s="18"/>
      <c r="C90" s="27"/>
      <c r="D90" s="27"/>
    </row>
    <row r="91" spans="1:4" ht="20" x14ac:dyDescent="0.35">
      <c r="A91" s="60"/>
      <c r="B91" s="18"/>
      <c r="C91" s="27"/>
      <c r="D91" s="27"/>
    </row>
    <row r="92" spans="1:4" ht="20" x14ac:dyDescent="0.35">
      <c r="A92" s="60"/>
      <c r="B92" s="18"/>
      <c r="C92" s="27"/>
      <c r="D92" s="27"/>
    </row>
    <row r="93" spans="1:4" ht="20" x14ac:dyDescent="0.35">
      <c r="A93" s="60"/>
      <c r="B93" s="18"/>
      <c r="C93" s="27"/>
      <c r="D93" s="27"/>
    </row>
    <row r="94" spans="1:4" ht="20" x14ac:dyDescent="0.35">
      <c r="A94" s="60"/>
      <c r="B94" s="18"/>
      <c r="C94" s="27"/>
      <c r="D94" s="27"/>
    </row>
    <row r="95" spans="1:4" ht="20" x14ac:dyDescent="0.35">
      <c r="A95" s="60"/>
      <c r="B95" s="18"/>
      <c r="C95" s="27"/>
      <c r="D95" s="27"/>
    </row>
    <row r="96" spans="1:4" ht="20" x14ac:dyDescent="0.35">
      <c r="A96" s="60"/>
      <c r="B96" s="18"/>
      <c r="C96" s="27"/>
      <c r="D96" s="27"/>
    </row>
    <row r="97" spans="1:4" ht="20" x14ac:dyDescent="0.35">
      <c r="A97" s="60"/>
      <c r="B97" s="18"/>
      <c r="C97" s="27"/>
      <c r="D97" s="27"/>
    </row>
    <row r="98" spans="1:4" ht="20" x14ac:dyDescent="0.35">
      <c r="A98" s="60"/>
      <c r="B98" s="18"/>
      <c r="C98" s="27"/>
      <c r="D98" s="27"/>
    </row>
    <row r="99" spans="1:4" ht="20" x14ac:dyDescent="0.35">
      <c r="A99" s="60"/>
      <c r="B99" s="18"/>
      <c r="C99" s="27"/>
      <c r="D99" s="27"/>
    </row>
    <row r="100" spans="1:4" ht="20" x14ac:dyDescent="0.35">
      <c r="A100" s="60"/>
      <c r="B100" s="18"/>
      <c r="C100" s="27"/>
      <c r="D100" s="27"/>
    </row>
    <row r="101" spans="1:4" ht="20" x14ac:dyDescent="0.35">
      <c r="A101" s="60"/>
      <c r="B101" s="18"/>
      <c r="C101" s="27"/>
      <c r="D101" s="27"/>
    </row>
    <row r="102" spans="1:4" ht="20" x14ac:dyDescent="0.35">
      <c r="A102" s="60"/>
      <c r="B102" s="18"/>
      <c r="C102" s="27"/>
      <c r="D102" s="27"/>
    </row>
    <row r="103" spans="1:4" ht="20" x14ac:dyDescent="0.35">
      <c r="A103" s="60"/>
      <c r="B103" s="18"/>
      <c r="C103" s="27"/>
      <c r="D103" s="27"/>
    </row>
    <row r="104" spans="1:4" ht="20" x14ac:dyDescent="0.35">
      <c r="A104" s="60"/>
      <c r="B104" s="18"/>
      <c r="C104" s="27"/>
      <c r="D104" s="27"/>
    </row>
    <row r="105" spans="1:4" ht="20" x14ac:dyDescent="0.35">
      <c r="A105" s="60"/>
      <c r="B105" s="18"/>
      <c r="C105" s="27"/>
      <c r="D105" s="27"/>
    </row>
    <row r="106" spans="1:4" ht="20" x14ac:dyDescent="0.35">
      <c r="A106" s="60"/>
      <c r="B106" s="18"/>
      <c r="C106" s="27"/>
      <c r="D106" s="27"/>
    </row>
    <row r="107" spans="1:4" ht="20" x14ac:dyDescent="0.35">
      <c r="A107" s="60"/>
      <c r="B107" s="18"/>
      <c r="C107" s="27"/>
      <c r="D107" s="27"/>
    </row>
    <row r="108" spans="1:4" ht="20" x14ac:dyDescent="0.35">
      <c r="A108" s="60"/>
      <c r="B108" s="18"/>
      <c r="C108" s="27"/>
      <c r="D108" s="27"/>
    </row>
    <row r="109" spans="1:4" ht="20" x14ac:dyDescent="0.35">
      <c r="A109" s="60"/>
      <c r="B109" s="18"/>
      <c r="C109" s="27"/>
      <c r="D109" s="27"/>
    </row>
    <row r="110" spans="1:4" ht="20" x14ac:dyDescent="0.35">
      <c r="A110" s="60"/>
      <c r="B110" s="18"/>
      <c r="C110" s="27"/>
      <c r="D110" s="27"/>
    </row>
    <row r="111" spans="1:4" ht="20" x14ac:dyDescent="0.35">
      <c r="A111" s="60"/>
      <c r="B111" s="18"/>
      <c r="C111" s="27"/>
      <c r="D111" s="27"/>
    </row>
    <row r="112" spans="1:4" ht="20" x14ac:dyDescent="0.35">
      <c r="A112" s="60"/>
      <c r="B112" s="18"/>
      <c r="C112" s="27"/>
      <c r="D112" s="27"/>
    </row>
    <row r="113" spans="1:4" ht="20" x14ac:dyDescent="0.35">
      <c r="A113" s="60"/>
      <c r="B113" s="18"/>
      <c r="C113" s="27"/>
      <c r="D113" s="27"/>
    </row>
    <row r="114" spans="1:4" ht="20" x14ac:dyDescent="0.35">
      <c r="A114" s="60"/>
      <c r="B114" s="18"/>
      <c r="C114" s="27"/>
      <c r="D114" s="27"/>
    </row>
    <row r="115" spans="1:4" ht="20" x14ac:dyDescent="0.35">
      <c r="A115" s="60"/>
      <c r="B115" s="18"/>
      <c r="C115" s="27"/>
      <c r="D115" s="27"/>
    </row>
    <row r="116" spans="1:4" ht="20" x14ac:dyDescent="0.35">
      <c r="A116" s="60"/>
      <c r="B116" s="18"/>
      <c r="C116" s="27"/>
      <c r="D116" s="27"/>
    </row>
    <row r="117" spans="1:4" ht="20" x14ac:dyDescent="0.35">
      <c r="A117" s="60"/>
      <c r="B117" s="18"/>
      <c r="C117" s="27"/>
      <c r="D117" s="27"/>
    </row>
    <row r="118" spans="1:4" ht="20" x14ac:dyDescent="0.35">
      <c r="A118" s="60"/>
      <c r="B118" s="18"/>
      <c r="C118" s="27"/>
      <c r="D118" s="27"/>
    </row>
    <row r="119" spans="1:4" ht="20" x14ac:dyDescent="0.35">
      <c r="A119" s="60"/>
      <c r="B119" s="18"/>
      <c r="C119" s="27"/>
      <c r="D119" s="27"/>
    </row>
    <row r="120" spans="1:4" ht="20" x14ac:dyDescent="0.35">
      <c r="A120" s="60"/>
      <c r="B120" s="18"/>
      <c r="C120" s="27"/>
      <c r="D120" s="27"/>
    </row>
    <row r="121" spans="1:4" ht="20" x14ac:dyDescent="0.35">
      <c r="A121" s="60"/>
      <c r="B121" s="18"/>
      <c r="C121" s="27"/>
      <c r="D121" s="27"/>
    </row>
    <row r="122" spans="1:4" ht="20" x14ac:dyDescent="0.35">
      <c r="A122" s="60"/>
      <c r="B122" s="18"/>
      <c r="C122" s="27"/>
      <c r="D122" s="27"/>
    </row>
    <row r="123" spans="1:4" ht="20" x14ac:dyDescent="0.35">
      <c r="A123" s="60"/>
      <c r="B123" s="18"/>
      <c r="C123" s="27"/>
      <c r="D123" s="27"/>
    </row>
    <row r="124" spans="1:4" ht="20" x14ac:dyDescent="0.35">
      <c r="A124" s="60"/>
      <c r="B124" s="18"/>
      <c r="C124" s="27"/>
      <c r="D124" s="27"/>
    </row>
    <row r="125" spans="1:4" ht="20" x14ac:dyDescent="0.35">
      <c r="A125" s="60"/>
      <c r="B125" s="18"/>
      <c r="C125" s="27"/>
      <c r="D125" s="27"/>
    </row>
    <row r="126" spans="1:4" ht="20" x14ac:dyDescent="0.35">
      <c r="A126" s="60"/>
      <c r="B126" s="18"/>
      <c r="C126" s="27"/>
      <c r="D126" s="27"/>
    </row>
    <row r="127" spans="1:4" ht="20" x14ac:dyDescent="0.35">
      <c r="A127" s="60"/>
      <c r="B127" s="18"/>
      <c r="C127" s="27"/>
      <c r="D127" s="27"/>
    </row>
    <row r="128" spans="1:4" ht="20" x14ac:dyDescent="0.35">
      <c r="A128" s="60"/>
      <c r="B128" s="18"/>
      <c r="C128" s="27"/>
      <c r="D128" s="27"/>
    </row>
    <row r="129" spans="1:4" ht="20" x14ac:dyDescent="0.35">
      <c r="A129" s="60"/>
      <c r="B129" s="18"/>
      <c r="C129" s="27"/>
      <c r="D129" s="27"/>
    </row>
    <row r="130" spans="1:4" ht="20" x14ac:dyDescent="0.35">
      <c r="A130" s="60"/>
      <c r="B130" s="18"/>
      <c r="C130" s="27"/>
      <c r="D130" s="27"/>
    </row>
    <row r="131" spans="1:4" ht="20" x14ac:dyDescent="0.35">
      <c r="A131" s="60"/>
      <c r="B131" s="18"/>
      <c r="C131" s="27"/>
      <c r="D131" s="27"/>
    </row>
    <row r="132" spans="1:4" ht="20" x14ac:dyDescent="0.35">
      <c r="A132" s="60"/>
      <c r="B132" s="18"/>
      <c r="C132" s="27"/>
      <c r="D132" s="27"/>
    </row>
    <row r="133" spans="1:4" ht="20" x14ac:dyDescent="0.35">
      <c r="A133" s="60"/>
      <c r="B133" s="18"/>
      <c r="C133" s="27"/>
      <c r="D133" s="27"/>
    </row>
    <row r="134" spans="1:4" ht="20" x14ac:dyDescent="0.35">
      <c r="A134" s="60"/>
      <c r="B134" s="18"/>
      <c r="C134" s="27"/>
      <c r="D134" s="27"/>
    </row>
    <row r="135" spans="1:4" ht="20" x14ac:dyDescent="0.35">
      <c r="A135" s="60"/>
      <c r="B135" s="18"/>
      <c r="C135" s="27"/>
      <c r="D135" s="27"/>
    </row>
    <row r="136" spans="1:4" ht="20" x14ac:dyDescent="0.35">
      <c r="A136" s="60"/>
      <c r="B136" s="18"/>
      <c r="C136" s="27"/>
      <c r="D136" s="27"/>
    </row>
    <row r="137" spans="1:4" ht="20" x14ac:dyDescent="0.35">
      <c r="A137" s="60"/>
      <c r="B137" s="18"/>
      <c r="C137" s="27"/>
      <c r="D137" s="27"/>
    </row>
    <row r="138" spans="1:4" ht="20" x14ac:dyDescent="0.35">
      <c r="A138" s="60"/>
      <c r="B138" s="18"/>
      <c r="C138" s="27"/>
      <c r="D138" s="27"/>
    </row>
    <row r="139" spans="1:4" ht="20" x14ac:dyDescent="0.35">
      <c r="A139" s="60"/>
      <c r="B139" s="18"/>
      <c r="C139" s="27"/>
      <c r="D139" s="27"/>
    </row>
    <row r="140" spans="1:4" ht="20" x14ac:dyDescent="0.35">
      <c r="A140" s="60"/>
      <c r="B140" s="18"/>
      <c r="C140" s="27"/>
      <c r="D140" s="27"/>
    </row>
    <row r="141" spans="1:4" ht="20" x14ac:dyDescent="0.35">
      <c r="A141" s="60"/>
      <c r="B141" s="18"/>
      <c r="C141" s="27"/>
      <c r="D141" s="27"/>
    </row>
    <row r="142" spans="1:4" ht="20" x14ac:dyDescent="0.35">
      <c r="A142" s="60"/>
      <c r="B142" s="18"/>
      <c r="C142" s="27"/>
      <c r="D142" s="27"/>
    </row>
    <row r="143" spans="1:4" ht="20" x14ac:dyDescent="0.35">
      <c r="A143" s="60"/>
      <c r="B143" s="18"/>
      <c r="C143" s="27"/>
      <c r="D143" s="27"/>
    </row>
    <row r="144" spans="1:4" ht="20" x14ac:dyDescent="0.35">
      <c r="A144" s="60"/>
      <c r="B144" s="18"/>
      <c r="C144" s="27"/>
      <c r="D144" s="27"/>
    </row>
    <row r="145" spans="1:4" ht="20" x14ac:dyDescent="0.35">
      <c r="A145" s="60"/>
      <c r="B145" s="18"/>
      <c r="C145" s="27"/>
      <c r="D145" s="27"/>
    </row>
    <row r="146" spans="1:4" ht="20" x14ac:dyDescent="0.35">
      <c r="A146" s="60"/>
      <c r="B146" s="18"/>
      <c r="C146" s="27"/>
      <c r="D146" s="27"/>
    </row>
    <row r="147" spans="1:4" ht="20" x14ac:dyDescent="0.35">
      <c r="A147" s="60"/>
      <c r="B147" s="18"/>
      <c r="C147" s="27"/>
      <c r="D147" s="27"/>
    </row>
    <row r="148" spans="1:4" ht="20" x14ac:dyDescent="0.35">
      <c r="A148" s="60"/>
      <c r="B148" s="18"/>
      <c r="C148" s="27"/>
      <c r="D148" s="27"/>
    </row>
    <row r="149" spans="1:4" ht="20" x14ac:dyDescent="0.35">
      <c r="A149" s="60"/>
      <c r="B149" s="18"/>
      <c r="C149" s="27"/>
      <c r="D149" s="27"/>
    </row>
    <row r="150" spans="1:4" ht="20" x14ac:dyDescent="0.35">
      <c r="A150" s="60"/>
      <c r="B150" s="18"/>
      <c r="C150" s="27"/>
      <c r="D150" s="27"/>
    </row>
    <row r="151" spans="1:4" ht="20" x14ac:dyDescent="0.35">
      <c r="A151" s="60"/>
      <c r="B151" s="18"/>
      <c r="C151" s="27"/>
      <c r="D151" s="27"/>
    </row>
    <row r="152" spans="1:4" ht="20" x14ac:dyDescent="0.35">
      <c r="A152" s="60"/>
      <c r="B152" s="18"/>
      <c r="C152" s="27"/>
      <c r="D152" s="27"/>
    </row>
    <row r="153" spans="1:4" ht="20" x14ac:dyDescent="0.35">
      <c r="A153" s="60"/>
      <c r="B153" s="18"/>
      <c r="C153" s="27"/>
      <c r="D153" s="27"/>
    </row>
    <row r="154" spans="1:4" ht="20" x14ac:dyDescent="0.35">
      <c r="A154" s="60"/>
      <c r="B154" s="18"/>
      <c r="C154" s="27"/>
      <c r="D154" s="27"/>
    </row>
    <row r="155" spans="1:4" ht="20" x14ac:dyDescent="0.35">
      <c r="A155" s="60"/>
      <c r="B155" s="18"/>
      <c r="C155" s="27"/>
      <c r="D155" s="27"/>
    </row>
    <row r="156" spans="1:4" ht="20" x14ac:dyDescent="0.35">
      <c r="A156" s="60"/>
      <c r="B156" s="18"/>
      <c r="C156" s="27"/>
      <c r="D156" s="27"/>
    </row>
    <row r="157" spans="1:4" ht="20" x14ac:dyDescent="0.35">
      <c r="A157" s="60"/>
      <c r="B157" s="18"/>
      <c r="C157" s="27"/>
      <c r="D157" s="27"/>
    </row>
    <row r="158" spans="1:4" ht="20" x14ac:dyDescent="0.35">
      <c r="A158" s="60"/>
      <c r="B158" s="18"/>
      <c r="C158" s="27"/>
      <c r="D158" s="27"/>
    </row>
    <row r="159" spans="1:4" ht="20" x14ac:dyDescent="0.35">
      <c r="A159" s="60"/>
      <c r="B159" s="18"/>
      <c r="C159" s="27"/>
      <c r="D159" s="27"/>
    </row>
    <row r="160" spans="1:4" ht="20" x14ac:dyDescent="0.35">
      <c r="A160" s="60"/>
      <c r="B160" s="18"/>
      <c r="C160" s="27"/>
      <c r="D160" s="27"/>
    </row>
    <row r="161" spans="1:4" ht="20" x14ac:dyDescent="0.35">
      <c r="A161" s="60"/>
      <c r="B161" s="18"/>
      <c r="C161" s="27"/>
      <c r="D161" s="27"/>
    </row>
    <row r="162" spans="1:4" ht="20" x14ac:dyDescent="0.35">
      <c r="A162" s="60"/>
      <c r="B162" s="18"/>
      <c r="C162" s="27"/>
      <c r="D162" s="27"/>
    </row>
    <row r="163" spans="1:4" ht="20" x14ac:dyDescent="0.35">
      <c r="A163" s="60"/>
      <c r="B163" s="18"/>
      <c r="C163" s="27"/>
      <c r="D163" s="27"/>
    </row>
    <row r="164" spans="1:4" ht="20" x14ac:dyDescent="0.35">
      <c r="A164" s="60"/>
      <c r="B164" s="18"/>
      <c r="C164" s="27"/>
      <c r="D164" s="27"/>
    </row>
    <row r="165" spans="1:4" ht="20" x14ac:dyDescent="0.35">
      <c r="A165" s="60"/>
      <c r="B165" s="18"/>
      <c r="C165" s="27"/>
      <c r="D165" s="27"/>
    </row>
    <row r="166" spans="1:4" ht="20" x14ac:dyDescent="0.35">
      <c r="A166" s="60"/>
      <c r="B166" s="18"/>
      <c r="C166" s="27"/>
      <c r="D166" s="27"/>
    </row>
    <row r="167" spans="1:4" ht="20" x14ac:dyDescent="0.35">
      <c r="A167" s="60"/>
      <c r="B167" s="18"/>
      <c r="C167" s="27"/>
      <c r="D167" s="27"/>
    </row>
    <row r="168" spans="1:4" ht="20" x14ac:dyDescent="0.35">
      <c r="A168" s="60"/>
      <c r="B168" s="18"/>
      <c r="C168" s="27"/>
      <c r="D168" s="27"/>
    </row>
    <row r="169" spans="1:4" ht="20" x14ac:dyDescent="0.35">
      <c r="A169" s="60"/>
      <c r="B169" s="18"/>
      <c r="C169" s="27"/>
      <c r="D169" s="27"/>
    </row>
    <row r="170" spans="1:4" ht="20" x14ac:dyDescent="0.35">
      <c r="A170" s="60"/>
      <c r="B170" s="18"/>
      <c r="C170" s="27"/>
      <c r="D170" s="27"/>
    </row>
    <row r="171" spans="1:4" ht="20" x14ac:dyDescent="0.35">
      <c r="A171" s="60"/>
      <c r="B171" s="18"/>
      <c r="C171" s="27"/>
      <c r="D171" s="27"/>
    </row>
    <row r="172" spans="1:4" ht="20" x14ac:dyDescent="0.35">
      <c r="A172" s="60"/>
      <c r="B172" s="18"/>
      <c r="C172" s="27"/>
      <c r="D172" s="27"/>
    </row>
    <row r="173" spans="1:4" ht="20" x14ac:dyDescent="0.35">
      <c r="A173" s="60"/>
      <c r="B173" s="18"/>
      <c r="C173" s="27"/>
      <c r="D173" s="27"/>
    </row>
    <row r="174" spans="1:4" ht="20" x14ac:dyDescent="0.35">
      <c r="A174" s="60"/>
      <c r="B174" s="18"/>
      <c r="C174" s="27"/>
      <c r="D174" s="27"/>
    </row>
    <row r="175" spans="1:4" ht="20" x14ac:dyDescent="0.35">
      <c r="A175" s="60"/>
      <c r="B175" s="18"/>
      <c r="C175" s="27"/>
      <c r="D175" s="27"/>
    </row>
    <row r="176" spans="1:4" ht="20" x14ac:dyDescent="0.35">
      <c r="A176" s="60"/>
      <c r="B176" s="18"/>
      <c r="C176" s="27"/>
      <c r="D176" s="27"/>
    </row>
    <row r="177" spans="1:4" ht="20" x14ac:dyDescent="0.35">
      <c r="A177" s="60"/>
      <c r="B177" s="18"/>
      <c r="C177" s="27"/>
      <c r="D177" s="27"/>
    </row>
    <row r="178" spans="1:4" ht="20" x14ac:dyDescent="0.35">
      <c r="A178" s="60"/>
      <c r="B178" s="18"/>
      <c r="C178" s="27"/>
      <c r="D178" s="27"/>
    </row>
    <row r="179" spans="1:4" ht="20" x14ac:dyDescent="0.35">
      <c r="A179" s="60"/>
      <c r="B179" s="18"/>
      <c r="C179" s="27"/>
      <c r="D179" s="27"/>
    </row>
    <row r="180" spans="1:4" ht="20" x14ac:dyDescent="0.35">
      <c r="A180" s="60"/>
      <c r="B180" s="18"/>
      <c r="C180" s="27"/>
      <c r="D180" s="27"/>
    </row>
    <row r="181" spans="1:4" ht="20" x14ac:dyDescent="0.35">
      <c r="A181" s="60"/>
      <c r="B181" s="18"/>
      <c r="C181" s="27"/>
      <c r="D181" s="27"/>
    </row>
    <row r="182" spans="1:4" ht="20" x14ac:dyDescent="0.35">
      <c r="A182" s="60"/>
      <c r="B182" s="18"/>
      <c r="C182" s="27"/>
      <c r="D182" s="27"/>
    </row>
    <row r="183" spans="1:4" ht="20" x14ac:dyDescent="0.35">
      <c r="A183" s="60"/>
      <c r="B183" s="18"/>
      <c r="C183" s="27"/>
      <c r="D183" s="27"/>
    </row>
    <row r="184" spans="1:4" ht="20" x14ac:dyDescent="0.35">
      <c r="A184" s="60"/>
      <c r="B184" s="18"/>
      <c r="C184" s="27"/>
      <c r="D184" s="27"/>
    </row>
    <row r="185" spans="1:4" ht="20" x14ac:dyDescent="0.35">
      <c r="A185" s="60"/>
      <c r="B185" s="18"/>
      <c r="C185" s="27"/>
      <c r="D185" s="27"/>
    </row>
    <row r="186" spans="1:4" ht="20" x14ac:dyDescent="0.35">
      <c r="A186" s="60"/>
      <c r="B186" s="18"/>
      <c r="C186" s="27"/>
      <c r="D186" s="27"/>
    </row>
    <row r="187" spans="1:4" ht="20" x14ac:dyDescent="0.35">
      <c r="A187" s="60"/>
      <c r="B187" s="18"/>
      <c r="C187" s="27"/>
      <c r="D187" s="27"/>
    </row>
    <row r="188" spans="1:4" ht="20" x14ac:dyDescent="0.35">
      <c r="A188" s="60"/>
      <c r="B188" s="18"/>
      <c r="C188" s="27"/>
      <c r="D188" s="27"/>
    </row>
    <row r="189" spans="1:4" ht="20" x14ac:dyDescent="0.35">
      <c r="A189" s="60"/>
      <c r="B189" s="18"/>
      <c r="C189" s="27"/>
      <c r="D189" s="27"/>
    </row>
    <row r="190" spans="1:4" ht="20" x14ac:dyDescent="0.35">
      <c r="A190" s="60"/>
      <c r="B190" s="18"/>
      <c r="C190" s="27"/>
      <c r="D190" s="27"/>
    </row>
    <row r="191" spans="1:4" ht="20" x14ac:dyDescent="0.35">
      <c r="A191" s="60"/>
      <c r="B191" s="18"/>
      <c r="C191" s="27"/>
      <c r="D191" s="27"/>
    </row>
    <row r="192" spans="1:4" ht="20" x14ac:dyDescent="0.35">
      <c r="A192" s="60"/>
      <c r="B192" s="18"/>
      <c r="C192" s="27"/>
      <c r="D192" s="27"/>
    </row>
    <row r="193" spans="1:4" ht="20" x14ac:dyDescent="0.35">
      <c r="A193" s="60"/>
      <c r="B193" s="18"/>
      <c r="C193" s="27"/>
      <c r="D193" s="27"/>
    </row>
    <row r="194" spans="1:4" ht="20" x14ac:dyDescent="0.35">
      <c r="A194" s="60"/>
      <c r="B194" s="18"/>
      <c r="C194" s="27"/>
      <c r="D194" s="27"/>
    </row>
    <row r="195" spans="1:4" ht="20" x14ac:dyDescent="0.35">
      <c r="A195" s="60"/>
      <c r="B195" s="18"/>
      <c r="C195" s="27"/>
      <c r="D195" s="27"/>
    </row>
    <row r="196" spans="1:4" ht="20" x14ac:dyDescent="0.35">
      <c r="A196" s="60"/>
      <c r="B196" s="18"/>
      <c r="C196" s="27"/>
      <c r="D196" s="27"/>
    </row>
    <row r="197" spans="1:4" ht="20" x14ac:dyDescent="0.35">
      <c r="A197" s="60"/>
      <c r="B197" s="18"/>
      <c r="C197" s="27"/>
      <c r="D197" s="27"/>
    </row>
    <row r="198" spans="1:4" ht="20" x14ac:dyDescent="0.35">
      <c r="A198" s="60"/>
      <c r="B198" s="18"/>
      <c r="C198" s="27"/>
      <c r="D198" s="27"/>
    </row>
    <row r="199" spans="1:4" ht="20" x14ac:dyDescent="0.35">
      <c r="A199" s="60"/>
      <c r="B199" s="18"/>
      <c r="C199" s="27"/>
      <c r="D199" s="27"/>
    </row>
    <row r="200" spans="1:4" ht="20" x14ac:dyDescent="0.35">
      <c r="A200" s="60"/>
      <c r="B200" s="18"/>
      <c r="C200" s="27"/>
      <c r="D200" s="27"/>
    </row>
    <row r="201" spans="1:4" ht="20" x14ac:dyDescent="0.35">
      <c r="A201" s="60"/>
      <c r="B201" s="18"/>
      <c r="C201" s="27"/>
      <c r="D201" s="27"/>
    </row>
    <row r="202" spans="1:4" ht="20" x14ac:dyDescent="0.35">
      <c r="A202" s="60"/>
      <c r="B202" s="18"/>
      <c r="C202" s="27"/>
      <c r="D202" s="27"/>
    </row>
    <row r="203" spans="1:4" ht="20" x14ac:dyDescent="0.35">
      <c r="A203" s="60"/>
      <c r="B203" s="18"/>
      <c r="C203" s="27"/>
      <c r="D203" s="27"/>
    </row>
    <row r="204" spans="1:4" ht="20" x14ac:dyDescent="0.35">
      <c r="A204" s="60"/>
      <c r="B204" s="18"/>
      <c r="C204" s="27"/>
      <c r="D204" s="27"/>
    </row>
    <row r="205" spans="1:4" ht="20" x14ac:dyDescent="0.35">
      <c r="A205" s="60"/>
      <c r="B205" s="18"/>
      <c r="C205" s="27"/>
      <c r="D205" s="27"/>
    </row>
    <row r="206" spans="1:4" ht="20" x14ac:dyDescent="0.35">
      <c r="A206" s="60"/>
      <c r="B206" s="18"/>
      <c r="C206" s="27"/>
      <c r="D206" s="27"/>
    </row>
    <row r="207" spans="1:4" ht="20" x14ac:dyDescent="0.35">
      <c r="A207" s="60"/>
      <c r="B207" s="18"/>
      <c r="C207" s="27"/>
      <c r="D207" s="27"/>
    </row>
    <row r="208" spans="1:4" x14ac:dyDescent="0.35">
      <c r="A208" s="40"/>
      <c r="B208" s="18"/>
      <c r="C208" s="18"/>
      <c r="D208" s="18"/>
    </row>
    <row r="209" spans="1:8" ht="20" x14ac:dyDescent="0.35">
      <c r="A209" s="40"/>
      <c r="B209" s="23" t="s">
        <v>81</v>
      </c>
      <c r="C209" s="23" t="s">
        <v>129</v>
      </c>
      <c r="D209" s="26" t="s">
        <v>81</v>
      </c>
      <c r="E209" s="26" t="s">
        <v>129</v>
      </c>
    </row>
    <row r="210" spans="1:8" ht="21" x14ac:dyDescent="0.5">
      <c r="A210" s="40"/>
      <c r="B210" s="24" t="s">
        <v>83</v>
      </c>
      <c r="C210" s="24" t="s">
        <v>52</v>
      </c>
      <c r="D210" t="s">
        <v>83</v>
      </c>
      <c r="F210" t="str">
        <f t="shared" ref="F210:F221" si="0">IF(NOT(ISBLANK(D210)),D210,IF(NOT(ISBLANK(E210))," "&amp;E210,FALSE))</f>
        <v>Afectación Económica o presupuestal</v>
      </c>
      <c r="G210" t="s">
        <v>83</v>
      </c>
      <c r="H210" t="str">
        <f ca="1">IF(NOT(ISERROR(MATCH(G210,_xlfn.ANCHORARRAY(B221),0))),F223&amp;"Por favor no seleccionar los criterios de impacto",G210)</f>
        <v>Afectación Económica o presupuestal</v>
      </c>
    </row>
    <row r="211" spans="1:8" ht="21" x14ac:dyDescent="0.5">
      <c r="A211" s="40"/>
      <c r="B211" s="24" t="s">
        <v>83</v>
      </c>
      <c r="C211" s="24" t="s">
        <v>86</v>
      </c>
      <c r="E211" t="s">
        <v>52</v>
      </c>
      <c r="F211" t="str">
        <f t="shared" si="0"/>
        <v xml:space="preserve"> Afectación menor a 10 SMLMV .</v>
      </c>
    </row>
    <row r="212" spans="1:8" ht="21" x14ac:dyDescent="0.5">
      <c r="A212" s="40"/>
      <c r="B212" s="24" t="s">
        <v>83</v>
      </c>
      <c r="C212" s="24" t="s">
        <v>87</v>
      </c>
      <c r="E212" t="s">
        <v>86</v>
      </c>
      <c r="F212" t="str">
        <f t="shared" si="0"/>
        <v xml:space="preserve"> Entre 10 y 50 SMLMV </v>
      </c>
    </row>
    <row r="213" spans="1:8" ht="21" x14ac:dyDescent="0.5">
      <c r="A213" s="40"/>
      <c r="B213" s="24" t="s">
        <v>83</v>
      </c>
      <c r="C213" s="24" t="s">
        <v>88</v>
      </c>
      <c r="E213" t="s">
        <v>87</v>
      </c>
      <c r="F213" t="str">
        <f t="shared" si="0"/>
        <v xml:space="preserve"> Entre 50 y 100 SMLMV </v>
      </c>
    </row>
    <row r="214" spans="1:8" ht="21" x14ac:dyDescent="0.5">
      <c r="A214" s="40"/>
      <c r="B214" s="24" t="s">
        <v>83</v>
      </c>
      <c r="C214" s="24" t="s">
        <v>89</v>
      </c>
      <c r="E214" t="s">
        <v>88</v>
      </c>
      <c r="F214" t="str">
        <f t="shared" si="0"/>
        <v xml:space="preserve"> Entre 100 y 500 SMLMV </v>
      </c>
    </row>
    <row r="215" spans="1:8" ht="21" x14ac:dyDescent="0.5">
      <c r="A215" s="40"/>
      <c r="B215" s="24" t="s">
        <v>51</v>
      </c>
      <c r="C215" s="24" t="s">
        <v>90</v>
      </c>
      <c r="E215" t="s">
        <v>89</v>
      </c>
      <c r="F215" t="str">
        <f t="shared" si="0"/>
        <v xml:space="preserve"> Mayor a 500 SMLMV </v>
      </c>
    </row>
    <row r="216" spans="1:8" ht="21" x14ac:dyDescent="0.5">
      <c r="A216" s="40"/>
      <c r="B216" s="24" t="s">
        <v>51</v>
      </c>
      <c r="C216" s="24" t="s">
        <v>302</v>
      </c>
      <c r="D216" t="s">
        <v>51</v>
      </c>
      <c r="F216" t="str">
        <f t="shared" si="0"/>
        <v>Pérdida Reputacional</v>
      </c>
    </row>
    <row r="217" spans="1:8" ht="21" x14ac:dyDescent="0.5">
      <c r="A217" s="40"/>
      <c r="B217" s="24" t="s">
        <v>51</v>
      </c>
      <c r="C217" s="24" t="s">
        <v>91</v>
      </c>
      <c r="E217" t="s">
        <v>90</v>
      </c>
      <c r="F217" t="str">
        <f t="shared" si="0"/>
        <v xml:space="preserve"> El riesgo afecta la imagen de alguna área de la organización</v>
      </c>
    </row>
    <row r="218" spans="1:8" ht="21" x14ac:dyDescent="0.5">
      <c r="A218" s="40"/>
      <c r="B218" s="24" t="s">
        <v>51</v>
      </c>
      <c r="C218" s="24" t="s">
        <v>304</v>
      </c>
      <c r="E218" t="s">
        <v>302</v>
      </c>
      <c r="F218" t="str">
        <f t="shared" si="0"/>
        <v xml:space="preserve"> El riesgo afecta la imagen de la entidad internamente, de conocimiento general, nivel interno, de junta directiva y accionistas y/o de proveedores</v>
      </c>
    </row>
    <row r="219" spans="1:8" ht="21" x14ac:dyDescent="0.5">
      <c r="A219" s="40"/>
      <c r="B219" s="24" t="s">
        <v>51</v>
      </c>
      <c r="C219" s="24" t="s">
        <v>109</v>
      </c>
      <c r="E219" t="s">
        <v>91</v>
      </c>
      <c r="F219" t="str">
        <f t="shared" si="0"/>
        <v xml:space="preserve"> El riesgo afecta la imagen de la entidad con algunos usuarios de relevancia frente al logro de los objetivos</v>
      </c>
    </row>
    <row r="220" spans="1:8" x14ac:dyDescent="0.35">
      <c r="A220" s="40"/>
      <c r="B220" s="25"/>
      <c r="C220" s="25"/>
      <c r="E220" t="s">
        <v>304</v>
      </c>
      <c r="F220" t="str">
        <f t="shared" si="0"/>
        <v xml:space="preserve"> El riesgo afecta la imagen de la entidad con efecto publicitario sostenido a nivel de sector administrativo, nivel departamental o municipal</v>
      </c>
    </row>
    <row r="221" spans="1:8" x14ac:dyDescent="0.35">
      <c r="A221" s="40"/>
      <c r="B221" s="25" t="e" cm="1">
        <f t="array" aca="1" ref="B221:B223" ca="1">_xlfn.UNIQUE(Tabla1[[#All],[Criterios]])</f>
        <v>#NAME?</v>
      </c>
      <c r="C221" s="25"/>
      <c r="E221" t="s">
        <v>109</v>
      </c>
      <c r="F221" t="str">
        <f t="shared" si="0"/>
        <v xml:space="preserve"> El riesgo afecta la imagen de la entidad a nivel nacional, con efecto publicitarios sostenible a nivel país</v>
      </c>
    </row>
    <row r="222" spans="1:8" x14ac:dyDescent="0.35">
      <c r="A222" s="40"/>
      <c r="B222" s="25" t="e">
        <f ca="1"/>
        <v>#NAME?</v>
      </c>
      <c r="C222" s="25"/>
    </row>
    <row r="223" spans="1:8" x14ac:dyDescent="0.35">
      <c r="B223" s="25" t="e">
        <f ca="1"/>
        <v>#NAME?</v>
      </c>
      <c r="C223" s="25"/>
      <c r="F223" s="28" t="s">
        <v>130</v>
      </c>
    </row>
    <row r="224" spans="1:8" x14ac:dyDescent="0.35">
      <c r="B224" s="17"/>
      <c r="C224" s="17"/>
      <c r="F224" s="28" t="s">
        <v>131</v>
      </c>
    </row>
    <row r="225" spans="2:4" x14ac:dyDescent="0.35">
      <c r="B225" s="17"/>
      <c r="C225" s="17"/>
    </row>
    <row r="226" spans="2:4" x14ac:dyDescent="0.35">
      <c r="B226" s="17"/>
      <c r="C226" s="17"/>
    </row>
    <row r="227" spans="2:4" x14ac:dyDescent="0.35">
      <c r="B227" s="17"/>
      <c r="C227" s="17"/>
      <c r="D227" s="17"/>
    </row>
    <row r="228" spans="2:4" x14ac:dyDescent="0.35">
      <c r="B228" s="17"/>
      <c r="C228" s="17"/>
      <c r="D228" s="17"/>
    </row>
    <row r="229" spans="2:4" x14ac:dyDescent="0.35">
      <c r="B229" s="17"/>
      <c r="C229" s="17"/>
      <c r="D229" s="17"/>
    </row>
    <row r="230" spans="2:4" x14ac:dyDescent="0.35">
      <c r="B230" s="17"/>
      <c r="C230" s="17"/>
      <c r="D230" s="17"/>
    </row>
    <row r="231" spans="2:4" x14ac:dyDescent="0.35">
      <c r="B231" s="17"/>
      <c r="C231" s="17"/>
      <c r="D231" s="17"/>
    </row>
    <row r="232" spans="2:4" x14ac:dyDescent="0.35">
      <c r="B232" s="17"/>
      <c r="C232" s="17"/>
      <c r="D232" s="17"/>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topLeftCell="A4" workbookViewId="0">
      <selection activeCell="C7" sqref="C7:C8"/>
    </sheetView>
  </sheetViews>
  <sheetFormatPr baseColWidth="10" defaultColWidth="14.26953125" defaultRowHeight="13" x14ac:dyDescent="0.3"/>
  <cols>
    <col min="1" max="2" width="14.26953125" style="45"/>
    <col min="3" max="3" width="17" style="45" customWidth="1"/>
    <col min="4" max="4" width="14.26953125" style="45"/>
    <col min="5" max="5" width="46" style="45" customWidth="1"/>
    <col min="6" max="16384" width="14.26953125" style="45"/>
  </cols>
  <sheetData>
    <row r="1" spans="2:6" ht="24" customHeight="1" thickBot="1" x14ac:dyDescent="0.35">
      <c r="B1" s="336" t="s">
        <v>72</v>
      </c>
      <c r="C1" s="337"/>
      <c r="D1" s="337"/>
      <c r="E1" s="337"/>
      <c r="F1" s="338"/>
    </row>
    <row r="2" spans="2:6" ht="16" thickBot="1" x14ac:dyDescent="0.4">
      <c r="B2" s="46"/>
      <c r="C2" s="46"/>
      <c r="D2" s="46"/>
      <c r="E2" s="46"/>
      <c r="F2" s="46"/>
    </row>
    <row r="3" spans="2:6" ht="16" thickBot="1" x14ac:dyDescent="0.35">
      <c r="B3" s="340" t="s">
        <v>58</v>
      </c>
      <c r="C3" s="341"/>
      <c r="D3" s="341"/>
      <c r="E3" s="58" t="s">
        <v>59</v>
      </c>
      <c r="F3" s="59" t="s">
        <v>60</v>
      </c>
    </row>
    <row r="4" spans="2:6" ht="31" x14ac:dyDescent="0.3">
      <c r="B4" s="342" t="s">
        <v>61</v>
      </c>
      <c r="C4" s="344" t="s">
        <v>13</v>
      </c>
      <c r="D4" s="47" t="s">
        <v>14</v>
      </c>
      <c r="E4" s="48" t="s">
        <v>62</v>
      </c>
      <c r="F4" s="49">
        <v>0.25</v>
      </c>
    </row>
    <row r="5" spans="2:6" ht="46.5" x14ac:dyDescent="0.3">
      <c r="B5" s="343"/>
      <c r="C5" s="345"/>
      <c r="D5" s="50" t="s">
        <v>15</v>
      </c>
      <c r="E5" s="51" t="s">
        <v>63</v>
      </c>
      <c r="F5" s="52">
        <v>0.15</v>
      </c>
    </row>
    <row r="6" spans="2:6" ht="46.5" x14ac:dyDescent="0.3">
      <c r="B6" s="343"/>
      <c r="C6" s="345"/>
      <c r="D6" s="50" t="s">
        <v>16</v>
      </c>
      <c r="E6" s="51" t="s">
        <v>64</v>
      </c>
      <c r="F6" s="52">
        <v>0.1</v>
      </c>
    </row>
    <row r="7" spans="2:6" ht="62" x14ac:dyDescent="0.3">
      <c r="B7" s="343"/>
      <c r="C7" s="345" t="s">
        <v>17</v>
      </c>
      <c r="D7" s="50" t="s">
        <v>10</v>
      </c>
      <c r="E7" s="51" t="s">
        <v>65</v>
      </c>
      <c r="F7" s="52">
        <v>0.25</v>
      </c>
    </row>
    <row r="8" spans="2:6" ht="31" x14ac:dyDescent="0.3">
      <c r="B8" s="343"/>
      <c r="C8" s="345"/>
      <c r="D8" s="50" t="s">
        <v>9</v>
      </c>
      <c r="E8" s="51" t="s">
        <v>66</v>
      </c>
      <c r="F8" s="52">
        <v>0.15</v>
      </c>
    </row>
    <row r="9" spans="2:6" ht="46.5" x14ac:dyDescent="0.3">
      <c r="B9" s="343" t="s">
        <v>136</v>
      </c>
      <c r="C9" s="345" t="s">
        <v>18</v>
      </c>
      <c r="D9" s="50" t="s">
        <v>19</v>
      </c>
      <c r="E9" s="51" t="s">
        <v>67</v>
      </c>
      <c r="F9" s="53" t="s">
        <v>68</v>
      </c>
    </row>
    <row r="10" spans="2:6" ht="46.5" x14ac:dyDescent="0.3">
      <c r="B10" s="343"/>
      <c r="C10" s="345"/>
      <c r="D10" s="50" t="s">
        <v>20</v>
      </c>
      <c r="E10" s="51" t="s">
        <v>69</v>
      </c>
      <c r="F10" s="53" t="s">
        <v>68</v>
      </c>
    </row>
    <row r="11" spans="2:6" ht="46.5" x14ac:dyDescent="0.3">
      <c r="B11" s="343"/>
      <c r="C11" s="345" t="s">
        <v>21</v>
      </c>
      <c r="D11" s="50" t="s">
        <v>22</v>
      </c>
      <c r="E11" s="51" t="s">
        <v>70</v>
      </c>
      <c r="F11" s="53" t="s">
        <v>68</v>
      </c>
    </row>
    <row r="12" spans="2:6" ht="46.5" x14ac:dyDescent="0.3">
      <c r="B12" s="343"/>
      <c r="C12" s="345"/>
      <c r="D12" s="50" t="s">
        <v>23</v>
      </c>
      <c r="E12" s="51" t="s">
        <v>71</v>
      </c>
      <c r="F12" s="53" t="s">
        <v>68</v>
      </c>
    </row>
    <row r="13" spans="2:6" ht="31" x14ac:dyDescent="0.3">
      <c r="B13" s="343"/>
      <c r="C13" s="345" t="s">
        <v>24</v>
      </c>
      <c r="D13" s="50" t="s">
        <v>110</v>
      </c>
      <c r="E13" s="51" t="s">
        <v>113</v>
      </c>
      <c r="F13" s="53" t="s">
        <v>68</v>
      </c>
    </row>
    <row r="14" spans="2:6" ht="16" thickBot="1" x14ac:dyDescent="0.35">
      <c r="B14" s="346"/>
      <c r="C14" s="347"/>
      <c r="D14" s="54" t="s">
        <v>111</v>
      </c>
      <c r="E14" s="55" t="s">
        <v>112</v>
      </c>
      <c r="F14" s="56" t="s">
        <v>68</v>
      </c>
    </row>
    <row r="15" spans="2:6" ht="49.5" customHeight="1" x14ac:dyDescent="0.3">
      <c r="B15" s="339" t="s">
        <v>133</v>
      </c>
      <c r="C15" s="339"/>
      <c r="D15" s="339"/>
      <c r="E15" s="339"/>
      <c r="F15" s="339"/>
    </row>
    <row r="16" spans="2:6" ht="27" customHeight="1" x14ac:dyDescent="0.3">
      <c r="B16" s="5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3" sqref="E3"/>
    </sheetView>
  </sheetViews>
  <sheetFormatPr baseColWidth="10" defaultRowHeight="14.5" x14ac:dyDescent="0.35"/>
  <sheetData>
    <row r="2" spans="2:5" x14ac:dyDescent="0.35">
      <c r="B2" t="s">
        <v>31</v>
      </c>
      <c r="E2" t="s">
        <v>119</v>
      </c>
    </row>
    <row r="3" spans="2:5" x14ac:dyDescent="0.35">
      <c r="B3" t="s">
        <v>32</v>
      </c>
      <c r="E3" t="s">
        <v>118</v>
      </c>
    </row>
    <row r="4" spans="2:5" x14ac:dyDescent="0.35">
      <c r="B4" t="s">
        <v>123</v>
      </c>
      <c r="E4" t="s">
        <v>120</v>
      </c>
    </row>
    <row r="5" spans="2:5" x14ac:dyDescent="0.35">
      <c r="B5" t="s">
        <v>122</v>
      </c>
    </row>
    <row r="8" spans="2:5" x14ac:dyDescent="0.35">
      <c r="B8" t="s">
        <v>306</v>
      </c>
    </row>
    <row r="9" spans="2:5" x14ac:dyDescent="0.35">
      <c r="B9" t="s">
        <v>36</v>
      </c>
    </row>
    <row r="10" spans="2:5" x14ac:dyDescent="0.35">
      <c r="B10" t="s">
        <v>37</v>
      </c>
    </row>
    <row r="13" spans="2:5" x14ac:dyDescent="0.35">
      <c r="B13" t="s">
        <v>247</v>
      </c>
    </row>
    <row r="14" spans="2:5" x14ac:dyDescent="0.35">
      <c r="B14" t="s">
        <v>246</v>
      </c>
    </row>
    <row r="15" spans="2:5" x14ac:dyDescent="0.35">
      <c r="B15" t="s">
        <v>249</v>
      </c>
    </row>
    <row r="16" spans="2:5" x14ac:dyDescent="0.35">
      <c r="B16" t="s">
        <v>114</v>
      </c>
    </row>
    <row r="17" spans="2:2" x14ac:dyDescent="0.35">
      <c r="B17" t="s">
        <v>115</v>
      </c>
    </row>
    <row r="18" spans="2:2" x14ac:dyDescent="0.35">
      <c r="B18" t="s">
        <v>116</v>
      </c>
    </row>
    <row r="19" spans="2:2" x14ac:dyDescent="0.35">
      <c r="B19" t="s">
        <v>117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4" sqref="A4"/>
    </sheetView>
  </sheetViews>
  <sheetFormatPr baseColWidth="10" defaultColWidth="11.453125" defaultRowHeight="13" x14ac:dyDescent="0.3"/>
  <cols>
    <col min="1" max="1" width="32.81640625" style="4" customWidth="1"/>
    <col min="2" max="16384" width="11.453125" style="4"/>
  </cols>
  <sheetData>
    <row r="3" spans="1:1" x14ac:dyDescent="0.3">
      <c r="A3" s="5" t="s">
        <v>14</v>
      </c>
    </row>
    <row r="4" spans="1:1" x14ac:dyDescent="0.3">
      <c r="A4" s="5" t="s">
        <v>15</v>
      </c>
    </row>
    <row r="5" spans="1:1" x14ac:dyDescent="0.3">
      <c r="A5" s="5" t="s">
        <v>16</v>
      </c>
    </row>
    <row r="6" spans="1:1" x14ac:dyDescent="0.3">
      <c r="A6" s="5" t="s">
        <v>10</v>
      </c>
    </row>
    <row r="7" spans="1:1" x14ac:dyDescent="0.3">
      <c r="A7" s="5" t="s">
        <v>9</v>
      </c>
    </row>
    <row r="8" spans="1:1" x14ac:dyDescent="0.3">
      <c r="A8" s="5" t="s">
        <v>19</v>
      </c>
    </row>
    <row r="9" spans="1:1" x14ac:dyDescent="0.3">
      <c r="A9" s="5" t="s">
        <v>20</v>
      </c>
    </row>
    <row r="10" spans="1:1" x14ac:dyDescent="0.3">
      <c r="A10" s="5" t="s">
        <v>22</v>
      </c>
    </row>
    <row r="11" spans="1:1" x14ac:dyDescent="0.3">
      <c r="A11" s="5" t="s">
        <v>23</v>
      </c>
    </row>
    <row r="12" spans="1:1" x14ac:dyDescent="0.3">
      <c r="A12" s="5" t="s">
        <v>25</v>
      </c>
    </row>
    <row r="13" spans="1:1" x14ac:dyDescent="0.3">
      <c r="A13" s="5" t="s">
        <v>26</v>
      </c>
    </row>
    <row r="14" spans="1:1" x14ac:dyDescent="0.3">
      <c r="A14" s="5" t="s">
        <v>27</v>
      </c>
    </row>
    <row r="16" spans="1:1" x14ac:dyDescent="0.3">
      <c r="A16" s="5" t="s">
        <v>30</v>
      </c>
    </row>
    <row r="17" spans="1:1" x14ac:dyDescent="0.3">
      <c r="A17" s="5" t="s">
        <v>31</v>
      </c>
    </row>
    <row r="18" spans="1:1" x14ac:dyDescent="0.3">
      <c r="A18" s="5" t="s">
        <v>32</v>
      </c>
    </row>
    <row r="20" spans="1:1" x14ac:dyDescent="0.3">
      <c r="A20" s="5" t="s">
        <v>36</v>
      </c>
    </row>
    <row r="21" spans="1:1" x14ac:dyDescent="0.3">
      <c r="A21" s="5"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Riesgos Corrup</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SPAP</cp:lastModifiedBy>
  <cp:lastPrinted>2023-03-27T14:56:44Z</cp:lastPrinted>
  <dcterms:created xsi:type="dcterms:W3CDTF">2020-03-24T23:12:47Z</dcterms:created>
  <dcterms:modified xsi:type="dcterms:W3CDTF">2024-01-31T20:51:34Z</dcterms:modified>
</cp:coreProperties>
</file>