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8_{3AACF1EB-14C0-40EA-A342-66BF86B53E3D}" xr6:coauthVersionLast="47" xr6:coauthVersionMax="47" xr10:uidLastSave="{00000000-0000-0000-0000-000000000000}"/>
  <bookViews>
    <workbookView xWindow="-120" yWindow="-120" windowWidth="29040" windowHeight="15840"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2" hidden="1">'Mapa final'!$A$6:$BS$158</definedName>
  </definedNames>
  <calcPr calcId="191029"/>
  <pivotCaches>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57" i="1" l="1"/>
  <c r="AN157" i="1"/>
  <c r="T92" i="1"/>
  <c r="X144" i="19" l="1"/>
  <c r="X132" i="19"/>
  <c r="X126" i="19"/>
  <c r="X94" i="19"/>
  <c r="X82" i="19"/>
  <c r="X76" i="19"/>
  <c r="X244" i="19"/>
  <c r="X232" i="19"/>
  <c r="X226" i="19"/>
  <c r="X194" i="19"/>
  <c r="X182" i="19"/>
  <c r="X176" i="19"/>
  <c r="U244" i="19"/>
  <c r="U232" i="19"/>
  <c r="U226" i="19"/>
  <c r="U194" i="19"/>
  <c r="U182" i="19"/>
  <c r="U176" i="19"/>
  <c r="U144" i="19"/>
  <c r="U132" i="19"/>
  <c r="U126" i="19"/>
  <c r="U94" i="19"/>
  <c r="U82" i="19"/>
  <c r="U76" i="19"/>
  <c r="R244" i="19"/>
  <c r="R232" i="19"/>
  <c r="R226" i="19"/>
  <c r="R194" i="19"/>
  <c r="R182" i="19"/>
  <c r="R176" i="19"/>
  <c r="R144" i="19"/>
  <c r="R132" i="19"/>
  <c r="R126" i="19"/>
  <c r="R94" i="19"/>
  <c r="R82" i="19"/>
  <c r="R76" i="19"/>
  <c r="O244" i="19"/>
  <c r="O232" i="19"/>
  <c r="O226" i="19"/>
  <c r="O194" i="19"/>
  <c r="O182" i="19"/>
  <c r="O176" i="19"/>
  <c r="O144" i="19"/>
  <c r="O132" i="19"/>
  <c r="O126" i="19"/>
  <c r="O94" i="19"/>
  <c r="O82" i="19"/>
  <c r="O76" i="19"/>
  <c r="N232" i="19"/>
  <c r="N182" i="19"/>
  <c r="N132" i="19"/>
  <c r="N82" i="19"/>
  <c r="Q232" i="19"/>
  <c r="Q182" i="19"/>
  <c r="Q132" i="19"/>
  <c r="Q82" i="19"/>
  <c r="T232" i="19"/>
  <c r="T182" i="19"/>
  <c r="T132" i="19"/>
  <c r="T82" i="19"/>
  <c r="W232" i="19"/>
  <c r="W182" i="19"/>
  <c r="W132" i="19"/>
  <c r="W82" i="19"/>
  <c r="L244" i="19"/>
  <c r="L232" i="19"/>
  <c r="L226" i="19"/>
  <c r="L194" i="19"/>
  <c r="L182" i="19"/>
  <c r="L176" i="19"/>
  <c r="L144" i="19"/>
  <c r="L132" i="19"/>
  <c r="L126" i="19"/>
  <c r="L94" i="19"/>
  <c r="L82" i="19"/>
  <c r="L76" i="19"/>
  <c r="K232" i="19"/>
  <c r="K182" i="19"/>
  <c r="K132" i="19"/>
  <c r="K82" i="19"/>
  <c r="X44" i="19"/>
  <c r="X32" i="19"/>
  <c r="X26" i="19"/>
  <c r="W32" i="19"/>
  <c r="U44" i="19"/>
  <c r="U32" i="19"/>
  <c r="U26" i="19"/>
  <c r="T32" i="19"/>
  <c r="Q32" i="19"/>
  <c r="R44" i="19"/>
  <c r="R32" i="19"/>
  <c r="R26" i="19"/>
  <c r="O44" i="19"/>
  <c r="O26" i="19"/>
  <c r="L44" i="19"/>
  <c r="L26" i="19"/>
  <c r="L32" i="19"/>
  <c r="K32" i="19"/>
  <c r="F221" i="13" l="1"/>
  <c r="F220" i="13"/>
  <c r="F219" i="13"/>
  <c r="F218" i="13"/>
  <c r="F217" i="13"/>
  <c r="F216" i="13"/>
  <c r="F215" i="13"/>
  <c r="F214" i="13"/>
  <c r="F213" i="13"/>
  <c r="F212" i="13"/>
  <c r="F211" i="13"/>
  <c r="F210" i="13"/>
  <c r="W85" i="1" l="1"/>
  <c r="T85" i="1"/>
  <c r="K85" i="1"/>
  <c r="L85" i="1" l="1"/>
  <c r="AA85" i="1" s="1"/>
  <c r="AB85" i="1" l="1"/>
  <c r="AC85" i="1"/>
  <c r="T36" i="1" l="1"/>
  <c r="T24" i="1" l="1"/>
  <c r="AE24" i="1" s="1"/>
  <c r="AD24" i="1" s="1"/>
  <c r="T23" i="1"/>
  <c r="AE23" i="1" s="1"/>
  <c r="AD23" i="1" s="1"/>
  <c r="T21" i="1"/>
  <c r="AE21" i="1" s="1"/>
  <c r="AD21" i="1" s="1"/>
  <c r="T20" i="1"/>
  <c r="AE20" i="1" s="1"/>
  <c r="AD20" i="1" s="1"/>
  <c r="W156" i="1"/>
  <c r="T156" i="1"/>
  <c r="AE156" i="1" s="1"/>
  <c r="AD156" i="1" s="1"/>
  <c r="W155" i="1"/>
  <c r="T155" i="1"/>
  <c r="AE155" i="1" s="1"/>
  <c r="AD155" i="1" s="1"/>
  <c r="W154" i="1"/>
  <c r="T154" i="1"/>
  <c r="K154" i="1"/>
  <c r="W153" i="1"/>
  <c r="T153" i="1"/>
  <c r="AE153" i="1" s="1"/>
  <c r="AD153" i="1" s="1"/>
  <c r="W152" i="1"/>
  <c r="T152" i="1"/>
  <c r="AE152" i="1" s="1"/>
  <c r="AD152" i="1" s="1"/>
  <c r="W151" i="1"/>
  <c r="T151" i="1"/>
  <c r="K151" i="1"/>
  <c r="W150" i="1"/>
  <c r="T150" i="1"/>
  <c r="AE150" i="1" s="1"/>
  <c r="AD150" i="1" s="1"/>
  <c r="W149" i="1"/>
  <c r="T149" i="1"/>
  <c r="AE149" i="1" s="1"/>
  <c r="AD149" i="1" s="1"/>
  <c r="W148" i="1"/>
  <c r="T148" i="1"/>
  <c r="K148" i="1"/>
  <c r="W147" i="1"/>
  <c r="T147" i="1"/>
  <c r="AE147" i="1" s="1"/>
  <c r="AD147" i="1" s="1"/>
  <c r="W146" i="1"/>
  <c r="T146" i="1"/>
  <c r="AE146" i="1" s="1"/>
  <c r="AD146" i="1" s="1"/>
  <c r="W145" i="1"/>
  <c r="T145" i="1"/>
  <c r="K145" i="1"/>
  <c r="W144" i="1"/>
  <c r="T144" i="1"/>
  <c r="AE144" i="1" s="1"/>
  <c r="AD144" i="1" s="1"/>
  <c r="W143" i="1"/>
  <c r="T143" i="1"/>
  <c r="AE143" i="1" s="1"/>
  <c r="AD143" i="1" s="1"/>
  <c r="W142" i="1"/>
  <c r="T142" i="1"/>
  <c r="K142" i="1"/>
  <c r="W141" i="1"/>
  <c r="T141" i="1"/>
  <c r="AE141" i="1" s="1"/>
  <c r="AD141" i="1" s="1"/>
  <c r="W140" i="1"/>
  <c r="T140" i="1"/>
  <c r="AE140" i="1" s="1"/>
  <c r="AD140" i="1" s="1"/>
  <c r="W139" i="1"/>
  <c r="T139" i="1"/>
  <c r="K139" i="1"/>
  <c r="W138" i="1"/>
  <c r="T138" i="1"/>
  <c r="AE138" i="1" s="1"/>
  <c r="AD138" i="1" s="1"/>
  <c r="W137" i="1"/>
  <c r="T137" i="1"/>
  <c r="AE137" i="1" s="1"/>
  <c r="AD137" i="1" s="1"/>
  <c r="W136" i="1"/>
  <c r="T136" i="1"/>
  <c r="K136" i="1"/>
  <c r="W135" i="1"/>
  <c r="T135" i="1"/>
  <c r="AD135" i="1" s="1"/>
  <c r="W134" i="1"/>
  <c r="T134" i="1"/>
  <c r="AD134" i="1" s="1"/>
  <c r="W133" i="1"/>
  <c r="T133" i="1"/>
  <c r="K133" i="1"/>
  <c r="W132" i="1"/>
  <c r="T132" i="1"/>
  <c r="AD132" i="1" s="1"/>
  <c r="W131" i="1"/>
  <c r="T131" i="1"/>
  <c r="AD131" i="1" s="1"/>
  <c r="W130" i="1"/>
  <c r="T130" i="1"/>
  <c r="K130" i="1"/>
  <c r="T129" i="1"/>
  <c r="AE129" i="1" s="1"/>
  <c r="AD129" i="1" s="1"/>
  <c r="T128" i="1"/>
  <c r="AE128" i="1" s="1"/>
  <c r="AD128" i="1" s="1"/>
  <c r="W127" i="1"/>
  <c r="T127" i="1"/>
  <c r="K127" i="1"/>
  <c r="AE154" i="1" l="1"/>
  <c r="AD154" i="1" s="1"/>
  <c r="AE148" i="1"/>
  <c r="AD148" i="1" s="1"/>
  <c r="L151" i="1"/>
  <c r="AA151" i="1" s="1"/>
  <c r="AA155" i="1"/>
  <c r="AA156" i="1"/>
  <c r="L154" i="1"/>
  <c r="AA154" i="1" s="1"/>
  <c r="AA152" i="1"/>
  <c r="AA153" i="1"/>
  <c r="AA149" i="1"/>
  <c r="AA150" i="1"/>
  <c r="L148" i="1"/>
  <c r="AA148" i="1" s="1"/>
  <c r="AE145" i="1"/>
  <c r="AD145" i="1" s="1"/>
  <c r="AA146" i="1"/>
  <c r="AA147" i="1"/>
  <c r="L145" i="1"/>
  <c r="AA145" i="1" s="1"/>
  <c r="AE142" i="1"/>
  <c r="AD142" i="1" s="1"/>
  <c r="AA143" i="1"/>
  <c r="AA144" i="1"/>
  <c r="L142" i="1"/>
  <c r="AA142" i="1" s="1"/>
  <c r="AE139" i="1"/>
  <c r="AD139" i="1" s="1"/>
  <c r="AA140" i="1"/>
  <c r="AA141" i="1"/>
  <c r="L139" i="1"/>
  <c r="AA139" i="1" s="1"/>
  <c r="L136" i="1"/>
  <c r="AA136" i="1" s="1"/>
  <c r="AA137" i="1" s="1"/>
  <c r="AA138" i="1" s="1"/>
  <c r="L133" i="1"/>
  <c r="AA133" i="1" s="1"/>
  <c r="AA134" i="1" s="1"/>
  <c r="AA135" i="1" s="1"/>
  <c r="L130" i="1"/>
  <c r="AA130" i="1" s="1"/>
  <c r="AA131" i="1" s="1"/>
  <c r="AA132" i="1" s="1"/>
  <c r="L127" i="1"/>
  <c r="AA127" i="1" s="1"/>
  <c r="AA128" i="1" s="1"/>
  <c r="AA129" i="1" s="1"/>
  <c r="T123" i="1"/>
  <c r="W122" i="1"/>
  <c r="T122" i="1"/>
  <c r="W121" i="1"/>
  <c r="T121" i="1"/>
  <c r="K121" i="1"/>
  <c r="W120" i="1"/>
  <c r="T120" i="1"/>
  <c r="W119" i="1"/>
  <c r="T119" i="1"/>
  <c r="W118" i="1"/>
  <c r="T118" i="1"/>
  <c r="K118" i="1"/>
  <c r="T117" i="1"/>
  <c r="W116" i="1"/>
  <c r="T116" i="1"/>
  <c r="W115" i="1"/>
  <c r="T115" i="1"/>
  <c r="K115" i="1"/>
  <c r="T114" i="1"/>
  <c r="W113" i="1"/>
  <c r="T113" i="1"/>
  <c r="W112" i="1"/>
  <c r="T112" i="1"/>
  <c r="K112" i="1"/>
  <c r="T111" i="1"/>
  <c r="W110" i="1"/>
  <c r="T110" i="1"/>
  <c r="W109" i="1"/>
  <c r="T109" i="1"/>
  <c r="K109" i="1"/>
  <c r="K124" i="1"/>
  <c r="K106" i="1"/>
  <c r="K103" i="1"/>
  <c r="K100" i="1"/>
  <c r="K97" i="1"/>
  <c r="K94" i="1"/>
  <c r="K91" i="1"/>
  <c r="K88" i="1"/>
  <c r="K82" i="1"/>
  <c r="K79" i="1"/>
  <c r="K76" i="1"/>
  <c r="K73" i="1"/>
  <c r="K70" i="1"/>
  <c r="K67" i="1"/>
  <c r="K64" i="1"/>
  <c r="K61" i="1"/>
  <c r="K58" i="1"/>
  <c r="K55" i="1"/>
  <c r="K52" i="1"/>
  <c r="K49" i="1"/>
  <c r="K46" i="1"/>
  <c r="K43" i="1"/>
  <c r="K40" i="1"/>
  <c r="K37" i="1"/>
  <c r="K34" i="1"/>
  <c r="K31" i="1"/>
  <c r="K28" i="1"/>
  <c r="K25" i="1"/>
  <c r="K22" i="1"/>
  <c r="K19" i="1"/>
  <c r="K16" i="1"/>
  <c r="K13" i="1"/>
  <c r="K10" i="1"/>
  <c r="T126" i="1"/>
  <c r="AE126" i="1" s="1"/>
  <c r="AD126" i="1" s="1"/>
  <c r="T125" i="1"/>
  <c r="AE125" i="1" s="1"/>
  <c r="AD125" i="1" s="1"/>
  <c r="W124" i="1"/>
  <c r="T124" i="1"/>
  <c r="T108" i="1"/>
  <c r="W107" i="1"/>
  <c r="T107" i="1"/>
  <c r="T105" i="1"/>
  <c r="W104" i="1"/>
  <c r="T104" i="1"/>
  <c r="T102" i="1"/>
  <c r="W101" i="1"/>
  <c r="T101" i="1"/>
  <c r="W103" i="1"/>
  <c r="T103" i="1"/>
  <c r="W100" i="1"/>
  <c r="T100" i="1"/>
  <c r="T99" i="1"/>
  <c r="W98" i="1"/>
  <c r="T98" i="1"/>
  <c r="T96" i="1"/>
  <c r="W95" i="1"/>
  <c r="T95" i="1"/>
  <c r="T93" i="1"/>
  <c r="W94" i="1"/>
  <c r="T94" i="1"/>
  <c r="W92" i="1"/>
  <c r="AA92" i="1"/>
  <c r="T90" i="1"/>
  <c r="T89" i="1"/>
  <c r="W84" i="1"/>
  <c r="T84" i="1"/>
  <c r="W83" i="1"/>
  <c r="T83" i="1"/>
  <c r="W81" i="1"/>
  <c r="T81" i="1"/>
  <c r="AD81" i="1" s="1"/>
  <c r="W80" i="1"/>
  <c r="T80" i="1"/>
  <c r="T78" i="1"/>
  <c r="W76" i="1"/>
  <c r="T76" i="1"/>
  <c r="T77" i="1"/>
  <c r="W75" i="1"/>
  <c r="T75" i="1"/>
  <c r="AD75" i="1" s="1"/>
  <c r="W74" i="1"/>
  <c r="T74" i="1"/>
  <c r="W73" i="1"/>
  <c r="T73" i="1"/>
  <c r="W72" i="1"/>
  <c r="T72" i="1"/>
  <c r="AD72" i="1" s="1"/>
  <c r="W71" i="1"/>
  <c r="T71" i="1"/>
  <c r="T69" i="1"/>
  <c r="W68" i="1"/>
  <c r="T68" i="1"/>
  <c r="T66" i="1"/>
  <c r="AE66" i="1" s="1"/>
  <c r="AD66" i="1" s="1"/>
  <c r="T65" i="1"/>
  <c r="T63" i="1"/>
  <c r="AE63" i="1" s="1"/>
  <c r="AD63" i="1" s="1"/>
  <c r="T62" i="1"/>
  <c r="T60" i="1"/>
  <c r="AE60" i="1" s="1"/>
  <c r="AD60" i="1" s="1"/>
  <c r="W59" i="1"/>
  <c r="T59" i="1"/>
  <c r="T57" i="1"/>
  <c r="T56" i="1"/>
  <c r="T54" i="1"/>
  <c r="AE54" i="1" s="1"/>
  <c r="AD54" i="1" s="1"/>
  <c r="W55" i="1"/>
  <c r="T55" i="1"/>
  <c r="T53" i="1"/>
  <c r="T51" i="1"/>
  <c r="AE51" i="1" s="1"/>
  <c r="AD51" i="1" s="1"/>
  <c r="T50" i="1"/>
  <c r="T48" i="1"/>
  <c r="AE48" i="1" s="1"/>
  <c r="AD48" i="1" s="1"/>
  <c r="W47" i="1"/>
  <c r="T47" i="1"/>
  <c r="W49" i="1"/>
  <c r="T49" i="1"/>
  <c r="W46" i="1"/>
  <c r="T46" i="1"/>
  <c r="T45" i="1"/>
  <c r="T44" i="1"/>
  <c r="W43" i="1"/>
  <c r="T43" i="1"/>
  <c r="T42" i="1"/>
  <c r="AE42" i="1" s="1"/>
  <c r="AD42" i="1" s="1"/>
  <c r="T41" i="1"/>
  <c r="W40" i="1"/>
  <c r="T40" i="1"/>
  <c r="T39" i="1"/>
  <c r="AE39" i="1" s="1"/>
  <c r="AD39" i="1" s="1"/>
  <c r="T38" i="1"/>
  <c r="W37" i="1"/>
  <c r="T37" i="1"/>
  <c r="W36" i="1"/>
  <c r="AD36" i="1"/>
  <c r="W35" i="1"/>
  <c r="T35" i="1"/>
  <c r="W34" i="1"/>
  <c r="T34" i="1"/>
  <c r="T33" i="1"/>
  <c r="AE33" i="1" s="1"/>
  <c r="AD33" i="1" s="1"/>
  <c r="W32" i="1"/>
  <c r="T32" i="1"/>
  <c r="W31" i="1"/>
  <c r="T31" i="1"/>
  <c r="T30" i="1"/>
  <c r="AE30" i="1" s="1"/>
  <c r="AD30" i="1" s="1"/>
  <c r="T29" i="1"/>
  <c r="W28" i="1"/>
  <c r="T28" i="1"/>
  <c r="W27" i="1"/>
  <c r="T27" i="1"/>
  <c r="AE27" i="1" s="1"/>
  <c r="AD27" i="1" s="1"/>
  <c r="W26" i="1"/>
  <c r="T26" i="1"/>
  <c r="AE29" i="1" l="1"/>
  <c r="AD29" i="1" s="1"/>
  <c r="AD35" i="1"/>
  <c r="AE41" i="1"/>
  <c r="AD41" i="1" s="1"/>
  <c r="AD59" i="1"/>
  <c r="AE65" i="1"/>
  <c r="AD65" i="1" s="1"/>
  <c r="AD80" i="1"/>
  <c r="AE89" i="1"/>
  <c r="AD89" i="1" s="1"/>
  <c r="AE93" i="1"/>
  <c r="AD93" i="1" s="1"/>
  <c r="AA93" i="1"/>
  <c r="AE99" i="1"/>
  <c r="AD99" i="1" s="1"/>
  <c r="AE114" i="1"/>
  <c r="AD114" i="1" s="1"/>
  <c r="AD119" i="1"/>
  <c r="AE26" i="1"/>
  <c r="AD26" i="1" s="1"/>
  <c r="AD32" i="1"/>
  <c r="AE38" i="1"/>
  <c r="AD38" i="1" s="1"/>
  <c r="AE50" i="1"/>
  <c r="AD50" i="1" s="1"/>
  <c r="AE53" i="1"/>
  <c r="AD53" i="1" s="1"/>
  <c r="AE57" i="1"/>
  <c r="AD57" i="1" s="1"/>
  <c r="AD74" i="1"/>
  <c r="AE77" i="1"/>
  <c r="AD77" i="1" s="1"/>
  <c r="AE78" i="1"/>
  <c r="AD78" i="1" s="1"/>
  <c r="AE90" i="1"/>
  <c r="AD90" i="1" s="1"/>
  <c r="AD95" i="1"/>
  <c r="AD98" i="1"/>
  <c r="AD101" i="1"/>
  <c r="AD104" i="1"/>
  <c r="AD107" i="1"/>
  <c r="AE111" i="1"/>
  <c r="AD111" i="1" s="1"/>
  <c r="AD116" i="1"/>
  <c r="AE56" i="1"/>
  <c r="AD56" i="1" s="1"/>
  <c r="AE62" i="1"/>
  <c r="AD62" i="1" s="1"/>
  <c r="AD68" i="1"/>
  <c r="AD71" i="1"/>
  <c r="AE96" i="1"/>
  <c r="AD96" i="1" s="1"/>
  <c r="AE102" i="1"/>
  <c r="AD102" i="1" s="1"/>
  <c r="AE105" i="1"/>
  <c r="AD105" i="1" s="1"/>
  <c r="AE108" i="1"/>
  <c r="AD108" i="1" s="1"/>
  <c r="AD110" i="1"/>
  <c r="AE117" i="1"/>
  <c r="AD117" i="1" s="1"/>
  <c r="AE122" i="1"/>
  <c r="AD122" i="1" s="1"/>
  <c r="AD113" i="1"/>
  <c r="AD120" i="1"/>
  <c r="AE92" i="1"/>
  <c r="AD92" i="1" s="1"/>
  <c r="AD47" i="1"/>
  <c r="AB154" i="1"/>
  <c r="AC154" i="1"/>
  <c r="AB156" i="1"/>
  <c r="AC156" i="1"/>
  <c r="AB155" i="1"/>
  <c r="AC155" i="1"/>
  <c r="AB151" i="1"/>
  <c r="AC151" i="1"/>
  <c r="AB153" i="1"/>
  <c r="AC153" i="1"/>
  <c r="AB152" i="1"/>
  <c r="AC152" i="1"/>
  <c r="AB149" i="1"/>
  <c r="AC149" i="1"/>
  <c r="AB148" i="1"/>
  <c r="AC148" i="1"/>
  <c r="AB150" i="1"/>
  <c r="AC150" i="1"/>
  <c r="AB145" i="1"/>
  <c r="AC145" i="1"/>
  <c r="AB146" i="1"/>
  <c r="AC146" i="1"/>
  <c r="AB147" i="1"/>
  <c r="AC147" i="1"/>
  <c r="AB142" i="1"/>
  <c r="AC142" i="1"/>
  <c r="AB143" i="1"/>
  <c r="AC143" i="1"/>
  <c r="AB144" i="1"/>
  <c r="AC144" i="1"/>
  <c r="AB139" i="1"/>
  <c r="AC139" i="1"/>
  <c r="AB141" i="1"/>
  <c r="AC141" i="1"/>
  <c r="AB140" i="1"/>
  <c r="AC140" i="1"/>
  <c r="AB136" i="1"/>
  <c r="AC136" i="1"/>
  <c r="AB138" i="1"/>
  <c r="AC138" i="1"/>
  <c r="AB137" i="1"/>
  <c r="AC137" i="1"/>
  <c r="AB133" i="1"/>
  <c r="AC133" i="1"/>
  <c r="AB135" i="1"/>
  <c r="AC135" i="1"/>
  <c r="AB134" i="1"/>
  <c r="AC134" i="1"/>
  <c r="AB130" i="1"/>
  <c r="AC130" i="1"/>
  <c r="AB132" i="1"/>
  <c r="AC132" i="1"/>
  <c r="AB131" i="1"/>
  <c r="AC131" i="1"/>
  <c r="AB127" i="1"/>
  <c r="AC127" i="1"/>
  <c r="AB129" i="1"/>
  <c r="AC129" i="1"/>
  <c r="AB128" i="1"/>
  <c r="AC128" i="1"/>
  <c r="L121" i="1"/>
  <c r="AA121" i="1" s="1"/>
  <c r="AA122" i="1" s="1"/>
  <c r="L118" i="1"/>
  <c r="AA118" i="1" s="1"/>
  <c r="AA119" i="1" s="1"/>
  <c r="AA120" i="1" s="1"/>
  <c r="L115" i="1"/>
  <c r="AA115" i="1" s="1"/>
  <c r="AA116" i="1" s="1"/>
  <c r="AA117" i="1" s="1"/>
  <c r="L112" i="1"/>
  <c r="AA112" i="1" s="1"/>
  <c r="AA113" i="1" s="1"/>
  <c r="AA114" i="1" s="1"/>
  <c r="L109" i="1"/>
  <c r="AA109" i="1" s="1"/>
  <c r="AA110" i="1" s="1"/>
  <c r="AA111" i="1" s="1"/>
  <c r="L124" i="1"/>
  <c r="AA124" i="1" s="1"/>
  <c r="AA125" i="1" s="1"/>
  <c r="AA126" i="1" s="1"/>
  <c r="L106" i="1"/>
  <c r="L103" i="1"/>
  <c r="AA103" i="1" s="1"/>
  <c r="AA104" i="1" s="1"/>
  <c r="AA105" i="1" s="1"/>
  <c r="L100" i="1"/>
  <c r="AA100" i="1" s="1"/>
  <c r="AA101" i="1" s="1"/>
  <c r="AA102" i="1" s="1"/>
  <c r="L97" i="1"/>
  <c r="L94" i="1"/>
  <c r="AA94" i="1" s="1"/>
  <c r="AA95" i="1" s="1"/>
  <c r="AA96" i="1" s="1"/>
  <c r="L91" i="1"/>
  <c r="L88" i="1"/>
  <c r="L82" i="1"/>
  <c r="L79" i="1"/>
  <c r="L76" i="1"/>
  <c r="AA76" i="1" s="1"/>
  <c r="AA77" i="1" s="1"/>
  <c r="AA78" i="1" s="1"/>
  <c r="L73" i="1"/>
  <c r="AA73" i="1" s="1"/>
  <c r="AA74" i="1" s="1"/>
  <c r="AA75" i="1" s="1"/>
  <c r="L70" i="1"/>
  <c r="L67" i="1"/>
  <c r="L64" i="1"/>
  <c r="L61" i="1"/>
  <c r="L58" i="1"/>
  <c r="L55" i="1"/>
  <c r="AA55" i="1" s="1"/>
  <c r="AA56" i="1" s="1"/>
  <c r="AA57" i="1" s="1"/>
  <c r="L52" i="1"/>
  <c r="L49" i="1"/>
  <c r="AA49" i="1" s="1"/>
  <c r="AA50" i="1" s="1"/>
  <c r="AA51" i="1" s="1"/>
  <c r="L46" i="1"/>
  <c r="AA46" i="1" s="1"/>
  <c r="AA47" i="1" s="1"/>
  <c r="AA48" i="1" s="1"/>
  <c r="L43" i="1"/>
  <c r="AA43" i="1" s="1"/>
  <c r="L40" i="1"/>
  <c r="AA40" i="1" s="1"/>
  <c r="AA41" i="1" s="1"/>
  <c r="AA42" i="1" s="1"/>
  <c r="L37" i="1"/>
  <c r="AA37" i="1" s="1"/>
  <c r="AA38" i="1" s="1"/>
  <c r="AA39" i="1" s="1"/>
  <c r="L34" i="1"/>
  <c r="AA34" i="1" s="1"/>
  <c r="AA35" i="1" s="1"/>
  <c r="AA36" i="1" s="1"/>
  <c r="L31" i="1"/>
  <c r="AA31" i="1" s="1"/>
  <c r="AA32" i="1" s="1"/>
  <c r="AA33" i="1" s="1"/>
  <c r="L28" i="1"/>
  <c r="AA28" i="1" s="1"/>
  <c r="AA29" i="1" s="1"/>
  <c r="AA30" i="1" s="1"/>
  <c r="L25" i="1"/>
  <c r="L22" i="1"/>
  <c r="L19" i="1"/>
  <c r="L16" i="1"/>
  <c r="L13" i="1"/>
  <c r="L10" i="1"/>
  <c r="T17" i="1"/>
  <c r="T18" i="1"/>
  <c r="T19" i="1"/>
  <c r="W19" i="1"/>
  <c r="T22" i="1"/>
  <c r="W22" i="1"/>
  <c r="T25" i="1"/>
  <c r="W25" i="1"/>
  <c r="T52" i="1"/>
  <c r="W52" i="1"/>
  <c r="T58" i="1"/>
  <c r="W58" i="1"/>
  <c r="T61" i="1"/>
  <c r="W61" i="1"/>
  <c r="T64" i="1"/>
  <c r="W64" i="1"/>
  <c r="T67" i="1"/>
  <c r="W67" i="1"/>
  <c r="T70" i="1"/>
  <c r="W70" i="1"/>
  <c r="T79" i="1"/>
  <c r="W79" i="1"/>
  <c r="T82" i="1"/>
  <c r="W82" i="1"/>
  <c r="T88" i="1"/>
  <c r="W88" i="1"/>
  <c r="T91" i="1"/>
  <c r="W91" i="1"/>
  <c r="T97" i="1"/>
  <c r="W97" i="1"/>
  <c r="T106" i="1"/>
  <c r="W106" i="1"/>
  <c r="T14" i="1"/>
  <c r="T15" i="1"/>
  <c r="T11" i="1"/>
  <c r="T12" i="1"/>
  <c r="W55" i="19" l="1"/>
  <c r="N55" i="19"/>
  <c r="K55" i="19"/>
  <c r="T55" i="19"/>
  <c r="Q55" i="19"/>
  <c r="R247" i="19"/>
  <c r="O147" i="19"/>
  <c r="X197" i="19"/>
  <c r="R197" i="19"/>
  <c r="R147" i="19"/>
  <c r="O97" i="19"/>
  <c r="U247" i="19"/>
  <c r="X97" i="19"/>
  <c r="L147" i="19"/>
  <c r="X47" i="19"/>
  <c r="X147" i="19"/>
  <c r="L97" i="19"/>
  <c r="O197" i="19"/>
  <c r="U97" i="19"/>
  <c r="O247" i="19"/>
  <c r="U147" i="19"/>
  <c r="R97" i="19"/>
  <c r="L247" i="19"/>
  <c r="X247" i="19"/>
  <c r="L197" i="19"/>
  <c r="L47" i="19"/>
  <c r="R47" i="19"/>
  <c r="U47" i="19"/>
  <c r="O47" i="19"/>
  <c r="U197" i="19"/>
  <c r="O55" i="19"/>
  <c r="U55" i="19"/>
  <c r="R55" i="19"/>
  <c r="X55" i="19"/>
  <c r="L55" i="19"/>
  <c r="T98" i="19"/>
  <c r="K98" i="19"/>
  <c r="W148" i="19"/>
  <c r="K148" i="19"/>
  <c r="W98" i="19"/>
  <c r="N48" i="19"/>
  <c r="Q48" i="19"/>
  <c r="T148" i="19"/>
  <c r="N98" i="19"/>
  <c r="N248" i="19"/>
  <c r="W248" i="19"/>
  <c r="T48" i="19"/>
  <c r="K248" i="19"/>
  <c r="K48" i="19"/>
  <c r="N198" i="19"/>
  <c r="Q148" i="19"/>
  <c r="N148" i="19"/>
  <c r="Q198" i="19"/>
  <c r="Q98" i="19"/>
  <c r="T248" i="19"/>
  <c r="W48" i="19"/>
  <c r="Q248" i="19"/>
  <c r="K198" i="19"/>
  <c r="T198" i="19"/>
  <c r="W198" i="19"/>
  <c r="U249" i="19"/>
  <c r="X199" i="19"/>
  <c r="L199" i="19"/>
  <c r="X249" i="19"/>
  <c r="L249" i="19"/>
  <c r="O249" i="19"/>
  <c r="R249" i="19"/>
  <c r="U199" i="19"/>
  <c r="R149" i="19"/>
  <c r="O99" i="19"/>
  <c r="U149" i="19"/>
  <c r="R99" i="19"/>
  <c r="R199" i="19"/>
  <c r="X149" i="19"/>
  <c r="L149" i="19"/>
  <c r="U99" i="19"/>
  <c r="O199" i="19"/>
  <c r="O149" i="19"/>
  <c r="X99" i="19"/>
  <c r="L99" i="19"/>
  <c r="R49" i="19"/>
  <c r="U49" i="19"/>
  <c r="X49" i="19"/>
  <c r="L49" i="19"/>
  <c r="O49" i="19"/>
  <c r="N250" i="19"/>
  <c r="Q200" i="19"/>
  <c r="Q250" i="19"/>
  <c r="T200" i="19"/>
  <c r="T250" i="19"/>
  <c r="W250" i="19"/>
  <c r="K250" i="19"/>
  <c r="N200" i="19"/>
  <c r="W150" i="19"/>
  <c r="K150" i="19"/>
  <c r="T100" i="19"/>
  <c r="N150" i="19"/>
  <c r="W100" i="19"/>
  <c r="K100" i="19"/>
  <c r="K200" i="19"/>
  <c r="Q150" i="19"/>
  <c r="N100" i="19"/>
  <c r="W200" i="19"/>
  <c r="T150" i="19"/>
  <c r="Q100" i="19"/>
  <c r="T50" i="19"/>
  <c r="K50" i="19"/>
  <c r="W50" i="19"/>
  <c r="N50" i="19"/>
  <c r="Q50" i="19"/>
  <c r="V250" i="19"/>
  <c r="J250" i="19"/>
  <c r="M200" i="19"/>
  <c r="M250" i="19"/>
  <c r="P200" i="19"/>
  <c r="P250" i="19"/>
  <c r="S250" i="19"/>
  <c r="V200" i="19"/>
  <c r="J200" i="19"/>
  <c r="S200" i="19"/>
  <c r="S150" i="19"/>
  <c r="P100" i="19"/>
  <c r="V150" i="19"/>
  <c r="J150" i="19"/>
  <c r="S100" i="19"/>
  <c r="M150" i="19"/>
  <c r="V100" i="19"/>
  <c r="J100" i="19"/>
  <c r="P150" i="19"/>
  <c r="M100" i="19"/>
  <c r="S50" i="19"/>
  <c r="J50" i="19"/>
  <c r="V50" i="19"/>
  <c r="M50" i="19"/>
  <c r="P50" i="19"/>
  <c r="W251" i="19"/>
  <c r="K251" i="19"/>
  <c r="N201" i="19"/>
  <c r="N251" i="19"/>
  <c r="Q201" i="19"/>
  <c r="Q251" i="19"/>
  <c r="T201" i="19"/>
  <c r="T251" i="19"/>
  <c r="W201" i="19"/>
  <c r="K201" i="19"/>
  <c r="W151" i="19"/>
  <c r="T151" i="19"/>
  <c r="Q101" i="19"/>
  <c r="K151" i="19"/>
  <c r="T101" i="19"/>
  <c r="N151" i="19"/>
  <c r="W101" i="19"/>
  <c r="K101" i="19"/>
  <c r="Q151" i="19"/>
  <c r="N101" i="19"/>
  <c r="Q51" i="19"/>
  <c r="T51" i="19"/>
  <c r="N51" i="19"/>
  <c r="W51" i="19"/>
  <c r="K51" i="19"/>
  <c r="X252" i="19"/>
  <c r="L252" i="19"/>
  <c r="O202" i="19"/>
  <c r="O252" i="19"/>
  <c r="R202" i="19"/>
  <c r="R252" i="19"/>
  <c r="U202" i="19"/>
  <c r="U252" i="19"/>
  <c r="X202" i="19"/>
  <c r="L202" i="19"/>
  <c r="X152" i="19"/>
  <c r="L152" i="19"/>
  <c r="U152" i="19"/>
  <c r="O152" i="19"/>
  <c r="R102" i="19"/>
  <c r="U52" i="19"/>
  <c r="U102" i="19"/>
  <c r="R152" i="19"/>
  <c r="X102" i="19"/>
  <c r="L102" i="19"/>
  <c r="O52" i="19"/>
  <c r="O102" i="19"/>
  <c r="R52" i="19"/>
  <c r="X52" i="19"/>
  <c r="L52" i="19"/>
  <c r="P252" i="19"/>
  <c r="S202" i="19"/>
  <c r="S252" i="19"/>
  <c r="V202" i="19"/>
  <c r="J202" i="19"/>
  <c r="V252" i="19"/>
  <c r="J252" i="19"/>
  <c r="M202" i="19"/>
  <c r="M252" i="19"/>
  <c r="P202" i="19"/>
  <c r="P152" i="19"/>
  <c r="J152" i="19"/>
  <c r="V102" i="19"/>
  <c r="J102" i="19"/>
  <c r="S152" i="19"/>
  <c r="M102" i="19"/>
  <c r="M152" i="19"/>
  <c r="P102" i="19"/>
  <c r="S52" i="19"/>
  <c r="V152" i="19"/>
  <c r="S102" i="19"/>
  <c r="V52" i="19"/>
  <c r="J52" i="19"/>
  <c r="P52" i="19"/>
  <c r="M52" i="19"/>
  <c r="M253" i="19"/>
  <c r="P203" i="19"/>
  <c r="P253" i="19"/>
  <c r="S203" i="19"/>
  <c r="S253" i="19"/>
  <c r="V203" i="19"/>
  <c r="J203" i="19"/>
  <c r="V253" i="19"/>
  <c r="J253" i="19"/>
  <c r="M203" i="19"/>
  <c r="M153" i="19"/>
  <c r="V153" i="19"/>
  <c r="P153" i="19"/>
  <c r="S103" i="19"/>
  <c r="V53" i="19"/>
  <c r="J53" i="19"/>
  <c r="J153" i="19"/>
  <c r="V103" i="19"/>
  <c r="J103" i="19"/>
  <c r="S153" i="19"/>
  <c r="M103" i="19"/>
  <c r="P53" i="19"/>
  <c r="P103" i="19"/>
  <c r="S53" i="19"/>
  <c r="M53" i="19"/>
  <c r="N254" i="19"/>
  <c r="Q204" i="19"/>
  <c r="Q254" i="19"/>
  <c r="T204" i="19"/>
  <c r="T254" i="19"/>
  <c r="W204" i="19"/>
  <c r="K204" i="19"/>
  <c r="W254" i="19"/>
  <c r="K254" i="19"/>
  <c r="N204" i="19"/>
  <c r="N154" i="19"/>
  <c r="W154" i="19"/>
  <c r="Q154" i="19"/>
  <c r="T104" i="19"/>
  <c r="W54" i="19"/>
  <c r="K54" i="19"/>
  <c r="K154" i="19"/>
  <c r="W104" i="19"/>
  <c r="K104" i="19"/>
  <c r="T154" i="19"/>
  <c r="N104" i="19"/>
  <c r="Q54" i="19"/>
  <c r="Q104" i="19"/>
  <c r="T54" i="19"/>
  <c r="N54" i="19"/>
  <c r="O255" i="19"/>
  <c r="R205" i="19"/>
  <c r="R255" i="19"/>
  <c r="U205" i="19"/>
  <c r="U255" i="19"/>
  <c r="X205" i="19"/>
  <c r="L205" i="19"/>
  <c r="X255" i="19"/>
  <c r="L255" i="19"/>
  <c r="O205" i="19"/>
  <c r="O155" i="19"/>
  <c r="X155" i="19"/>
  <c r="R155" i="19"/>
  <c r="U105" i="19"/>
  <c r="L155" i="19"/>
  <c r="X105" i="19"/>
  <c r="L105" i="19"/>
  <c r="U155" i="19"/>
  <c r="O105" i="19"/>
  <c r="R105" i="19"/>
  <c r="K197" i="19"/>
  <c r="Q97" i="19"/>
  <c r="T47" i="19"/>
  <c r="N147" i="19"/>
  <c r="W147" i="19"/>
  <c r="K97" i="19"/>
  <c r="N247" i="19"/>
  <c r="Q147" i="19"/>
  <c r="W247" i="19"/>
  <c r="K147" i="19"/>
  <c r="T97" i="19"/>
  <c r="Q47" i="19"/>
  <c r="T197" i="19"/>
  <c r="W97" i="19"/>
  <c r="K47" i="19"/>
  <c r="N197" i="19"/>
  <c r="T247" i="19"/>
  <c r="W197" i="19"/>
  <c r="N97" i="19"/>
  <c r="Q247" i="19"/>
  <c r="T147" i="19"/>
  <c r="W47" i="19"/>
  <c r="K247" i="19"/>
  <c r="N47" i="19"/>
  <c r="Q197" i="19"/>
  <c r="X98" i="19"/>
  <c r="R148" i="19"/>
  <c r="U248" i="19"/>
  <c r="R98" i="19"/>
  <c r="L198" i="19"/>
  <c r="R248" i="19"/>
  <c r="L148" i="19"/>
  <c r="U148" i="19"/>
  <c r="X248" i="19"/>
  <c r="R48" i="19"/>
  <c r="O48" i="19"/>
  <c r="O198" i="19"/>
  <c r="L48" i="19"/>
  <c r="X148" i="19"/>
  <c r="R198" i="19"/>
  <c r="O248" i="19"/>
  <c r="X48" i="19"/>
  <c r="U98" i="19"/>
  <c r="U198" i="19"/>
  <c r="U48" i="19"/>
  <c r="O148" i="19"/>
  <c r="X198" i="19"/>
  <c r="O98" i="19"/>
  <c r="L98" i="19"/>
  <c r="L248" i="19"/>
  <c r="Q249" i="19"/>
  <c r="T199" i="19"/>
  <c r="T249" i="19"/>
  <c r="W249" i="19"/>
  <c r="K249" i="19"/>
  <c r="N249" i="19"/>
  <c r="Q199" i="19"/>
  <c r="N199" i="19"/>
  <c r="N149" i="19"/>
  <c r="W99" i="19"/>
  <c r="K99" i="19"/>
  <c r="K199" i="19"/>
  <c r="Q149" i="19"/>
  <c r="N99" i="19"/>
  <c r="T149" i="19"/>
  <c r="Q99" i="19"/>
  <c r="W199" i="19"/>
  <c r="W149" i="19"/>
  <c r="K149" i="19"/>
  <c r="T99" i="19"/>
  <c r="N49" i="19"/>
  <c r="Q49" i="19"/>
  <c r="T49" i="19"/>
  <c r="W49" i="19"/>
  <c r="K49" i="19"/>
  <c r="R250" i="19"/>
  <c r="U200" i="19"/>
  <c r="U250" i="19"/>
  <c r="X200" i="19"/>
  <c r="L200" i="19"/>
  <c r="X250" i="19"/>
  <c r="L250" i="19"/>
  <c r="O250" i="19"/>
  <c r="R200" i="19"/>
  <c r="O150" i="19"/>
  <c r="X100" i="19"/>
  <c r="L100" i="19"/>
  <c r="O200" i="19"/>
  <c r="R150" i="19"/>
  <c r="O100" i="19"/>
  <c r="U150" i="19"/>
  <c r="R100" i="19"/>
  <c r="X150" i="19"/>
  <c r="L150" i="19"/>
  <c r="U100" i="19"/>
  <c r="X50" i="19"/>
  <c r="O50" i="19"/>
  <c r="R50" i="19"/>
  <c r="L50" i="19"/>
  <c r="U50" i="19"/>
  <c r="O251" i="19"/>
  <c r="R201" i="19"/>
  <c r="R251" i="19"/>
  <c r="U201" i="19"/>
  <c r="U251" i="19"/>
  <c r="X201" i="19"/>
  <c r="X251" i="19"/>
  <c r="L251" i="19"/>
  <c r="O201" i="19"/>
  <c r="L151" i="19"/>
  <c r="U101" i="19"/>
  <c r="X151" i="19"/>
  <c r="O151" i="19"/>
  <c r="X101" i="19"/>
  <c r="L101" i="19"/>
  <c r="L201" i="19"/>
  <c r="R151" i="19"/>
  <c r="O101" i="19"/>
  <c r="U151" i="19"/>
  <c r="R101" i="19"/>
  <c r="U51" i="19"/>
  <c r="O51" i="19"/>
  <c r="X51" i="19"/>
  <c r="R51" i="19"/>
  <c r="L51" i="19"/>
  <c r="S251" i="19"/>
  <c r="V201" i="19"/>
  <c r="J201" i="19"/>
  <c r="V251" i="19"/>
  <c r="J251" i="19"/>
  <c r="M201" i="19"/>
  <c r="M251" i="19"/>
  <c r="P251" i="19"/>
  <c r="S201" i="19"/>
  <c r="P151" i="19"/>
  <c r="M101" i="19"/>
  <c r="P201" i="19"/>
  <c r="S151" i="19"/>
  <c r="P101" i="19"/>
  <c r="V151" i="19"/>
  <c r="J151" i="19"/>
  <c r="S101" i="19"/>
  <c r="M151" i="19"/>
  <c r="V101" i="19"/>
  <c r="J101" i="19"/>
  <c r="M51" i="19"/>
  <c r="J51" i="19"/>
  <c r="S51" i="19"/>
  <c r="V51" i="19"/>
  <c r="P51" i="19"/>
  <c r="T252" i="19"/>
  <c r="W202" i="19"/>
  <c r="K202" i="19"/>
  <c r="W252" i="19"/>
  <c r="K252" i="19"/>
  <c r="N202" i="19"/>
  <c r="N252" i="19"/>
  <c r="Q202" i="19"/>
  <c r="Q252" i="19"/>
  <c r="T202" i="19"/>
  <c r="T152" i="19"/>
  <c r="N102" i="19"/>
  <c r="N152" i="19"/>
  <c r="Q102" i="19"/>
  <c r="W152" i="19"/>
  <c r="T102" i="19"/>
  <c r="W52" i="19"/>
  <c r="Q152" i="19"/>
  <c r="K152" i="19"/>
  <c r="W102" i="19"/>
  <c r="K102" i="19"/>
  <c r="N52" i="19"/>
  <c r="Q52" i="19"/>
  <c r="K52" i="19"/>
  <c r="T52" i="19"/>
  <c r="U253" i="19"/>
  <c r="X203" i="19"/>
  <c r="L203" i="19"/>
  <c r="X253" i="19"/>
  <c r="L253" i="19"/>
  <c r="O203" i="19"/>
  <c r="O253" i="19"/>
  <c r="R203" i="19"/>
  <c r="R253" i="19"/>
  <c r="U203" i="19"/>
  <c r="U153" i="19"/>
  <c r="O103" i="19"/>
  <c r="R53" i="19"/>
  <c r="O153" i="19"/>
  <c r="R103" i="19"/>
  <c r="X153" i="19"/>
  <c r="U103" i="19"/>
  <c r="X53" i="19"/>
  <c r="L53" i="19"/>
  <c r="R153" i="19"/>
  <c r="L153" i="19"/>
  <c r="X103" i="19"/>
  <c r="L103" i="19"/>
  <c r="O53" i="19"/>
  <c r="U53" i="19"/>
  <c r="Q253" i="19"/>
  <c r="T203" i="19"/>
  <c r="T253" i="19"/>
  <c r="W203" i="19"/>
  <c r="K203" i="19"/>
  <c r="W253" i="19"/>
  <c r="K253" i="19"/>
  <c r="N203" i="19"/>
  <c r="N253" i="19"/>
  <c r="Q203" i="19"/>
  <c r="Q153" i="19"/>
  <c r="K153" i="19"/>
  <c r="W103" i="19"/>
  <c r="K103" i="19"/>
  <c r="N53" i="19"/>
  <c r="T153" i="19"/>
  <c r="N103" i="19"/>
  <c r="N153" i="19"/>
  <c r="Q103" i="19"/>
  <c r="T53" i="19"/>
  <c r="W153" i="19"/>
  <c r="T103" i="19"/>
  <c r="W53" i="19"/>
  <c r="K53" i="19"/>
  <c r="Q53" i="19"/>
  <c r="R254" i="19"/>
  <c r="U204" i="19"/>
  <c r="U254" i="19"/>
  <c r="X204" i="19"/>
  <c r="L204" i="19"/>
  <c r="X254" i="19"/>
  <c r="L254" i="19"/>
  <c r="O204" i="19"/>
  <c r="O254" i="19"/>
  <c r="R204" i="19"/>
  <c r="R154" i="19"/>
  <c r="L154" i="19"/>
  <c r="X104" i="19"/>
  <c r="L104" i="19"/>
  <c r="O54" i="19"/>
  <c r="U154" i="19"/>
  <c r="O104" i="19"/>
  <c r="O154" i="19"/>
  <c r="R104" i="19"/>
  <c r="U54" i="19"/>
  <c r="X154" i="19"/>
  <c r="U104" i="19"/>
  <c r="X54" i="19"/>
  <c r="L54" i="19"/>
  <c r="R54" i="19"/>
  <c r="W255" i="19"/>
  <c r="K255" i="19"/>
  <c r="N205" i="19"/>
  <c r="N255" i="19"/>
  <c r="Q205" i="19"/>
  <c r="Q255" i="19"/>
  <c r="T205" i="19"/>
  <c r="T255" i="19"/>
  <c r="W205" i="19"/>
  <c r="K205" i="19"/>
  <c r="W155" i="19"/>
  <c r="K155" i="19"/>
  <c r="Q105" i="19"/>
  <c r="Q155" i="19"/>
  <c r="T105" i="19"/>
  <c r="W105" i="19"/>
  <c r="K105" i="19"/>
  <c r="T155" i="19"/>
  <c r="N155" i="19"/>
  <c r="N105" i="19"/>
  <c r="S255" i="19"/>
  <c r="V205" i="19"/>
  <c r="J205" i="19"/>
  <c r="V255" i="19"/>
  <c r="J255" i="19"/>
  <c r="M205" i="19"/>
  <c r="M255" i="19"/>
  <c r="P205" i="19"/>
  <c r="P255" i="19"/>
  <c r="S205" i="19"/>
  <c r="S155" i="19"/>
  <c r="M155" i="19"/>
  <c r="M105" i="19"/>
  <c r="P55" i="19"/>
  <c r="V155" i="19"/>
  <c r="P105" i="19"/>
  <c r="P155" i="19"/>
  <c r="J155" i="19"/>
  <c r="S105" i="19"/>
  <c r="V55" i="19"/>
  <c r="J55" i="19"/>
  <c r="V105" i="19"/>
  <c r="J105" i="19"/>
  <c r="M55" i="19"/>
  <c r="S55" i="19"/>
  <c r="N246" i="19"/>
  <c r="T196" i="19"/>
  <c r="N146" i="19"/>
  <c r="T96" i="19"/>
  <c r="N46" i="19"/>
  <c r="Q246" i="19"/>
  <c r="W196" i="19"/>
  <c r="K196" i="19"/>
  <c r="Q146" i="19"/>
  <c r="W96" i="19"/>
  <c r="K96" i="19"/>
  <c r="Q46" i="19"/>
  <c r="W246" i="19"/>
  <c r="K246" i="19"/>
  <c r="Q196" i="19"/>
  <c r="W146" i="19"/>
  <c r="K146" i="19"/>
  <c r="Q96" i="19"/>
  <c r="W46" i="19"/>
  <c r="K46" i="19"/>
  <c r="T246" i="19"/>
  <c r="N196" i="19"/>
  <c r="T146" i="19"/>
  <c r="N96" i="19"/>
  <c r="T46" i="19"/>
  <c r="R246" i="19"/>
  <c r="X196" i="19"/>
  <c r="L196" i="19"/>
  <c r="R146" i="19"/>
  <c r="X96" i="19"/>
  <c r="L96" i="19"/>
  <c r="R46" i="19"/>
  <c r="U246" i="19"/>
  <c r="O196" i="19"/>
  <c r="U146" i="19"/>
  <c r="O96" i="19"/>
  <c r="U46" i="19"/>
  <c r="O246" i="19"/>
  <c r="U196" i="19"/>
  <c r="O146" i="19"/>
  <c r="U96" i="19"/>
  <c r="O46" i="19"/>
  <c r="X246" i="19"/>
  <c r="L246" i="19"/>
  <c r="R196" i="19"/>
  <c r="X146" i="19"/>
  <c r="L146" i="19"/>
  <c r="R96" i="19"/>
  <c r="X46" i="19"/>
  <c r="L46" i="19"/>
  <c r="AA82" i="1"/>
  <c r="AA83" i="1" s="1"/>
  <c r="AA84" i="1" s="1"/>
  <c r="AB84" i="1" s="1"/>
  <c r="AA91" i="1"/>
  <c r="AF134" i="1"/>
  <c r="AF138" i="1"/>
  <c r="AF137" i="1"/>
  <c r="AF156" i="1"/>
  <c r="AF155" i="1"/>
  <c r="AF154" i="1"/>
  <c r="AF152" i="1"/>
  <c r="AF153" i="1"/>
  <c r="AF148" i="1"/>
  <c r="AF150" i="1"/>
  <c r="AF149" i="1"/>
  <c r="AF145" i="1"/>
  <c r="AF147" i="1"/>
  <c r="AF146" i="1"/>
  <c r="AF143" i="1"/>
  <c r="AF144" i="1"/>
  <c r="AF142" i="1"/>
  <c r="AF140" i="1"/>
  <c r="AF141" i="1"/>
  <c r="AF132" i="1"/>
  <c r="AF131" i="1"/>
  <c r="AF128" i="1"/>
  <c r="AF129" i="1"/>
  <c r="AF139" i="1"/>
  <c r="AF135" i="1"/>
  <c r="AB121" i="1"/>
  <c r="AC121" i="1"/>
  <c r="AB122" i="1"/>
  <c r="AC122" i="1"/>
  <c r="AB119" i="1"/>
  <c r="W243" i="19" s="1"/>
  <c r="AC119" i="1"/>
  <c r="AB118" i="1"/>
  <c r="AC118" i="1"/>
  <c r="AB120" i="1"/>
  <c r="AC120" i="1"/>
  <c r="AB115" i="1"/>
  <c r="AC115" i="1"/>
  <c r="AB116" i="1"/>
  <c r="T192" i="19" s="1"/>
  <c r="AC116" i="1"/>
  <c r="AB117" i="1"/>
  <c r="AC117" i="1"/>
  <c r="AB112" i="1"/>
  <c r="AC112" i="1"/>
  <c r="AB113" i="1"/>
  <c r="T191" i="19" s="1"/>
  <c r="AC113" i="1"/>
  <c r="AB114" i="1"/>
  <c r="AC114" i="1"/>
  <c r="AB109" i="1"/>
  <c r="AC109" i="1"/>
  <c r="AB110" i="1"/>
  <c r="T40" i="19" s="1"/>
  <c r="AC110" i="1"/>
  <c r="AB111" i="1"/>
  <c r="AC111" i="1"/>
  <c r="AB126" i="1"/>
  <c r="X245" i="19" s="1"/>
  <c r="AC126" i="1"/>
  <c r="AB125" i="1"/>
  <c r="AC125" i="1"/>
  <c r="AB124" i="1"/>
  <c r="AC124" i="1"/>
  <c r="AB105" i="1"/>
  <c r="AC105" i="1"/>
  <c r="AB104" i="1"/>
  <c r="W88" i="19" s="1"/>
  <c r="AC104" i="1"/>
  <c r="AB102" i="1"/>
  <c r="AC102" i="1"/>
  <c r="AB101" i="1"/>
  <c r="Q137" i="19" s="1"/>
  <c r="AC101" i="1"/>
  <c r="AB103" i="1"/>
  <c r="AC103" i="1"/>
  <c r="AB100" i="1"/>
  <c r="AC100" i="1"/>
  <c r="AB96" i="1"/>
  <c r="AC96" i="1"/>
  <c r="AB95" i="1"/>
  <c r="W235" i="19" s="1"/>
  <c r="AC95" i="1"/>
  <c r="AB93" i="1"/>
  <c r="AC93" i="1"/>
  <c r="AB94" i="1"/>
  <c r="AC94" i="1"/>
  <c r="AB92" i="1"/>
  <c r="AC92" i="1"/>
  <c r="AB78" i="1"/>
  <c r="AC78" i="1"/>
  <c r="AB76" i="1"/>
  <c r="AC76" i="1"/>
  <c r="AB77" i="1"/>
  <c r="AC77" i="1"/>
  <c r="AB75" i="1"/>
  <c r="AC75" i="1"/>
  <c r="AB74" i="1"/>
  <c r="AC74" i="1"/>
  <c r="AB73" i="1"/>
  <c r="AC73" i="1"/>
  <c r="AB57" i="1"/>
  <c r="AC57" i="1"/>
  <c r="AB56" i="1"/>
  <c r="AC56" i="1"/>
  <c r="AB55" i="1"/>
  <c r="AC55" i="1"/>
  <c r="AB51" i="1"/>
  <c r="AC51" i="1"/>
  <c r="AB50" i="1"/>
  <c r="AC50" i="1"/>
  <c r="AB48" i="1"/>
  <c r="AC48" i="1"/>
  <c r="AB47" i="1"/>
  <c r="AC47" i="1"/>
  <c r="AB49" i="1"/>
  <c r="AC49" i="1"/>
  <c r="AB46" i="1"/>
  <c r="AC46"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T8" i="1"/>
  <c r="W8" i="1"/>
  <c r="T9" i="1"/>
  <c r="T7" i="1"/>
  <c r="T10" i="1"/>
  <c r="T13" i="1"/>
  <c r="T16" i="1"/>
  <c r="R170" i="19" l="1"/>
  <c r="O120" i="19"/>
  <c r="X170" i="19"/>
  <c r="O70" i="19"/>
  <c r="U220" i="19"/>
  <c r="R120" i="19"/>
  <c r="U170" i="19"/>
  <c r="O220" i="19"/>
  <c r="O170" i="19"/>
  <c r="L70" i="19"/>
  <c r="X20" i="19"/>
  <c r="R220" i="19"/>
  <c r="U120" i="19"/>
  <c r="U70" i="19"/>
  <c r="R70" i="19"/>
  <c r="X70" i="19"/>
  <c r="X220" i="19"/>
  <c r="L220" i="19"/>
  <c r="X120" i="19"/>
  <c r="L170" i="19"/>
  <c r="U20" i="19"/>
  <c r="R20" i="19"/>
  <c r="O20" i="19"/>
  <c r="L20" i="19"/>
  <c r="L120" i="19"/>
  <c r="U134" i="19"/>
  <c r="X84" i="19"/>
  <c r="O234" i="19"/>
  <c r="U84" i="19"/>
  <c r="O184" i="19"/>
  <c r="X234" i="19"/>
  <c r="R234" i="19"/>
  <c r="O134" i="19"/>
  <c r="X134" i="19"/>
  <c r="L234" i="19"/>
  <c r="U234" i="19"/>
  <c r="X184" i="19"/>
  <c r="L184" i="19"/>
  <c r="L134" i="19"/>
  <c r="X34" i="19"/>
  <c r="R84" i="19"/>
  <c r="L84" i="19"/>
  <c r="U184" i="19"/>
  <c r="R134" i="19"/>
  <c r="O84" i="19"/>
  <c r="R184" i="19"/>
  <c r="U34" i="19"/>
  <c r="R34" i="19"/>
  <c r="L34" i="19"/>
  <c r="O34" i="19"/>
  <c r="X188" i="19"/>
  <c r="R188" i="19"/>
  <c r="R138" i="19"/>
  <c r="O88" i="19"/>
  <c r="U238" i="19"/>
  <c r="X138" i="19"/>
  <c r="U188" i="19"/>
  <c r="R88" i="19"/>
  <c r="U138" i="19"/>
  <c r="U88" i="19"/>
  <c r="R238" i="19"/>
  <c r="L88" i="19"/>
  <c r="X88" i="19"/>
  <c r="X238" i="19"/>
  <c r="L238" i="19"/>
  <c r="O188" i="19"/>
  <c r="O138" i="19"/>
  <c r="L188" i="19"/>
  <c r="L138" i="19"/>
  <c r="U38" i="19"/>
  <c r="R38" i="19"/>
  <c r="L38" i="19"/>
  <c r="O38" i="19"/>
  <c r="O238" i="19"/>
  <c r="X38" i="19"/>
  <c r="U240" i="19"/>
  <c r="X140" i="19"/>
  <c r="U190" i="19"/>
  <c r="R90" i="19"/>
  <c r="U140" i="19"/>
  <c r="X90" i="19"/>
  <c r="O240" i="19"/>
  <c r="X190" i="19"/>
  <c r="X240" i="19"/>
  <c r="L240" i="19"/>
  <c r="R140" i="19"/>
  <c r="O190" i="19"/>
  <c r="O140" i="19"/>
  <c r="O90" i="19"/>
  <c r="L190" i="19"/>
  <c r="R190" i="19"/>
  <c r="L140" i="19"/>
  <c r="X40" i="19"/>
  <c r="U90" i="19"/>
  <c r="R240" i="19"/>
  <c r="L90" i="19"/>
  <c r="O40" i="19"/>
  <c r="U40" i="19"/>
  <c r="R40" i="19"/>
  <c r="L40" i="19"/>
  <c r="N128" i="19"/>
  <c r="T128" i="19"/>
  <c r="Q78" i="19"/>
  <c r="Q228" i="19"/>
  <c r="W228" i="19"/>
  <c r="N178" i="19"/>
  <c r="T178" i="19"/>
  <c r="K128" i="19"/>
  <c r="N228" i="19"/>
  <c r="T228" i="19"/>
  <c r="Q128" i="19"/>
  <c r="W128" i="19"/>
  <c r="K178" i="19"/>
  <c r="Q178" i="19"/>
  <c r="W178" i="19"/>
  <c r="K228" i="19"/>
  <c r="K78" i="19"/>
  <c r="W28" i="19"/>
  <c r="N78" i="19"/>
  <c r="T78" i="19"/>
  <c r="N28" i="19"/>
  <c r="K28" i="19"/>
  <c r="T28" i="19"/>
  <c r="W78" i="19"/>
  <c r="Q28" i="19"/>
  <c r="X179" i="19"/>
  <c r="O79" i="19"/>
  <c r="U229" i="19"/>
  <c r="R129" i="19"/>
  <c r="U179" i="19"/>
  <c r="X129" i="19"/>
  <c r="R79" i="19"/>
  <c r="R179" i="19"/>
  <c r="O179" i="19"/>
  <c r="O129" i="19"/>
  <c r="R229" i="19"/>
  <c r="O229" i="19"/>
  <c r="U79" i="19"/>
  <c r="L229" i="19"/>
  <c r="U129" i="19"/>
  <c r="L179" i="19"/>
  <c r="X229" i="19"/>
  <c r="L129" i="19"/>
  <c r="L79" i="19"/>
  <c r="O29" i="19"/>
  <c r="U29" i="19"/>
  <c r="X79" i="19"/>
  <c r="R29" i="19"/>
  <c r="X29" i="19"/>
  <c r="L29" i="19"/>
  <c r="X93" i="19"/>
  <c r="O243" i="19"/>
  <c r="U93" i="19"/>
  <c r="O193" i="19"/>
  <c r="X243" i="19"/>
  <c r="R243" i="19"/>
  <c r="O143" i="19"/>
  <c r="X193" i="19"/>
  <c r="R193" i="19"/>
  <c r="U193" i="19"/>
  <c r="R143" i="19"/>
  <c r="O93" i="19"/>
  <c r="L193" i="19"/>
  <c r="L143" i="19"/>
  <c r="X43" i="19"/>
  <c r="X143" i="19"/>
  <c r="L93" i="19"/>
  <c r="U243" i="19"/>
  <c r="R93" i="19"/>
  <c r="U143" i="19"/>
  <c r="R43" i="19"/>
  <c r="L43" i="19"/>
  <c r="L243" i="19"/>
  <c r="U43" i="19"/>
  <c r="O43" i="19"/>
  <c r="Q169" i="19"/>
  <c r="N119" i="19"/>
  <c r="T119" i="19"/>
  <c r="Q69" i="19"/>
  <c r="Q219" i="19"/>
  <c r="W219" i="19"/>
  <c r="W69" i="19"/>
  <c r="K119" i="19"/>
  <c r="N69" i="19"/>
  <c r="T69" i="19"/>
  <c r="W119" i="19"/>
  <c r="N169" i="19"/>
  <c r="T169" i="19"/>
  <c r="K169" i="19"/>
  <c r="N219" i="19"/>
  <c r="T219" i="19"/>
  <c r="W169" i="19"/>
  <c r="K219" i="19"/>
  <c r="K69" i="19"/>
  <c r="W19" i="19"/>
  <c r="T19" i="19"/>
  <c r="Q19" i="19"/>
  <c r="N19" i="19"/>
  <c r="K19" i="19"/>
  <c r="Q119" i="19"/>
  <c r="X219" i="19"/>
  <c r="R219" i="19"/>
  <c r="R169" i="19"/>
  <c r="O119" i="19"/>
  <c r="X169" i="19"/>
  <c r="O69" i="19"/>
  <c r="U219" i="19"/>
  <c r="R119" i="19"/>
  <c r="L119" i="19"/>
  <c r="O219" i="19"/>
  <c r="O169" i="19"/>
  <c r="L69" i="19"/>
  <c r="X19" i="19"/>
  <c r="U119" i="19"/>
  <c r="U69" i="19"/>
  <c r="R69" i="19"/>
  <c r="U169" i="19"/>
  <c r="X69" i="19"/>
  <c r="L219" i="19"/>
  <c r="L19" i="19"/>
  <c r="U19" i="19"/>
  <c r="R19" i="19"/>
  <c r="O19" i="19"/>
  <c r="X119" i="19"/>
  <c r="L169" i="19"/>
  <c r="Q222" i="19"/>
  <c r="W222" i="19"/>
  <c r="N172" i="19"/>
  <c r="T172" i="19"/>
  <c r="Q122" i="19"/>
  <c r="N72" i="19"/>
  <c r="T72" i="19"/>
  <c r="W122" i="19"/>
  <c r="K172" i="19"/>
  <c r="N122" i="19"/>
  <c r="T122" i="19"/>
  <c r="N222" i="19"/>
  <c r="T222" i="19"/>
  <c r="W172" i="19"/>
  <c r="K222" i="19"/>
  <c r="K72" i="19"/>
  <c r="W22" i="19"/>
  <c r="Q72" i="19"/>
  <c r="W72" i="19"/>
  <c r="Q172" i="19"/>
  <c r="K122" i="19"/>
  <c r="N22" i="19"/>
  <c r="T22" i="19"/>
  <c r="Q22" i="19"/>
  <c r="K22" i="19"/>
  <c r="R178" i="19"/>
  <c r="O128" i="19"/>
  <c r="X178" i="19"/>
  <c r="O78" i="19"/>
  <c r="U228" i="19"/>
  <c r="R128" i="19"/>
  <c r="U178" i="19"/>
  <c r="X78" i="19"/>
  <c r="L78" i="19"/>
  <c r="X28" i="19"/>
  <c r="X128" i="19"/>
  <c r="O178" i="19"/>
  <c r="R228" i="19"/>
  <c r="O228" i="19"/>
  <c r="U78" i="19"/>
  <c r="L228" i="19"/>
  <c r="U128" i="19"/>
  <c r="R78" i="19"/>
  <c r="L178" i="19"/>
  <c r="U28" i="19"/>
  <c r="R28" i="19"/>
  <c r="L128" i="19"/>
  <c r="O28" i="19"/>
  <c r="X228" i="19"/>
  <c r="L28" i="19"/>
  <c r="X85" i="19"/>
  <c r="O235" i="19"/>
  <c r="U85" i="19"/>
  <c r="O185" i="19"/>
  <c r="X235" i="19"/>
  <c r="R235" i="19"/>
  <c r="O135" i="19"/>
  <c r="X185" i="19"/>
  <c r="R185" i="19"/>
  <c r="U235" i="19"/>
  <c r="L185" i="19"/>
  <c r="L135" i="19"/>
  <c r="X35" i="19"/>
  <c r="U135" i="19"/>
  <c r="R85" i="19"/>
  <c r="L85" i="19"/>
  <c r="U185" i="19"/>
  <c r="R135" i="19"/>
  <c r="O85" i="19"/>
  <c r="X135" i="19"/>
  <c r="U35" i="19"/>
  <c r="R35" i="19"/>
  <c r="L35" i="19"/>
  <c r="L235" i="19"/>
  <c r="O35" i="19"/>
  <c r="X237" i="19"/>
  <c r="R237" i="19"/>
  <c r="O137" i="19"/>
  <c r="X187" i="19"/>
  <c r="R187" i="19"/>
  <c r="R137" i="19"/>
  <c r="O87" i="19"/>
  <c r="U237" i="19"/>
  <c r="O237" i="19"/>
  <c r="L137" i="19"/>
  <c r="X37" i="19"/>
  <c r="U137" i="19"/>
  <c r="U87" i="19"/>
  <c r="R87" i="19"/>
  <c r="L87" i="19"/>
  <c r="U187" i="19"/>
  <c r="X87" i="19"/>
  <c r="X137" i="19"/>
  <c r="L237" i="19"/>
  <c r="U37" i="19"/>
  <c r="R37" i="19"/>
  <c r="L37" i="19"/>
  <c r="L187" i="19"/>
  <c r="O37" i="19"/>
  <c r="O187" i="19"/>
  <c r="U142" i="19"/>
  <c r="X92" i="19"/>
  <c r="O242" i="19"/>
  <c r="U92" i="19"/>
  <c r="O192" i="19"/>
  <c r="X242" i="19"/>
  <c r="R242" i="19"/>
  <c r="O142" i="19"/>
  <c r="R92" i="19"/>
  <c r="L242" i="19"/>
  <c r="U42" i="19"/>
  <c r="U192" i="19"/>
  <c r="R142" i="19"/>
  <c r="O92" i="19"/>
  <c r="L192" i="19"/>
  <c r="R192" i="19"/>
  <c r="L142" i="19"/>
  <c r="X42" i="19"/>
  <c r="X142" i="19"/>
  <c r="L92" i="19"/>
  <c r="U242" i="19"/>
  <c r="X192" i="19"/>
  <c r="R42" i="19"/>
  <c r="L42" i="19"/>
  <c r="O42" i="19"/>
  <c r="N120" i="19"/>
  <c r="T120" i="19"/>
  <c r="Q70" i="19"/>
  <c r="Q220" i="19"/>
  <c r="N170" i="19"/>
  <c r="T170" i="19"/>
  <c r="Q170" i="19"/>
  <c r="K120" i="19"/>
  <c r="W220" i="19"/>
  <c r="N70" i="19"/>
  <c r="T70" i="19"/>
  <c r="W120" i="19"/>
  <c r="K170" i="19"/>
  <c r="N220" i="19"/>
  <c r="T220" i="19"/>
  <c r="W170" i="19"/>
  <c r="K220" i="19"/>
  <c r="K70" i="19"/>
  <c r="W20" i="19"/>
  <c r="Q120" i="19"/>
  <c r="N20" i="19"/>
  <c r="K20" i="19"/>
  <c r="Q20" i="19"/>
  <c r="T20" i="19"/>
  <c r="W70" i="19"/>
  <c r="U222" i="19"/>
  <c r="R122" i="19"/>
  <c r="U172" i="19"/>
  <c r="X122" i="19"/>
  <c r="R72" i="19"/>
  <c r="X72" i="19"/>
  <c r="U122" i="19"/>
  <c r="O222" i="19"/>
  <c r="U72" i="19"/>
  <c r="X222" i="19"/>
  <c r="X172" i="19"/>
  <c r="L222" i="19"/>
  <c r="L172" i="19"/>
  <c r="O72" i="19"/>
  <c r="L122" i="19"/>
  <c r="R172" i="19"/>
  <c r="O172" i="19"/>
  <c r="O122" i="19"/>
  <c r="L72" i="19"/>
  <c r="X22" i="19"/>
  <c r="O22" i="19"/>
  <c r="R222" i="19"/>
  <c r="L22" i="19"/>
  <c r="U22" i="19"/>
  <c r="R22" i="19"/>
  <c r="Q79" i="19"/>
  <c r="Q229" i="19"/>
  <c r="W229" i="19"/>
  <c r="N179" i="19"/>
  <c r="T179" i="19"/>
  <c r="Q129" i="19"/>
  <c r="N229" i="19"/>
  <c r="T229" i="19"/>
  <c r="W129" i="19"/>
  <c r="K179" i="19"/>
  <c r="Q179" i="19"/>
  <c r="W179" i="19"/>
  <c r="K229" i="19"/>
  <c r="K79" i="19"/>
  <c r="W29" i="19"/>
  <c r="N79" i="19"/>
  <c r="T79" i="19"/>
  <c r="W79" i="19"/>
  <c r="T129" i="19"/>
  <c r="K29" i="19"/>
  <c r="N29" i="19"/>
  <c r="K129" i="19"/>
  <c r="N129" i="19"/>
  <c r="T29" i="19"/>
  <c r="Q29" i="19"/>
  <c r="X141" i="19"/>
  <c r="U191" i="19"/>
  <c r="R91" i="19"/>
  <c r="U141" i="19"/>
  <c r="X91" i="19"/>
  <c r="O241" i="19"/>
  <c r="U91" i="19"/>
  <c r="O191" i="19"/>
  <c r="X241" i="19"/>
  <c r="L241" i="19"/>
  <c r="U41" i="19"/>
  <c r="R141" i="19"/>
  <c r="O141" i="19"/>
  <c r="O91" i="19"/>
  <c r="L191" i="19"/>
  <c r="R191" i="19"/>
  <c r="L141" i="19"/>
  <c r="X41" i="19"/>
  <c r="R241" i="19"/>
  <c r="L91" i="19"/>
  <c r="U241" i="19"/>
  <c r="R41" i="19"/>
  <c r="L41" i="19"/>
  <c r="X191" i="19"/>
  <c r="O41" i="19"/>
  <c r="AC83" i="1"/>
  <c r="K143" i="19"/>
  <c r="W38" i="19"/>
  <c r="AB83" i="1"/>
  <c r="N138" i="19"/>
  <c r="T188" i="19"/>
  <c r="AC84" i="1"/>
  <c r="K242" i="19"/>
  <c r="Q42" i="19"/>
  <c r="W92" i="19"/>
  <c r="T243" i="19"/>
  <c r="N43" i="19"/>
  <c r="Q90" i="19"/>
  <c r="K241" i="19"/>
  <c r="N85" i="19"/>
  <c r="W185" i="19"/>
  <c r="K35" i="19"/>
  <c r="K87" i="19"/>
  <c r="T37" i="19"/>
  <c r="Q187" i="19"/>
  <c r="W238" i="19"/>
  <c r="N88" i="19"/>
  <c r="T138" i="19"/>
  <c r="Q40" i="19"/>
  <c r="K40" i="19"/>
  <c r="K90" i="19"/>
  <c r="N191" i="19"/>
  <c r="W91" i="19"/>
  <c r="T241" i="19"/>
  <c r="T92" i="19"/>
  <c r="T42" i="19"/>
  <c r="Q242" i="19"/>
  <c r="N93" i="19"/>
  <c r="K193" i="19"/>
  <c r="K43" i="19"/>
  <c r="T135" i="19"/>
  <c r="Q235" i="19"/>
  <c r="W35" i="19"/>
  <c r="N37" i="19"/>
  <c r="W87" i="19"/>
  <c r="T87" i="19"/>
  <c r="Q237" i="19"/>
  <c r="T38" i="19"/>
  <c r="K138" i="19"/>
  <c r="Q188" i="19"/>
  <c r="T90" i="19"/>
  <c r="W40" i="19"/>
  <c r="W90" i="19"/>
  <c r="N241" i="19"/>
  <c r="K141" i="19"/>
  <c r="Q41" i="19"/>
  <c r="Q142" i="19"/>
  <c r="Q92" i="19"/>
  <c r="N42" i="19"/>
  <c r="T143" i="19"/>
  <c r="W193" i="19"/>
  <c r="W43" i="19"/>
  <c r="N185" i="19"/>
  <c r="N35" i="19"/>
  <c r="Q85" i="19"/>
  <c r="N87" i="19"/>
  <c r="K137" i="19"/>
  <c r="T137" i="19"/>
  <c r="K38" i="19"/>
  <c r="Q88" i="19"/>
  <c r="W138" i="19"/>
  <c r="N238" i="19"/>
  <c r="N40" i="19"/>
  <c r="N90" i="19"/>
  <c r="N140" i="19"/>
  <c r="W191" i="19"/>
  <c r="W141" i="19"/>
  <c r="Q91" i="19"/>
  <c r="N192" i="19"/>
  <c r="N142" i="19"/>
  <c r="K92" i="19"/>
  <c r="N193" i="19"/>
  <c r="Q243" i="19"/>
  <c r="Q93" i="19"/>
  <c r="K135" i="19"/>
  <c r="K191" i="19"/>
  <c r="K85" i="19"/>
  <c r="N135" i="19"/>
  <c r="W135" i="19"/>
  <c r="N187" i="19"/>
  <c r="K187" i="19"/>
  <c r="T237" i="19"/>
  <c r="T88" i="19"/>
  <c r="K188" i="19"/>
  <c r="Q238" i="19"/>
  <c r="K140" i="19"/>
  <c r="T140" i="19"/>
  <c r="T190" i="19"/>
  <c r="T240" i="19"/>
  <c r="W241" i="19"/>
  <c r="T41" i="19"/>
  <c r="Q191" i="19"/>
  <c r="W242" i="19"/>
  <c r="N92" i="19"/>
  <c r="T142" i="19"/>
  <c r="Q43" i="19"/>
  <c r="T93" i="19"/>
  <c r="W143" i="19"/>
  <c r="T235" i="19"/>
  <c r="N137" i="19"/>
  <c r="T187" i="19"/>
  <c r="Q190" i="19"/>
  <c r="Q141" i="19"/>
  <c r="Q184" i="19"/>
  <c r="W234" i="19"/>
  <c r="Q134" i="19"/>
  <c r="N234" i="19"/>
  <c r="W184" i="19"/>
  <c r="N184" i="19"/>
  <c r="W134" i="19"/>
  <c r="N134" i="19"/>
  <c r="Q234" i="19"/>
  <c r="N84" i="19"/>
  <c r="T84" i="19"/>
  <c r="T184" i="19"/>
  <c r="T234" i="19"/>
  <c r="K134" i="19"/>
  <c r="K234" i="19"/>
  <c r="K184" i="19"/>
  <c r="T134" i="19"/>
  <c r="Q84" i="19"/>
  <c r="K34" i="19"/>
  <c r="W84" i="19"/>
  <c r="Q34" i="19"/>
  <c r="W34" i="19"/>
  <c r="N34" i="19"/>
  <c r="K84" i="19"/>
  <c r="T34" i="19"/>
  <c r="W85" i="19"/>
  <c r="T185" i="19"/>
  <c r="Q185" i="19"/>
  <c r="N237" i="19"/>
  <c r="W187" i="19"/>
  <c r="Q37" i="19"/>
  <c r="Q138" i="19"/>
  <c r="W188" i="19"/>
  <c r="N38" i="19"/>
  <c r="W140" i="19"/>
  <c r="K190" i="19"/>
  <c r="K240" i="19"/>
  <c r="N41" i="19"/>
  <c r="K41" i="19"/>
  <c r="T91" i="19"/>
  <c r="Q241" i="19"/>
  <c r="K192" i="19"/>
  <c r="K142" i="19"/>
  <c r="Q192" i="19"/>
  <c r="K93" i="19"/>
  <c r="N143" i="19"/>
  <c r="Q193" i="19"/>
  <c r="W137" i="19"/>
  <c r="Q135" i="19"/>
  <c r="N235" i="19"/>
  <c r="K235" i="19"/>
  <c r="K37" i="19"/>
  <c r="K237" i="19"/>
  <c r="Q87" i="19"/>
  <c r="N188" i="19"/>
  <c r="T238" i="19"/>
  <c r="K88" i="19"/>
  <c r="N190" i="19"/>
  <c r="W190" i="19"/>
  <c r="W240" i="19"/>
  <c r="N91" i="19"/>
  <c r="W41" i="19"/>
  <c r="T141" i="19"/>
  <c r="K42" i="19"/>
  <c r="W192" i="19"/>
  <c r="W142" i="19"/>
  <c r="N242" i="19"/>
  <c r="W93" i="19"/>
  <c r="T193" i="19"/>
  <c r="K243" i="19"/>
  <c r="T85" i="19"/>
  <c r="Q140" i="19"/>
  <c r="T35" i="19"/>
  <c r="K185" i="19"/>
  <c r="Q35" i="19"/>
  <c r="W37" i="19"/>
  <c r="W237" i="19"/>
  <c r="K238" i="19"/>
  <c r="Q38" i="19"/>
  <c r="Q240" i="19"/>
  <c r="N240" i="19"/>
  <c r="N141" i="19"/>
  <c r="K91" i="19"/>
  <c r="W42" i="19"/>
  <c r="T242" i="19"/>
  <c r="T43" i="19"/>
  <c r="Q143" i="19"/>
  <c r="N243" i="19"/>
  <c r="Q245" i="19"/>
  <c r="Q195" i="19"/>
  <c r="Q145" i="19"/>
  <c r="Q95" i="19"/>
  <c r="Q45" i="19"/>
  <c r="T245" i="19"/>
  <c r="T195" i="19"/>
  <c r="T145" i="19"/>
  <c r="T95" i="19"/>
  <c r="T45" i="19"/>
  <c r="W245" i="19"/>
  <c r="K245" i="19"/>
  <c r="W195" i="19"/>
  <c r="K195" i="19"/>
  <c r="W145" i="19"/>
  <c r="K145" i="19"/>
  <c r="W95" i="19"/>
  <c r="K95" i="19"/>
  <c r="W45" i="19"/>
  <c r="K45" i="19"/>
  <c r="N245" i="19"/>
  <c r="N195" i="19"/>
  <c r="N145" i="19"/>
  <c r="N95" i="19"/>
  <c r="N45" i="19"/>
  <c r="T244" i="19"/>
  <c r="T194" i="19"/>
  <c r="T144" i="19"/>
  <c r="T94" i="19"/>
  <c r="T44" i="19"/>
  <c r="W244" i="19"/>
  <c r="K244" i="19"/>
  <c r="W194" i="19"/>
  <c r="K194" i="19"/>
  <c r="W144" i="19"/>
  <c r="K144" i="19"/>
  <c r="W94" i="19"/>
  <c r="K94" i="19"/>
  <c r="W44" i="19"/>
  <c r="K44" i="19"/>
  <c r="N244" i="19"/>
  <c r="N194" i="19"/>
  <c r="N144" i="19"/>
  <c r="N94" i="19"/>
  <c r="N44" i="19"/>
  <c r="Q244" i="19"/>
  <c r="Q194" i="19"/>
  <c r="Q144" i="19"/>
  <c r="Q94" i="19"/>
  <c r="Q44" i="19"/>
  <c r="U245" i="19"/>
  <c r="U195" i="19"/>
  <c r="U145" i="19"/>
  <c r="U95" i="19"/>
  <c r="U45" i="19"/>
  <c r="L245" i="19"/>
  <c r="X195" i="19"/>
  <c r="L195" i="19"/>
  <c r="X145" i="19"/>
  <c r="L145" i="19"/>
  <c r="X95" i="19"/>
  <c r="L95" i="19"/>
  <c r="X45" i="19"/>
  <c r="L45" i="19"/>
  <c r="O245" i="19"/>
  <c r="O195" i="19"/>
  <c r="O145" i="19"/>
  <c r="O95" i="19"/>
  <c r="O45" i="19"/>
  <c r="R245" i="19"/>
  <c r="R195" i="19"/>
  <c r="R145" i="19"/>
  <c r="R95" i="19"/>
  <c r="R45" i="19"/>
  <c r="X165" i="19"/>
  <c r="X65" i="19"/>
  <c r="X115" i="19"/>
  <c r="X15" i="19"/>
  <c r="U15" i="19"/>
  <c r="U115" i="19"/>
  <c r="R65" i="19"/>
  <c r="R165" i="19"/>
  <c r="U65" i="19"/>
  <c r="U165" i="19"/>
  <c r="O115" i="19"/>
  <c r="X215" i="19"/>
  <c r="R215" i="19"/>
  <c r="R15" i="19"/>
  <c r="R115" i="19"/>
  <c r="O65" i="19"/>
  <c r="O165" i="19"/>
  <c r="U215" i="19"/>
  <c r="L165" i="19"/>
  <c r="L65" i="19"/>
  <c r="O215" i="19"/>
  <c r="O15" i="19"/>
  <c r="L115" i="19"/>
  <c r="L15" i="19"/>
  <c r="X116" i="19"/>
  <c r="X16" i="19"/>
  <c r="X166" i="19"/>
  <c r="X66" i="19"/>
  <c r="U16" i="19"/>
  <c r="R16" i="19"/>
  <c r="R116" i="19"/>
  <c r="O16" i="19"/>
  <c r="U66" i="19"/>
  <c r="U116" i="19"/>
  <c r="U166" i="19"/>
  <c r="O66" i="19"/>
  <c r="O166" i="19"/>
  <c r="U216" i="19"/>
  <c r="R66" i="19"/>
  <c r="R166" i="19"/>
  <c r="O116" i="19"/>
  <c r="X216" i="19"/>
  <c r="R216" i="19"/>
  <c r="L166" i="19"/>
  <c r="L116" i="19"/>
  <c r="L16" i="19"/>
  <c r="L66" i="19"/>
  <c r="O216" i="19"/>
  <c r="X118" i="19"/>
  <c r="X18" i="19"/>
  <c r="X168" i="19"/>
  <c r="X68" i="19"/>
  <c r="U18" i="19"/>
  <c r="R18" i="19"/>
  <c r="R118" i="19"/>
  <c r="O18" i="19"/>
  <c r="O68" i="19"/>
  <c r="O168" i="19"/>
  <c r="U218" i="19"/>
  <c r="U118" i="19"/>
  <c r="R68" i="19"/>
  <c r="R168" i="19"/>
  <c r="O118" i="19"/>
  <c r="X218" i="19"/>
  <c r="R218" i="19"/>
  <c r="L118" i="19"/>
  <c r="L18" i="19"/>
  <c r="U68" i="19"/>
  <c r="U168" i="19"/>
  <c r="L168" i="19"/>
  <c r="L68" i="19"/>
  <c r="O218" i="19"/>
  <c r="X113" i="19"/>
  <c r="X13" i="19"/>
  <c r="X163" i="19"/>
  <c r="X63" i="19"/>
  <c r="U13" i="19"/>
  <c r="U63" i="19"/>
  <c r="U113" i="19"/>
  <c r="U163" i="19"/>
  <c r="R13" i="19"/>
  <c r="R113" i="19"/>
  <c r="O13" i="19"/>
  <c r="O63" i="19"/>
  <c r="O163" i="19"/>
  <c r="U213" i="19"/>
  <c r="O113" i="19"/>
  <c r="X213" i="19"/>
  <c r="R213" i="19"/>
  <c r="L113" i="19"/>
  <c r="L13" i="19"/>
  <c r="R63" i="19"/>
  <c r="R163" i="19"/>
  <c r="L163" i="19"/>
  <c r="L63" i="19"/>
  <c r="O213" i="19"/>
  <c r="W116" i="19"/>
  <c r="W16" i="19"/>
  <c r="T66" i="19"/>
  <c r="T166" i="19"/>
  <c r="Q66" i="19"/>
  <c r="Q166" i="19"/>
  <c r="W166" i="19"/>
  <c r="W66" i="19"/>
  <c r="Q16" i="19"/>
  <c r="Q116" i="19"/>
  <c r="N16" i="19"/>
  <c r="N66" i="19"/>
  <c r="N166" i="19"/>
  <c r="T216" i="19"/>
  <c r="K166" i="19"/>
  <c r="T116" i="19"/>
  <c r="K66" i="19"/>
  <c r="N216" i="19"/>
  <c r="T16" i="19"/>
  <c r="N116" i="19"/>
  <c r="W216" i="19"/>
  <c r="Q216" i="19"/>
  <c r="K116" i="19"/>
  <c r="K16" i="19"/>
  <c r="W118" i="19"/>
  <c r="W18" i="19"/>
  <c r="T68" i="19"/>
  <c r="T168" i="19"/>
  <c r="T118" i="19"/>
  <c r="Q68" i="19"/>
  <c r="Q168" i="19"/>
  <c r="W168" i="19"/>
  <c r="W68" i="19"/>
  <c r="T18" i="19"/>
  <c r="Q18" i="19"/>
  <c r="Q118" i="19"/>
  <c r="N18" i="19"/>
  <c r="N68" i="19"/>
  <c r="N168" i="19"/>
  <c r="T218" i="19"/>
  <c r="K168" i="19"/>
  <c r="K68" i="19"/>
  <c r="N218" i="19"/>
  <c r="N118" i="19"/>
  <c r="W218" i="19"/>
  <c r="Q218" i="19"/>
  <c r="K118" i="19"/>
  <c r="K18" i="19"/>
  <c r="W113" i="19"/>
  <c r="W13" i="19"/>
  <c r="T63" i="19"/>
  <c r="T163" i="19"/>
  <c r="Q63" i="19"/>
  <c r="Q163" i="19"/>
  <c r="T13" i="19"/>
  <c r="T113" i="19"/>
  <c r="Q13" i="19"/>
  <c r="Q113" i="19"/>
  <c r="N13" i="19"/>
  <c r="N63" i="19"/>
  <c r="N163" i="19"/>
  <c r="T213" i="19"/>
  <c r="K163" i="19"/>
  <c r="W63" i="19"/>
  <c r="K63" i="19"/>
  <c r="N213" i="19"/>
  <c r="W163" i="19"/>
  <c r="K113" i="19"/>
  <c r="K13" i="19"/>
  <c r="N113" i="19"/>
  <c r="W213" i="19"/>
  <c r="Q213" i="19"/>
  <c r="X164" i="19"/>
  <c r="X64" i="19"/>
  <c r="U14" i="19"/>
  <c r="U114" i="19"/>
  <c r="U64" i="19"/>
  <c r="U164" i="19"/>
  <c r="R14" i="19"/>
  <c r="R114" i="19"/>
  <c r="X114" i="19"/>
  <c r="X14" i="19"/>
  <c r="R64" i="19"/>
  <c r="R164" i="19"/>
  <c r="O14" i="19"/>
  <c r="O114" i="19"/>
  <c r="X214" i="19"/>
  <c r="R214" i="19"/>
  <c r="L114" i="19"/>
  <c r="L14" i="19"/>
  <c r="L164" i="19"/>
  <c r="O64" i="19"/>
  <c r="O164" i="19"/>
  <c r="U214" i="19"/>
  <c r="L64" i="19"/>
  <c r="O214" i="19"/>
  <c r="W167" i="19"/>
  <c r="W67" i="19"/>
  <c r="T17" i="19"/>
  <c r="T117" i="19"/>
  <c r="Q17" i="19"/>
  <c r="Q117" i="19"/>
  <c r="W117" i="19"/>
  <c r="W17" i="19"/>
  <c r="T67" i="19"/>
  <c r="T167" i="19"/>
  <c r="Q67" i="19"/>
  <c r="Q167" i="19"/>
  <c r="N117" i="19"/>
  <c r="W217" i="19"/>
  <c r="Q217" i="19"/>
  <c r="N17" i="19"/>
  <c r="K117" i="19"/>
  <c r="K17" i="19"/>
  <c r="N67" i="19"/>
  <c r="N167" i="19"/>
  <c r="T217" i="19"/>
  <c r="K67" i="19"/>
  <c r="N217" i="19"/>
  <c r="K167" i="19"/>
  <c r="X167" i="19"/>
  <c r="X67" i="19"/>
  <c r="X117" i="19"/>
  <c r="X17" i="19"/>
  <c r="U67" i="19"/>
  <c r="U167" i="19"/>
  <c r="U117" i="19"/>
  <c r="R67" i="19"/>
  <c r="R167" i="19"/>
  <c r="U17" i="19"/>
  <c r="O117" i="19"/>
  <c r="X217" i="19"/>
  <c r="R217" i="19"/>
  <c r="R17" i="19"/>
  <c r="R117" i="19"/>
  <c r="O17" i="19"/>
  <c r="O67" i="19"/>
  <c r="O167" i="19"/>
  <c r="U217" i="19"/>
  <c r="L167" i="19"/>
  <c r="L67" i="19"/>
  <c r="O217" i="19"/>
  <c r="L117" i="19"/>
  <c r="L17" i="19"/>
  <c r="W115" i="19"/>
  <c r="T65" i="19"/>
  <c r="Q65" i="19"/>
  <c r="N65" i="19"/>
  <c r="T215" i="19"/>
  <c r="K65" i="19"/>
  <c r="W65" i="19"/>
  <c r="T115" i="19"/>
  <c r="Q115" i="19"/>
  <c r="N115" i="19"/>
  <c r="Q215" i="19"/>
  <c r="K15" i="19"/>
  <c r="W15" i="19"/>
  <c r="T165" i="19"/>
  <c r="Q165" i="19"/>
  <c r="N165" i="19"/>
  <c r="K165" i="19"/>
  <c r="N215" i="19"/>
  <c r="W165" i="19"/>
  <c r="T15" i="19"/>
  <c r="Q15" i="19"/>
  <c r="N15" i="19"/>
  <c r="W215" i="19"/>
  <c r="K115" i="19"/>
  <c r="W64" i="19"/>
  <c r="T114" i="19"/>
  <c r="Q114" i="19"/>
  <c r="N114" i="19"/>
  <c r="Q214" i="19"/>
  <c r="K14" i="19"/>
  <c r="W114" i="19"/>
  <c r="T64" i="19"/>
  <c r="Q64" i="19"/>
  <c r="N64" i="19"/>
  <c r="T214" i="19"/>
  <c r="K64" i="19"/>
  <c r="N164" i="19"/>
  <c r="K164" i="19"/>
  <c r="W164" i="19"/>
  <c r="T14" i="19"/>
  <c r="Q14" i="19"/>
  <c r="N14" i="19"/>
  <c r="W214" i="19"/>
  <c r="K114" i="19"/>
  <c r="W14" i="19"/>
  <c r="T164" i="19"/>
  <c r="Q164" i="19"/>
  <c r="N214" i="19"/>
  <c r="AF32" i="1"/>
  <c r="K214" i="19"/>
  <c r="AF93" i="1"/>
  <c r="AF113" i="1"/>
  <c r="AF29" i="1"/>
  <c r="K213" i="19"/>
  <c r="AF41" i="1"/>
  <c r="K217" i="19"/>
  <c r="L218" i="19"/>
  <c r="AF50" i="1"/>
  <c r="AF77" i="1"/>
  <c r="AF95" i="1"/>
  <c r="AF104" i="1"/>
  <c r="AF110" i="1"/>
  <c r="AF120" i="1"/>
  <c r="AF36" i="1"/>
  <c r="L215" i="19"/>
  <c r="AF33" i="1"/>
  <c r="L214" i="19"/>
  <c r="AF92" i="1"/>
  <c r="AF96" i="1"/>
  <c r="AF105" i="1"/>
  <c r="AF117" i="1"/>
  <c r="K218" i="19"/>
  <c r="AF75" i="1"/>
  <c r="AF111" i="1"/>
  <c r="AF38" i="1"/>
  <c r="K216" i="19"/>
  <c r="AF42" i="1"/>
  <c r="L217" i="19"/>
  <c r="AF51" i="1"/>
  <c r="AF56" i="1"/>
  <c r="AF125" i="1"/>
  <c r="AF102" i="1"/>
  <c r="AF122" i="1"/>
  <c r="AF30" i="1"/>
  <c r="L213" i="19"/>
  <c r="AF35" i="1"/>
  <c r="K215" i="19"/>
  <c r="AF39" i="1"/>
  <c r="L216" i="19"/>
  <c r="AF47" i="1"/>
  <c r="AF57" i="1"/>
  <c r="AF74" i="1"/>
  <c r="AF78" i="1"/>
  <c r="AF101" i="1"/>
  <c r="AF126" i="1"/>
  <c r="AF114" i="1"/>
  <c r="AF116" i="1"/>
  <c r="AF119" i="1"/>
  <c r="AF48" i="1"/>
  <c r="AA52" i="1"/>
  <c r="AA53" i="1" s="1"/>
  <c r="AA61" i="1"/>
  <c r="AA62" i="1" s="1"/>
  <c r="AA64" i="1"/>
  <c r="AA65" i="1" s="1"/>
  <c r="AA67" i="1"/>
  <c r="AA68" i="1" s="1"/>
  <c r="AA70" i="1"/>
  <c r="AA71" i="1" s="1"/>
  <c r="AA79" i="1"/>
  <c r="AA80" i="1" s="1"/>
  <c r="AA88" i="1"/>
  <c r="AA89" i="1" s="1"/>
  <c r="AA106" i="1"/>
  <c r="AA107" i="1" s="1"/>
  <c r="AA72" i="1" l="1"/>
  <c r="AB71" i="1"/>
  <c r="AC71" i="1"/>
  <c r="AA108" i="1"/>
  <c r="AC107" i="1"/>
  <c r="AB107" i="1"/>
  <c r="AA66" i="1"/>
  <c r="AB65" i="1"/>
  <c r="AC65" i="1"/>
  <c r="AA54" i="1"/>
  <c r="AC53" i="1"/>
  <c r="AB53" i="1"/>
  <c r="AB68" i="1"/>
  <c r="AC68" i="1"/>
  <c r="AA90" i="1"/>
  <c r="AB89" i="1"/>
  <c r="AC89" i="1"/>
  <c r="AA81" i="1"/>
  <c r="AB80" i="1"/>
  <c r="AC80" i="1"/>
  <c r="AA63" i="1"/>
  <c r="AB62" i="1"/>
  <c r="AC62" i="1"/>
  <c r="AC88" i="1"/>
  <c r="AB88" i="1"/>
  <c r="AC61" i="1"/>
  <c r="AB61" i="1"/>
  <c r="AC64" i="1"/>
  <c r="AB64" i="1"/>
  <c r="AC82" i="1"/>
  <c r="AB82" i="1"/>
  <c r="AC70" i="1"/>
  <c r="AB70" i="1"/>
  <c r="AC91" i="1"/>
  <c r="AB91" i="1"/>
  <c r="AC52" i="1"/>
  <c r="AB52" i="1"/>
  <c r="AC106" i="1"/>
  <c r="AB106" i="1"/>
  <c r="AC79" i="1"/>
  <c r="AB79" i="1"/>
  <c r="AC67" i="1"/>
  <c r="AB67" i="1"/>
  <c r="AA97" i="1"/>
  <c r="AA98" i="1" s="1"/>
  <c r="AA58" i="1"/>
  <c r="AA59" i="1" s="1"/>
  <c r="AA22" i="1"/>
  <c r="AA23" i="1" s="1"/>
  <c r="AA19" i="1"/>
  <c r="AA20" i="1" s="1"/>
  <c r="W7" i="1"/>
  <c r="K7" i="1"/>
  <c r="Q124" i="19" l="1"/>
  <c r="N74" i="19"/>
  <c r="T74" i="19"/>
  <c r="N224" i="19"/>
  <c r="T224" i="19"/>
  <c r="Q174" i="19"/>
  <c r="N124" i="19"/>
  <c r="T124" i="19"/>
  <c r="W174" i="19"/>
  <c r="K224" i="19"/>
  <c r="K74" i="19"/>
  <c r="W24" i="19"/>
  <c r="N174" i="19"/>
  <c r="Q74" i="19"/>
  <c r="T174" i="19"/>
  <c r="W74" i="19"/>
  <c r="K124" i="19"/>
  <c r="W124" i="19"/>
  <c r="N24" i="19"/>
  <c r="K24" i="19"/>
  <c r="Q224" i="19"/>
  <c r="T24" i="19"/>
  <c r="Q24" i="19"/>
  <c r="W224" i="19"/>
  <c r="K174" i="19"/>
  <c r="Q71" i="19"/>
  <c r="Q221" i="19"/>
  <c r="W221" i="19"/>
  <c r="N171" i="19"/>
  <c r="T171" i="19"/>
  <c r="Q121" i="19"/>
  <c r="N71" i="19"/>
  <c r="T71" i="19"/>
  <c r="W121" i="19"/>
  <c r="K171" i="19"/>
  <c r="N121" i="19"/>
  <c r="T121" i="19"/>
  <c r="N221" i="19"/>
  <c r="T221" i="19"/>
  <c r="W171" i="19"/>
  <c r="K221" i="19"/>
  <c r="K71" i="19"/>
  <c r="W21" i="19"/>
  <c r="W71" i="19"/>
  <c r="K21" i="19"/>
  <c r="K121" i="19"/>
  <c r="N21" i="19"/>
  <c r="Q171" i="19"/>
  <c r="T21" i="19"/>
  <c r="Q21" i="19"/>
  <c r="N75" i="19"/>
  <c r="T75" i="19"/>
  <c r="N225" i="19"/>
  <c r="T225" i="19"/>
  <c r="Q175" i="19"/>
  <c r="N125" i="19"/>
  <c r="T125" i="19"/>
  <c r="W175" i="19"/>
  <c r="K225" i="19"/>
  <c r="K75" i="19"/>
  <c r="W25" i="19"/>
  <c r="N175" i="19"/>
  <c r="Q75" i="19"/>
  <c r="T175" i="19"/>
  <c r="W75" i="19"/>
  <c r="K125" i="19"/>
  <c r="Q125" i="19"/>
  <c r="W125" i="19"/>
  <c r="Q225" i="19"/>
  <c r="W225" i="19"/>
  <c r="K175" i="19"/>
  <c r="K25" i="19"/>
  <c r="T25" i="19"/>
  <c r="Q25" i="19"/>
  <c r="N25" i="19"/>
  <c r="Q230" i="19"/>
  <c r="W230" i="19"/>
  <c r="N180" i="19"/>
  <c r="T180" i="19"/>
  <c r="Q130" i="19"/>
  <c r="N80" i="19"/>
  <c r="T80" i="19"/>
  <c r="W130" i="19"/>
  <c r="Q80" i="19"/>
  <c r="K180" i="19"/>
  <c r="Q180" i="19"/>
  <c r="W180" i="19"/>
  <c r="K230" i="19"/>
  <c r="K80" i="19"/>
  <c r="W30" i="19"/>
  <c r="W80" i="19"/>
  <c r="N130" i="19"/>
  <c r="T130" i="19"/>
  <c r="K130" i="19"/>
  <c r="N230" i="19"/>
  <c r="K30" i="19"/>
  <c r="T230" i="19"/>
  <c r="T30" i="19"/>
  <c r="Q30" i="19"/>
  <c r="N30" i="19"/>
  <c r="N32" i="19"/>
  <c r="T33" i="19"/>
  <c r="K183" i="19"/>
  <c r="N226" i="19"/>
  <c r="T226" i="19"/>
  <c r="Q176" i="19"/>
  <c r="N126" i="19"/>
  <c r="T126" i="19"/>
  <c r="Q76" i="19"/>
  <c r="N76" i="19"/>
  <c r="T76" i="19"/>
  <c r="N176" i="19"/>
  <c r="T176" i="19"/>
  <c r="W76" i="19"/>
  <c r="K126" i="19"/>
  <c r="Q126" i="19"/>
  <c r="W126" i="19"/>
  <c r="Q226" i="19"/>
  <c r="W226" i="19"/>
  <c r="K176" i="19"/>
  <c r="W176" i="19"/>
  <c r="T26" i="19"/>
  <c r="Q26" i="19"/>
  <c r="N26" i="19"/>
  <c r="W26" i="19"/>
  <c r="K26" i="19"/>
  <c r="K226" i="19"/>
  <c r="K76" i="19"/>
  <c r="Q177" i="19"/>
  <c r="N127" i="19"/>
  <c r="T127" i="19"/>
  <c r="Q77" i="19"/>
  <c r="Q227" i="19"/>
  <c r="W227" i="19"/>
  <c r="N177" i="19"/>
  <c r="T177" i="19"/>
  <c r="W77" i="19"/>
  <c r="K127" i="19"/>
  <c r="N227" i="19"/>
  <c r="T227" i="19"/>
  <c r="Q127" i="19"/>
  <c r="W127" i="19"/>
  <c r="K177" i="19"/>
  <c r="W177" i="19"/>
  <c r="K227" i="19"/>
  <c r="K77" i="19"/>
  <c r="W27" i="19"/>
  <c r="T27" i="19"/>
  <c r="Q27" i="19"/>
  <c r="N27" i="19"/>
  <c r="T77" i="19"/>
  <c r="K27" i="19"/>
  <c r="N77" i="19"/>
  <c r="W233" i="19"/>
  <c r="N233" i="19"/>
  <c r="W183" i="19"/>
  <c r="N183" i="19"/>
  <c r="T233" i="19"/>
  <c r="T133" i="19"/>
  <c r="K133" i="19"/>
  <c r="K83" i="19"/>
  <c r="T183" i="19"/>
  <c r="Q233" i="19"/>
  <c r="Q183" i="19"/>
  <c r="W83" i="19"/>
  <c r="N83" i="19"/>
  <c r="K233" i="19"/>
  <c r="T83" i="19"/>
  <c r="Q33" i="19"/>
  <c r="Q83" i="19"/>
  <c r="W33" i="19"/>
  <c r="W133" i="19"/>
  <c r="N33" i="19"/>
  <c r="Q133" i="19"/>
  <c r="N133" i="19"/>
  <c r="K33" i="19"/>
  <c r="K139" i="19"/>
  <c r="N39" i="19"/>
  <c r="T239" i="19"/>
  <c r="Q89" i="19"/>
  <c r="Q239" i="19"/>
  <c r="N189" i="19"/>
  <c r="T39" i="19"/>
  <c r="W39" i="19"/>
  <c r="W189" i="19"/>
  <c r="T139" i="19"/>
  <c r="N239" i="19"/>
  <c r="K39" i="19"/>
  <c r="K189" i="19"/>
  <c r="N89" i="19"/>
  <c r="W239" i="19"/>
  <c r="K239" i="19"/>
  <c r="T189" i="19"/>
  <c r="W89" i="19"/>
  <c r="Q189" i="19"/>
  <c r="N139" i="19"/>
  <c r="K89" i="19"/>
  <c r="W139" i="19"/>
  <c r="T89" i="19"/>
  <c r="Q39" i="19"/>
  <c r="Q139" i="19"/>
  <c r="AA99" i="1"/>
  <c r="AB98" i="1"/>
  <c r="AC98" i="1"/>
  <c r="AF89" i="1"/>
  <c r="AC72" i="1"/>
  <c r="AB72" i="1"/>
  <c r="AA21" i="1"/>
  <c r="AC20" i="1"/>
  <c r="AB20" i="1"/>
  <c r="AF80" i="1"/>
  <c r="AC90" i="1"/>
  <c r="AB90" i="1"/>
  <c r="AF53" i="1"/>
  <c r="AF65" i="1"/>
  <c r="AB108" i="1"/>
  <c r="AC108" i="1"/>
  <c r="AA24" i="1"/>
  <c r="AB23" i="1"/>
  <c r="AC23" i="1"/>
  <c r="AF62" i="1"/>
  <c r="AB81" i="1"/>
  <c r="AC81" i="1"/>
  <c r="AB66" i="1"/>
  <c r="AC66" i="1"/>
  <c r="AA60" i="1"/>
  <c r="AB59" i="1"/>
  <c r="AC59" i="1"/>
  <c r="AC63" i="1"/>
  <c r="AB63" i="1"/>
  <c r="AF68" i="1"/>
  <c r="AB54" i="1"/>
  <c r="AC54" i="1"/>
  <c r="AF107" i="1"/>
  <c r="AF71" i="1"/>
  <c r="AC22" i="1"/>
  <c r="AB22" i="1"/>
  <c r="AC58" i="1"/>
  <c r="AB58" i="1"/>
  <c r="AC19" i="1"/>
  <c r="AB19" i="1"/>
  <c r="AC97" i="1"/>
  <c r="AB97" i="1"/>
  <c r="L7" i="1"/>
  <c r="AA8" i="1" s="1"/>
  <c r="AA9" i="1" s="1"/>
  <c r="AA25" i="1"/>
  <c r="AA26" i="1" s="1"/>
  <c r="B221" i="13" a="1"/>
  <c r="X124" i="19" l="1"/>
  <c r="R74" i="19"/>
  <c r="X74" i="19"/>
  <c r="U124" i="19"/>
  <c r="O224" i="19"/>
  <c r="U74" i="19"/>
  <c r="O174" i="19"/>
  <c r="X224" i="19"/>
  <c r="R224" i="19"/>
  <c r="X174" i="19"/>
  <c r="L224" i="19"/>
  <c r="L174" i="19"/>
  <c r="U174" i="19"/>
  <c r="R124" i="19"/>
  <c r="O74" i="19"/>
  <c r="L124" i="19"/>
  <c r="R174" i="19"/>
  <c r="O124" i="19"/>
  <c r="L74" i="19"/>
  <c r="X24" i="19"/>
  <c r="U224" i="19"/>
  <c r="L24" i="19"/>
  <c r="U24" i="19"/>
  <c r="R24" i="19"/>
  <c r="O24" i="19"/>
  <c r="U230" i="19"/>
  <c r="R130" i="19"/>
  <c r="U180" i="19"/>
  <c r="X130" i="19"/>
  <c r="R80" i="19"/>
  <c r="X80" i="19"/>
  <c r="U130" i="19"/>
  <c r="O230" i="19"/>
  <c r="O80" i="19"/>
  <c r="R180" i="19"/>
  <c r="O180" i="19"/>
  <c r="O130" i="19"/>
  <c r="R230" i="19"/>
  <c r="U80" i="19"/>
  <c r="L230" i="19"/>
  <c r="L180" i="19"/>
  <c r="X230" i="19"/>
  <c r="X180" i="19"/>
  <c r="L130" i="19"/>
  <c r="L80" i="19"/>
  <c r="X30" i="19"/>
  <c r="O30" i="19"/>
  <c r="L30" i="19"/>
  <c r="U30" i="19"/>
  <c r="R30" i="19"/>
  <c r="X133" i="19"/>
  <c r="R83" i="19"/>
  <c r="U133" i="19"/>
  <c r="L233" i="19"/>
  <c r="X183" i="19"/>
  <c r="X33" i="19"/>
  <c r="O133" i="19"/>
  <c r="U33" i="19"/>
  <c r="O32" i="19"/>
  <c r="R133" i="19"/>
  <c r="X227" i="19"/>
  <c r="R227" i="19"/>
  <c r="R177" i="19"/>
  <c r="O127" i="19"/>
  <c r="X177" i="19"/>
  <c r="O77" i="19"/>
  <c r="U227" i="19"/>
  <c r="R127" i="19"/>
  <c r="U177" i="19"/>
  <c r="L127" i="19"/>
  <c r="X77" i="19"/>
  <c r="L77" i="19"/>
  <c r="X27" i="19"/>
  <c r="X127" i="19"/>
  <c r="O177" i="19"/>
  <c r="O227" i="19"/>
  <c r="U77" i="19"/>
  <c r="L227" i="19"/>
  <c r="L27" i="19"/>
  <c r="U27" i="19"/>
  <c r="R27" i="19"/>
  <c r="O27" i="19"/>
  <c r="R77" i="19"/>
  <c r="L177" i="19"/>
  <c r="U127" i="19"/>
  <c r="N173" i="19"/>
  <c r="T173" i="19"/>
  <c r="Q123" i="19"/>
  <c r="N73" i="19"/>
  <c r="T73" i="19"/>
  <c r="N223" i="19"/>
  <c r="T223" i="19"/>
  <c r="Q223" i="19"/>
  <c r="W223" i="19"/>
  <c r="K173" i="19"/>
  <c r="N123" i="19"/>
  <c r="T123" i="19"/>
  <c r="W173" i="19"/>
  <c r="K223" i="19"/>
  <c r="K73" i="19"/>
  <c r="Q73" i="19"/>
  <c r="W73" i="19"/>
  <c r="Q173" i="19"/>
  <c r="K123" i="19"/>
  <c r="W123" i="19"/>
  <c r="W23" i="19"/>
  <c r="T23" i="19"/>
  <c r="Q23" i="19"/>
  <c r="N23" i="19"/>
  <c r="K23" i="19"/>
  <c r="X171" i="19"/>
  <c r="O71" i="19"/>
  <c r="U221" i="19"/>
  <c r="R121" i="19"/>
  <c r="U171" i="19"/>
  <c r="X121" i="19"/>
  <c r="R71" i="19"/>
  <c r="R221" i="19"/>
  <c r="U121" i="19"/>
  <c r="U71" i="19"/>
  <c r="X71" i="19"/>
  <c r="X221" i="19"/>
  <c r="L221" i="19"/>
  <c r="L171" i="19"/>
  <c r="L121" i="19"/>
  <c r="R21" i="19"/>
  <c r="X21" i="19"/>
  <c r="O21" i="19"/>
  <c r="O221" i="19"/>
  <c r="L71" i="19"/>
  <c r="R171" i="19"/>
  <c r="O121" i="19"/>
  <c r="O171" i="19"/>
  <c r="U21" i="19"/>
  <c r="L21" i="19"/>
  <c r="X75" i="19"/>
  <c r="U125" i="19"/>
  <c r="O225" i="19"/>
  <c r="U75" i="19"/>
  <c r="O175" i="19"/>
  <c r="X225" i="19"/>
  <c r="R225" i="19"/>
  <c r="R175" i="19"/>
  <c r="O125" i="19"/>
  <c r="L225" i="19"/>
  <c r="R75" i="19"/>
  <c r="L175" i="19"/>
  <c r="U175" i="19"/>
  <c r="R125" i="19"/>
  <c r="O75" i="19"/>
  <c r="L125" i="19"/>
  <c r="L75" i="19"/>
  <c r="X25" i="19"/>
  <c r="U225" i="19"/>
  <c r="X125" i="19"/>
  <c r="L25" i="19"/>
  <c r="X175" i="19"/>
  <c r="U25" i="19"/>
  <c r="R25" i="19"/>
  <c r="O25" i="19"/>
  <c r="R139" i="19"/>
  <c r="O89" i="19"/>
  <c r="U239" i="19"/>
  <c r="X139" i="19"/>
  <c r="U189" i="19"/>
  <c r="R89" i="19"/>
  <c r="U139" i="19"/>
  <c r="X189" i="19"/>
  <c r="X89" i="19"/>
  <c r="X239" i="19"/>
  <c r="L239" i="19"/>
  <c r="O189" i="19"/>
  <c r="O139" i="19"/>
  <c r="L189" i="19"/>
  <c r="R189" i="19"/>
  <c r="O239" i="19"/>
  <c r="L139" i="19"/>
  <c r="X39" i="19"/>
  <c r="U89" i="19"/>
  <c r="O39" i="19"/>
  <c r="L39" i="19"/>
  <c r="R239" i="19"/>
  <c r="R39" i="19"/>
  <c r="L89" i="19"/>
  <c r="U39" i="19"/>
  <c r="O233" i="19"/>
  <c r="O183" i="19"/>
  <c r="U233" i="19"/>
  <c r="R183" i="19"/>
  <c r="R233" i="19"/>
  <c r="X233" i="19"/>
  <c r="L183" i="19"/>
  <c r="L133" i="19"/>
  <c r="U83" i="19"/>
  <c r="R33" i="19"/>
  <c r="U183" i="19"/>
  <c r="O33" i="19"/>
  <c r="O83" i="19"/>
  <c r="L83" i="19"/>
  <c r="L33" i="19"/>
  <c r="X83" i="19"/>
  <c r="Q186" i="19"/>
  <c r="Q136" i="19"/>
  <c r="Q86" i="19"/>
  <c r="N136" i="19"/>
  <c r="N86" i="19"/>
  <c r="N36" i="19"/>
  <c r="T36" i="19"/>
  <c r="W136" i="19"/>
  <c r="W86" i="19"/>
  <c r="W36" i="19"/>
  <c r="Q236" i="19"/>
  <c r="N236" i="19"/>
  <c r="K86" i="19"/>
  <c r="K36" i="19"/>
  <c r="N186" i="19"/>
  <c r="W236" i="19"/>
  <c r="W186" i="19"/>
  <c r="K136" i="19"/>
  <c r="K236" i="19"/>
  <c r="K186" i="19"/>
  <c r="T86" i="19"/>
  <c r="T236" i="19"/>
  <c r="T186" i="19"/>
  <c r="T136" i="19"/>
  <c r="Q36" i="19"/>
  <c r="AF63" i="1"/>
  <c r="AB60" i="1"/>
  <c r="AC60" i="1"/>
  <c r="AF81" i="1"/>
  <c r="W161" i="19"/>
  <c r="T11" i="19"/>
  <c r="Q11" i="19"/>
  <c r="N11" i="19"/>
  <c r="W211" i="19"/>
  <c r="K111" i="19"/>
  <c r="K211" i="19"/>
  <c r="T61" i="19"/>
  <c r="Q61" i="19"/>
  <c r="T211" i="19"/>
  <c r="T161" i="19"/>
  <c r="N211" i="19"/>
  <c r="W111" i="19"/>
  <c r="N61" i="19"/>
  <c r="K61" i="19"/>
  <c r="Q161" i="19"/>
  <c r="K161" i="19"/>
  <c r="W61" i="19"/>
  <c r="T111" i="19"/>
  <c r="Q111" i="19"/>
  <c r="N111" i="19"/>
  <c r="Q211" i="19"/>
  <c r="K11" i="19"/>
  <c r="AF23" i="1"/>
  <c r="W11" i="19"/>
  <c r="N161" i="19"/>
  <c r="AF90" i="1"/>
  <c r="W110" i="19"/>
  <c r="Q110" i="19"/>
  <c r="K160" i="19"/>
  <c r="W210" i="19"/>
  <c r="K210" i="19"/>
  <c r="N60" i="19"/>
  <c r="Q10" i="19"/>
  <c r="K10" i="19"/>
  <c r="W10" i="19"/>
  <c r="W160" i="19"/>
  <c r="K60" i="19"/>
  <c r="Q210" i="19"/>
  <c r="T160" i="19"/>
  <c r="N160" i="19"/>
  <c r="N210" i="19"/>
  <c r="AF20" i="1"/>
  <c r="T110" i="19"/>
  <c r="W60" i="19"/>
  <c r="N10" i="19"/>
  <c r="K110" i="19"/>
  <c r="Q60" i="19"/>
  <c r="T210" i="19"/>
  <c r="T60" i="19"/>
  <c r="T10" i="19"/>
  <c r="N110" i="19"/>
  <c r="Q160" i="19"/>
  <c r="AF54" i="1"/>
  <c r="AB24" i="1"/>
  <c r="AC24" i="1"/>
  <c r="AA27" i="1"/>
  <c r="AC26" i="1"/>
  <c r="AB26" i="1"/>
  <c r="AF66" i="1"/>
  <c r="AB21" i="1"/>
  <c r="AC21" i="1"/>
  <c r="AF98" i="1"/>
  <c r="AF59" i="1"/>
  <c r="AF108" i="1"/>
  <c r="AF72" i="1"/>
  <c r="AB99" i="1"/>
  <c r="AC99" i="1"/>
  <c r="AC25" i="1"/>
  <c r="AB25" i="1"/>
  <c r="AA7" i="1"/>
  <c r="B221" i="13"/>
  <c r="U173" i="19" l="1"/>
  <c r="X123" i="19"/>
  <c r="R73" i="19"/>
  <c r="X73" i="19"/>
  <c r="U123" i="19"/>
  <c r="O223" i="19"/>
  <c r="U73" i="19"/>
  <c r="O173" i="19"/>
  <c r="X223" i="19"/>
  <c r="X173" i="19"/>
  <c r="L223" i="19"/>
  <c r="L173" i="19"/>
  <c r="R123" i="19"/>
  <c r="O73" i="19"/>
  <c r="L123" i="19"/>
  <c r="R173" i="19"/>
  <c r="O123" i="19"/>
  <c r="L73" i="19"/>
  <c r="X23" i="19"/>
  <c r="U223" i="19"/>
  <c r="R223" i="19"/>
  <c r="O23" i="19"/>
  <c r="L23" i="19"/>
  <c r="U23" i="19"/>
  <c r="R23" i="19"/>
  <c r="U86" i="19"/>
  <c r="O186" i="19"/>
  <c r="X236" i="19"/>
  <c r="R236" i="19"/>
  <c r="O136" i="19"/>
  <c r="X186" i="19"/>
  <c r="R186" i="19"/>
  <c r="R136" i="19"/>
  <c r="O86" i="19"/>
  <c r="L186" i="19"/>
  <c r="O236" i="19"/>
  <c r="L136" i="19"/>
  <c r="X36" i="19"/>
  <c r="U136" i="19"/>
  <c r="R86" i="19"/>
  <c r="L86" i="19"/>
  <c r="U186" i="19"/>
  <c r="X86" i="19"/>
  <c r="X136" i="19"/>
  <c r="L236" i="19"/>
  <c r="L36" i="19"/>
  <c r="U36" i="19"/>
  <c r="R36" i="19"/>
  <c r="U236" i="19"/>
  <c r="O36" i="19"/>
  <c r="R160" i="19"/>
  <c r="X10" i="19"/>
  <c r="L110" i="19"/>
  <c r="R210" i="19"/>
  <c r="R60" i="19"/>
  <c r="X110" i="19"/>
  <c r="O160" i="19"/>
  <c r="R10" i="19"/>
  <c r="U60" i="19"/>
  <c r="O60" i="19"/>
  <c r="O110" i="19"/>
  <c r="O210" i="19"/>
  <c r="L60" i="19"/>
  <c r="AF21" i="1"/>
  <c r="L210" i="19"/>
  <c r="X210" i="19"/>
  <c r="X60" i="19"/>
  <c r="L160" i="19"/>
  <c r="O10" i="19"/>
  <c r="U110" i="19"/>
  <c r="X160" i="19"/>
  <c r="U210" i="19"/>
  <c r="L10" i="19"/>
  <c r="U160" i="19"/>
  <c r="R110" i="19"/>
  <c r="U10" i="19"/>
  <c r="AB27" i="1"/>
  <c r="AC27" i="1"/>
  <c r="R111" i="19"/>
  <c r="L111" i="19"/>
  <c r="U61" i="19"/>
  <c r="L61" i="19"/>
  <c r="O161" i="19"/>
  <c r="R11" i="19"/>
  <c r="O111" i="19"/>
  <c r="X11" i="19"/>
  <c r="O11" i="19"/>
  <c r="U111" i="19"/>
  <c r="AF24" i="1"/>
  <c r="O211" i="19"/>
  <c r="R61" i="19"/>
  <c r="L161" i="19"/>
  <c r="X111" i="19"/>
  <c r="X61" i="19"/>
  <c r="R211" i="19"/>
  <c r="L211" i="19"/>
  <c r="O61" i="19"/>
  <c r="U161" i="19"/>
  <c r="X161" i="19"/>
  <c r="X211" i="19"/>
  <c r="L11" i="19"/>
  <c r="U211" i="19"/>
  <c r="R161" i="19"/>
  <c r="U11" i="19"/>
  <c r="AF60" i="1"/>
  <c r="AF99" i="1"/>
  <c r="T12" i="19"/>
  <c r="Q62" i="19"/>
  <c r="N112" i="19"/>
  <c r="K112" i="19"/>
  <c r="N212" i="19"/>
  <c r="T212" i="19"/>
  <c r="AF26" i="1"/>
  <c r="T112" i="19"/>
  <c r="Q162" i="19"/>
  <c r="W212" i="19"/>
  <c r="K12" i="19"/>
  <c r="W12" i="19"/>
  <c r="K162" i="19"/>
  <c r="W162" i="19"/>
  <c r="Q12" i="19"/>
  <c r="T62" i="19"/>
  <c r="Q212" i="19"/>
  <c r="W112" i="19"/>
  <c r="N62" i="19"/>
  <c r="N12" i="19"/>
  <c r="W62" i="19"/>
  <c r="K62" i="19"/>
  <c r="K212" i="19"/>
  <c r="Q112" i="19"/>
  <c r="N162" i="19"/>
  <c r="T162" i="19"/>
  <c r="AB9" i="1"/>
  <c r="AC9" i="1"/>
  <c r="AC8" i="1"/>
  <c r="AB8" i="1"/>
  <c r="H210" i="13"/>
  <c r="X162" i="19" l="1"/>
  <c r="R62" i="19"/>
  <c r="U162" i="19"/>
  <c r="O12" i="19"/>
  <c r="L162" i="19"/>
  <c r="R12" i="19"/>
  <c r="X62" i="19"/>
  <c r="U12" i="19"/>
  <c r="R212" i="19"/>
  <c r="L62" i="19"/>
  <c r="L112" i="19"/>
  <c r="X112" i="19"/>
  <c r="U62" i="19"/>
  <c r="O62" i="19"/>
  <c r="O212" i="19"/>
  <c r="L12" i="19"/>
  <c r="X12" i="19"/>
  <c r="O112" i="19"/>
  <c r="O162" i="19"/>
  <c r="U112" i="19"/>
  <c r="U212" i="19"/>
  <c r="R112" i="19"/>
  <c r="R162" i="19"/>
  <c r="X212" i="19"/>
  <c r="AF27" i="1"/>
  <c r="L212" i="19"/>
  <c r="AE15" i="1" l="1"/>
  <c r="AD15" i="1" s="1"/>
  <c r="AE14" i="1"/>
  <c r="AD14" i="1" s="1"/>
  <c r="AE12" i="1"/>
  <c r="AD12" i="1" s="1"/>
  <c r="AE11" i="1"/>
  <c r="AD11" i="1" s="1"/>
  <c r="W10" i="1"/>
  <c r="AA10" i="1" s="1"/>
  <c r="AA11" i="1" s="1"/>
  <c r="W13" i="1"/>
  <c r="AA13" i="1" s="1"/>
  <c r="AA14" i="1" s="1"/>
  <c r="W16" i="1"/>
  <c r="AA16" i="1" s="1"/>
  <c r="AA15" i="1" l="1"/>
  <c r="AC14" i="1"/>
  <c r="AB14" i="1"/>
  <c r="N58" i="19" s="1"/>
  <c r="AA12" i="1"/>
  <c r="AB11" i="1"/>
  <c r="W107" i="19" s="1"/>
  <c r="AC11" i="1"/>
  <c r="W109" i="19"/>
  <c r="T209" i="19"/>
  <c r="Q9" i="19"/>
  <c r="W9" i="19"/>
  <c r="K159" i="19"/>
  <c r="Q109" i="19"/>
  <c r="T59" i="19"/>
  <c r="K59" i="19"/>
  <c r="N9" i="19"/>
  <c r="T159" i="19"/>
  <c r="N209" i="19"/>
  <c r="N109" i="19"/>
  <c r="Q59" i="19"/>
  <c r="W159" i="19"/>
  <c r="W209" i="19"/>
  <c r="Q159" i="19"/>
  <c r="W59" i="19"/>
  <c r="Q209" i="19"/>
  <c r="N59" i="19"/>
  <c r="T9" i="19"/>
  <c r="K109" i="19"/>
  <c r="N159" i="19"/>
  <c r="T109" i="19"/>
  <c r="K9" i="19"/>
  <c r="K208" i="19"/>
  <c r="K209" i="19"/>
  <c r="AB7" i="1"/>
  <c r="T58" i="19" l="1"/>
  <c r="AF14" i="1"/>
  <c r="K8" i="19"/>
  <c r="T8" i="19"/>
  <c r="T208" i="19"/>
  <c r="K108" i="19"/>
  <c r="N108" i="19"/>
  <c r="W58" i="19"/>
  <c r="W8" i="19"/>
  <c r="N158" i="19"/>
  <c r="K158" i="19"/>
  <c r="T158" i="19"/>
  <c r="Q8" i="19"/>
  <c r="N157" i="19"/>
  <c r="W208" i="19"/>
  <c r="W108" i="19"/>
  <c r="Q208" i="19"/>
  <c r="W158" i="19"/>
  <c r="K58" i="19"/>
  <c r="T108" i="19"/>
  <c r="Q58" i="19"/>
  <c r="Q108" i="19"/>
  <c r="N208" i="19"/>
  <c r="N8" i="19"/>
  <c r="Q158" i="19"/>
  <c r="K57" i="19"/>
  <c r="T157" i="19"/>
  <c r="W207" i="19"/>
  <c r="Q7" i="19"/>
  <c r="T107" i="19"/>
  <c r="K207" i="19"/>
  <c r="N57" i="19"/>
  <c r="Q207" i="19"/>
  <c r="W157" i="19"/>
  <c r="T57" i="19"/>
  <c r="Q107" i="19"/>
  <c r="K157" i="19"/>
  <c r="K107" i="19"/>
  <c r="W57" i="19"/>
  <c r="Q157" i="19"/>
  <c r="N7" i="19"/>
  <c r="T207" i="19"/>
  <c r="W7" i="19"/>
  <c r="AF11" i="1"/>
  <c r="K7" i="19"/>
  <c r="T7" i="19"/>
  <c r="Q57" i="19"/>
  <c r="N107" i="19"/>
  <c r="N207" i="19"/>
  <c r="AC15" i="1"/>
  <c r="AB15" i="1"/>
  <c r="AB12" i="1"/>
  <c r="AC12" i="1"/>
  <c r="AC7" i="1"/>
  <c r="X59" i="19" l="1"/>
  <c r="U109" i="19"/>
  <c r="U209" i="19"/>
  <c r="O209" i="19"/>
  <c r="O109" i="19"/>
  <c r="X209" i="19"/>
  <c r="L109" i="19"/>
  <c r="O59" i="19"/>
  <c r="R109" i="19"/>
  <c r="O9" i="19"/>
  <c r="U59" i="19"/>
  <c r="R159" i="19"/>
  <c r="O159" i="19"/>
  <c r="R9" i="19"/>
  <c r="X109" i="19"/>
  <c r="U159" i="19"/>
  <c r="L59" i="19"/>
  <c r="L209" i="19"/>
  <c r="X9" i="19"/>
  <c r="R209" i="19"/>
  <c r="X159" i="19"/>
  <c r="U9" i="19"/>
  <c r="L9" i="19"/>
  <c r="L159" i="19"/>
  <c r="R59" i="19"/>
  <c r="R8" i="19"/>
  <c r="R208" i="19"/>
  <c r="L8" i="19"/>
  <c r="AF15" i="1"/>
  <c r="U158" i="19"/>
  <c r="X208" i="19"/>
  <c r="U208" i="19"/>
  <c r="X8" i="19"/>
  <c r="O8" i="19"/>
  <c r="L58" i="19"/>
  <c r="O158" i="19"/>
  <c r="O208" i="19"/>
  <c r="X58" i="19"/>
  <c r="R158" i="19"/>
  <c r="L108" i="19"/>
  <c r="U108" i="19"/>
  <c r="X158" i="19"/>
  <c r="X108" i="19"/>
  <c r="R108" i="19"/>
  <c r="L158" i="19"/>
  <c r="U58" i="19"/>
  <c r="O108" i="19"/>
  <c r="L208" i="19"/>
  <c r="R58" i="19"/>
  <c r="U8" i="19"/>
  <c r="O58" i="19"/>
  <c r="R107" i="19"/>
  <c r="X157" i="19"/>
  <c r="R207" i="19"/>
  <c r="O57" i="19"/>
  <c r="R7" i="19"/>
  <c r="X7" i="19"/>
  <c r="L57" i="19"/>
  <c r="X207" i="19"/>
  <c r="R157" i="19"/>
  <c r="U107" i="19"/>
  <c r="X107" i="19"/>
  <c r="L157" i="19"/>
  <c r="O107" i="19"/>
  <c r="R57" i="19"/>
  <c r="U7" i="19"/>
  <c r="L7" i="19"/>
  <c r="U207" i="19"/>
  <c r="O7" i="19"/>
  <c r="U157" i="19"/>
  <c r="AF12" i="1"/>
  <c r="X57" i="19"/>
  <c r="L107" i="19"/>
  <c r="O157" i="19"/>
  <c r="U57" i="19"/>
  <c r="O207" i="19"/>
  <c r="L207" i="19"/>
  <c r="AB10" i="1"/>
  <c r="AC10" i="1" l="1"/>
  <c r="AB13" i="1" s="1"/>
  <c r="AC13" i="1" l="1"/>
  <c r="AC16" i="1" l="1"/>
  <c r="AB16" i="1" l="1"/>
  <c r="AE9" i="1" l="1"/>
  <c r="AD9" i="1" s="1"/>
  <c r="AE8" i="1"/>
  <c r="AD8" i="1" s="1"/>
  <c r="W6" i="19" l="1"/>
  <c r="T156" i="19"/>
  <c r="Q156" i="19"/>
  <c r="N156" i="19"/>
  <c r="K156" i="19"/>
  <c r="N206" i="19"/>
  <c r="W156" i="19"/>
  <c r="T6" i="19"/>
  <c r="Q6" i="19"/>
  <c r="N6" i="19"/>
  <c r="W206" i="19"/>
  <c r="K106" i="19"/>
  <c r="W106" i="19"/>
  <c r="T56" i="19"/>
  <c r="Q56" i="19"/>
  <c r="N56" i="19"/>
  <c r="T206" i="19"/>
  <c r="K56" i="19"/>
  <c r="W56" i="19"/>
  <c r="T106" i="19"/>
  <c r="Q106" i="19"/>
  <c r="N106" i="19"/>
  <c r="Q206" i="19"/>
  <c r="K6" i="19"/>
  <c r="X56" i="19"/>
  <c r="U106" i="19"/>
  <c r="R106" i="19"/>
  <c r="O106" i="19"/>
  <c r="L156" i="19"/>
  <c r="O206" i="19"/>
  <c r="X206" i="19"/>
  <c r="X6" i="19"/>
  <c r="U156" i="19"/>
  <c r="R156" i="19"/>
  <c r="O156" i="19"/>
  <c r="L106" i="19"/>
  <c r="X156" i="19"/>
  <c r="U6" i="19"/>
  <c r="R6" i="19"/>
  <c r="O6" i="19"/>
  <c r="U206" i="19"/>
  <c r="L56" i="19"/>
  <c r="X106" i="19"/>
  <c r="U56" i="19"/>
  <c r="R56" i="19"/>
  <c r="O56" i="19"/>
  <c r="R206" i="19"/>
  <c r="L6" i="19"/>
  <c r="L206" i="19"/>
  <c r="K206" i="19"/>
  <c r="AF9" i="1"/>
  <c r="AF8" i="1"/>
  <c r="N127" i="1" l="1"/>
  <c r="O127" i="1" s="1"/>
  <c r="N79" i="1"/>
  <c r="O79" i="1" s="1"/>
  <c r="N103" i="1"/>
  <c r="O103" i="1" s="1"/>
  <c r="N118" i="1"/>
  <c r="O118" i="1" s="1"/>
  <c r="N13" i="1"/>
  <c r="O13" i="1" s="1"/>
  <c r="N25" i="1"/>
  <c r="O25" i="1" s="1"/>
  <c r="N148" i="1"/>
  <c r="O148" i="1" s="1"/>
  <c r="N67" i="1"/>
  <c r="O67" i="1" s="1"/>
  <c r="N91" i="1"/>
  <c r="O91" i="1" s="1"/>
  <c r="N115" i="1"/>
  <c r="O115" i="1" s="1"/>
  <c r="N43" i="1"/>
  <c r="O43" i="1" s="1"/>
  <c r="N85" i="1"/>
  <c r="O85" i="1" s="1"/>
  <c r="N154" i="1"/>
  <c r="O154" i="1" s="1"/>
  <c r="N55" i="1"/>
  <c r="O55" i="1" s="1"/>
  <c r="N76" i="1"/>
  <c r="O76" i="1" s="1"/>
  <c r="N112" i="1"/>
  <c r="O112" i="1" s="1"/>
  <c r="N28" i="1"/>
  <c r="O28" i="1" s="1"/>
  <c r="N46" i="1"/>
  <c r="O46" i="1" s="1"/>
  <c r="N82" i="1"/>
  <c r="O82" i="1" s="1"/>
  <c r="N145" i="1"/>
  <c r="O145" i="1" s="1"/>
  <c r="N34" i="1"/>
  <c r="O34" i="1" s="1"/>
  <c r="N64" i="1"/>
  <c r="O64" i="1" s="1"/>
  <c r="N109" i="1"/>
  <c r="O109" i="1" s="1"/>
  <c r="N16" i="1"/>
  <c r="O16" i="1" s="1"/>
  <c r="N10" i="1"/>
  <c r="O10" i="1" s="1"/>
  <c r="N97" i="1"/>
  <c r="O97" i="1" s="1"/>
  <c r="N142" i="1"/>
  <c r="O142" i="1" s="1"/>
  <c r="N22" i="1"/>
  <c r="O22" i="1" s="1"/>
  <c r="N52" i="1"/>
  <c r="O52" i="1" s="1"/>
  <c r="N100" i="1"/>
  <c r="O100" i="1" s="1"/>
  <c r="N58" i="1"/>
  <c r="O58" i="1" s="1"/>
  <c r="N151" i="1"/>
  <c r="O151" i="1" s="1"/>
  <c r="N139" i="1"/>
  <c r="O139" i="1" s="1"/>
  <c r="N133" i="1"/>
  <c r="O133" i="1" s="1"/>
  <c r="N136" i="1"/>
  <c r="O136" i="1" s="1"/>
  <c r="N106" i="1"/>
  <c r="O106" i="1" s="1"/>
  <c r="N31" i="1"/>
  <c r="O31" i="1" s="1"/>
  <c r="N73" i="1"/>
  <c r="O73" i="1" s="1"/>
  <c r="N37" i="1"/>
  <c r="O37" i="1" s="1"/>
  <c r="N124" i="1"/>
  <c r="O124" i="1" s="1"/>
  <c r="N40" i="1"/>
  <c r="O40" i="1" s="1"/>
  <c r="N88" i="1"/>
  <c r="O88" i="1" s="1"/>
  <c r="N130" i="1"/>
  <c r="O130" i="1" s="1"/>
  <c r="N94" i="1"/>
  <c r="O94" i="1" s="1"/>
  <c r="N19" i="1"/>
  <c r="O19" i="1" s="1"/>
  <c r="N121" i="1"/>
  <c r="O121" i="1" s="1"/>
  <c r="N61" i="1"/>
  <c r="O61" i="1" s="1"/>
  <c r="N70" i="1"/>
  <c r="O70" i="1" s="1"/>
  <c r="N49" i="1"/>
  <c r="O49" i="1" s="1"/>
  <c r="N7" i="1"/>
  <c r="O7" i="1" s="1"/>
  <c r="AV40" i="18" l="1"/>
  <c r="AB80" i="18"/>
  <c r="AL40" i="18"/>
  <c r="AB100" i="18"/>
  <c r="AV80" i="18"/>
  <c r="AL20" i="18"/>
  <c r="R40" i="18"/>
  <c r="AL80" i="18"/>
  <c r="AL60" i="18"/>
  <c r="AV100" i="18"/>
  <c r="AB60" i="18"/>
  <c r="AB20" i="18"/>
  <c r="R60" i="18"/>
  <c r="BF80" i="18"/>
  <c r="BF100" i="18"/>
  <c r="R100" i="18"/>
  <c r="BF60" i="18"/>
  <c r="AV20" i="18"/>
  <c r="AV60" i="18"/>
  <c r="BF20" i="18"/>
  <c r="R20" i="18"/>
  <c r="AB40" i="18"/>
  <c r="R80" i="18"/>
  <c r="AL100" i="18"/>
  <c r="BF40" i="18"/>
  <c r="Q124" i="1"/>
  <c r="P124" i="1"/>
  <c r="AE124" i="1" s="1"/>
  <c r="AD124" i="1" s="1"/>
  <c r="AX94" i="18"/>
  <c r="AN74" i="18"/>
  <c r="AN14" i="18"/>
  <c r="AN54" i="18"/>
  <c r="T94" i="18"/>
  <c r="T14" i="18"/>
  <c r="AD34" i="18"/>
  <c r="T74" i="18"/>
  <c r="T34" i="18"/>
  <c r="AX14" i="18"/>
  <c r="AD74" i="18"/>
  <c r="AD94" i="18"/>
  <c r="AN94" i="18"/>
  <c r="AN34" i="18"/>
  <c r="AX54" i="18"/>
  <c r="AX74" i="18"/>
  <c r="J54" i="18"/>
  <c r="AD14" i="18"/>
  <c r="T54" i="18"/>
  <c r="J74" i="18"/>
  <c r="AX34" i="18"/>
  <c r="AD54" i="18"/>
  <c r="J94" i="18"/>
  <c r="J34" i="18"/>
  <c r="Q67" i="1"/>
  <c r="P67" i="1"/>
  <c r="AE67" i="1" s="1"/>
  <c r="AD67" i="1" s="1"/>
  <c r="J14" i="18"/>
  <c r="AT72" i="18"/>
  <c r="AT32" i="18"/>
  <c r="BD12" i="18"/>
  <c r="AJ72" i="18"/>
  <c r="BD72" i="18"/>
  <c r="BD32" i="18"/>
  <c r="P92" i="18"/>
  <c r="Z52" i="18"/>
  <c r="AJ52" i="18"/>
  <c r="Z92" i="18"/>
  <c r="P32" i="18"/>
  <c r="BD52" i="18"/>
  <c r="Z72" i="18"/>
  <c r="AT52" i="18"/>
  <c r="AT92" i="18"/>
  <c r="Z12" i="18"/>
  <c r="AJ92" i="18"/>
  <c r="BD92" i="18"/>
  <c r="AJ12" i="18"/>
  <c r="P52" i="18"/>
  <c r="AJ32" i="18"/>
  <c r="Z32" i="18"/>
  <c r="P72" i="18"/>
  <c r="AT12" i="18"/>
  <c r="P61" i="1"/>
  <c r="AE61" i="1" s="1"/>
  <c r="AD61" i="1" s="1"/>
  <c r="Q61" i="1"/>
  <c r="P12" i="18"/>
  <c r="T90" i="18"/>
  <c r="AX70" i="18"/>
  <c r="AN70" i="18"/>
  <c r="T50" i="18"/>
  <c r="AX30" i="18"/>
  <c r="J50" i="18"/>
  <c r="AD70" i="18"/>
  <c r="J90" i="18"/>
  <c r="AD50" i="18"/>
  <c r="AN50" i="18"/>
  <c r="AD30" i="18"/>
  <c r="AN10" i="18"/>
  <c r="AN30" i="18"/>
  <c r="AX50" i="18"/>
  <c r="AN90" i="18"/>
  <c r="J70" i="18"/>
  <c r="T10" i="18"/>
  <c r="AD10" i="18"/>
  <c r="AX90" i="18"/>
  <c r="AX10" i="18"/>
  <c r="T70" i="18"/>
  <c r="J30" i="18"/>
  <c r="AD90" i="18"/>
  <c r="T30" i="18"/>
  <c r="P37" i="1"/>
  <c r="AE37" i="1" s="1"/>
  <c r="AD37" i="1" s="1"/>
  <c r="J10" i="18"/>
  <c r="Q37" i="1"/>
  <c r="AH52" i="18"/>
  <c r="N52" i="18"/>
  <c r="X92" i="18"/>
  <c r="X52" i="18"/>
  <c r="AH12" i="18"/>
  <c r="BB32" i="18"/>
  <c r="AR52" i="18"/>
  <c r="BB52" i="18"/>
  <c r="X12" i="18"/>
  <c r="N92" i="18"/>
  <c r="BB12" i="18"/>
  <c r="N32" i="18"/>
  <c r="N72" i="18"/>
  <c r="AR32" i="18"/>
  <c r="BB92" i="18"/>
  <c r="X32" i="18"/>
  <c r="AR92" i="18"/>
  <c r="AH92" i="18"/>
  <c r="AH72" i="18"/>
  <c r="AR12" i="18"/>
  <c r="AR72" i="18"/>
  <c r="X72" i="18"/>
  <c r="AH32" i="18"/>
  <c r="BB72" i="18"/>
  <c r="N12" i="18"/>
  <c r="P58" i="1"/>
  <c r="AE58" i="1" s="1"/>
  <c r="AD58" i="1" s="1"/>
  <c r="Q58" i="1"/>
  <c r="R18" i="18"/>
  <c r="BF98" i="18"/>
  <c r="AV78" i="18"/>
  <c r="AV38" i="18"/>
  <c r="BF58" i="18"/>
  <c r="AB58" i="18"/>
  <c r="AV58" i="18"/>
  <c r="BF38" i="18"/>
  <c r="R58" i="18"/>
  <c r="AL98" i="18"/>
  <c r="R38" i="18"/>
  <c r="AV18" i="18"/>
  <c r="AL78" i="18"/>
  <c r="AB18" i="18"/>
  <c r="BF18" i="18"/>
  <c r="AL18" i="18"/>
  <c r="AV98" i="18"/>
  <c r="R78" i="18"/>
  <c r="AB78" i="18"/>
  <c r="BF78" i="18"/>
  <c r="R98" i="18"/>
  <c r="AB38" i="18"/>
  <c r="AB98" i="18"/>
  <c r="AL38" i="18"/>
  <c r="AL58" i="18"/>
  <c r="Q109" i="1"/>
  <c r="P109" i="1"/>
  <c r="AE109" i="1" s="1"/>
  <c r="AD109" i="1" s="1"/>
  <c r="Z94" i="18"/>
  <c r="AT34" i="18"/>
  <c r="AT94" i="18"/>
  <c r="BD94" i="18"/>
  <c r="Z74" i="18"/>
  <c r="P34" i="18"/>
  <c r="AJ94" i="18"/>
  <c r="AJ14" i="18"/>
  <c r="AT74" i="18"/>
  <c r="BD74" i="18"/>
  <c r="AT54" i="18"/>
  <c r="AJ34" i="18"/>
  <c r="AJ54" i="18"/>
  <c r="BD34" i="18"/>
  <c r="Z34" i="18"/>
  <c r="P54" i="18"/>
  <c r="Z54" i="18"/>
  <c r="BD54" i="18"/>
  <c r="P74" i="18"/>
  <c r="Z14" i="18"/>
  <c r="BD14" i="18"/>
  <c r="AT14" i="18"/>
  <c r="P94" i="18"/>
  <c r="AJ74" i="18"/>
  <c r="P76" i="1"/>
  <c r="AE76" i="1" s="1"/>
  <c r="AD76" i="1" s="1"/>
  <c r="P14" i="18"/>
  <c r="Q76" i="1"/>
  <c r="N24" i="18"/>
  <c r="AR104" i="18"/>
  <c r="N104" i="18"/>
  <c r="N44" i="18"/>
  <c r="X64" i="18"/>
  <c r="BB84" i="18"/>
  <c r="X104" i="18"/>
  <c r="AR24" i="18"/>
  <c r="AH64" i="18"/>
  <c r="AR64" i="18"/>
  <c r="AH24" i="18"/>
  <c r="BB24" i="18"/>
  <c r="BB104" i="18"/>
  <c r="BB64" i="18"/>
  <c r="AH104" i="18"/>
  <c r="AR44" i="18"/>
  <c r="X84" i="18"/>
  <c r="AR84" i="18"/>
  <c r="AH44" i="18"/>
  <c r="N64" i="18"/>
  <c r="AH84" i="18"/>
  <c r="BB44" i="18"/>
  <c r="N84" i="18"/>
  <c r="X44" i="18"/>
  <c r="X24" i="18"/>
  <c r="P148" i="1"/>
  <c r="Q148" i="1"/>
  <c r="J20" i="18"/>
  <c r="T80" i="18"/>
  <c r="AN80" i="18"/>
  <c r="AX60" i="18"/>
  <c r="AD100" i="18"/>
  <c r="AN100" i="18"/>
  <c r="AD80" i="18"/>
  <c r="AX80" i="18"/>
  <c r="T60" i="18"/>
  <c r="J80" i="18"/>
  <c r="T20" i="18"/>
  <c r="J100" i="18"/>
  <c r="AD60" i="18"/>
  <c r="AN20" i="18"/>
  <c r="J40" i="18"/>
  <c r="AD20" i="18"/>
  <c r="AX40" i="18"/>
  <c r="AD40" i="18"/>
  <c r="T40" i="18"/>
  <c r="T100" i="18"/>
  <c r="AN40" i="18"/>
  <c r="AX20" i="18"/>
  <c r="AN60" i="18"/>
  <c r="AX100" i="18"/>
  <c r="J60" i="18"/>
  <c r="P112" i="1"/>
  <c r="AE112" i="1" s="1"/>
  <c r="AD112" i="1" s="1"/>
  <c r="Q112" i="1"/>
  <c r="P20" i="18"/>
  <c r="BD100" i="18"/>
  <c r="BD60" i="18"/>
  <c r="P40" i="18"/>
  <c r="AT80" i="18"/>
  <c r="Z60" i="18"/>
  <c r="BD20" i="18"/>
  <c r="Z20" i="18"/>
  <c r="P80" i="18"/>
  <c r="AT60" i="18"/>
  <c r="AT20" i="18"/>
  <c r="BD40" i="18"/>
  <c r="AJ100" i="18"/>
  <c r="P60" i="18"/>
  <c r="Z40" i="18"/>
  <c r="AJ40" i="18"/>
  <c r="AT100" i="18"/>
  <c r="P100" i="18"/>
  <c r="Z80" i="18"/>
  <c r="BD80" i="18"/>
  <c r="Z100" i="18"/>
  <c r="AJ20" i="18"/>
  <c r="AJ60" i="18"/>
  <c r="AJ80" i="18"/>
  <c r="AT40" i="18"/>
  <c r="Q121" i="1"/>
  <c r="P121" i="1"/>
  <c r="AE121" i="1" s="1"/>
  <c r="AD121" i="1" s="1"/>
  <c r="X54" i="18"/>
  <c r="X94" i="18"/>
  <c r="X14" i="18"/>
  <c r="AR54" i="18"/>
  <c r="AR94" i="18"/>
  <c r="AH54" i="18"/>
  <c r="AH94" i="18"/>
  <c r="BB74" i="18"/>
  <c r="AR34" i="18"/>
  <c r="N54" i="18"/>
  <c r="BB94" i="18"/>
  <c r="BB14" i="18"/>
  <c r="N74" i="18"/>
  <c r="AH34" i="18"/>
  <c r="AR14" i="18"/>
  <c r="AH74" i="18"/>
  <c r="BB34" i="18"/>
  <c r="X74" i="18"/>
  <c r="N94" i="18"/>
  <c r="X34" i="18"/>
  <c r="N34" i="18"/>
  <c r="AR74" i="18"/>
  <c r="BB54" i="18"/>
  <c r="AH14" i="18"/>
  <c r="Q73" i="1"/>
  <c r="P73" i="1"/>
  <c r="AE73" i="1" s="1"/>
  <c r="AD73" i="1" s="1"/>
  <c r="N14" i="18"/>
  <c r="L18" i="18"/>
  <c r="V78" i="18"/>
  <c r="AP78" i="18"/>
  <c r="V58" i="18"/>
  <c r="AF98" i="18"/>
  <c r="AP98" i="18"/>
  <c r="AF58" i="18"/>
  <c r="AF78" i="18"/>
  <c r="AZ78" i="18"/>
  <c r="AZ58" i="18"/>
  <c r="L58" i="18"/>
  <c r="L38" i="18"/>
  <c r="AZ38" i="18"/>
  <c r="L78" i="18"/>
  <c r="AZ98" i="18"/>
  <c r="V38" i="18"/>
  <c r="AP18" i="18"/>
  <c r="AP58" i="18"/>
  <c r="AF18" i="18"/>
  <c r="V98" i="18"/>
  <c r="L98" i="18"/>
  <c r="AF38" i="18"/>
  <c r="AP38" i="18"/>
  <c r="V18" i="18"/>
  <c r="AZ18" i="18"/>
  <c r="Q100" i="1"/>
  <c r="P100" i="1"/>
  <c r="AE100" i="1" s="1"/>
  <c r="AD100" i="1" s="1"/>
  <c r="AB92" i="18"/>
  <c r="AV32" i="18"/>
  <c r="AB12" i="18"/>
  <c r="BF72" i="18"/>
  <c r="AV72" i="18"/>
  <c r="BF32" i="18"/>
  <c r="AL52" i="18"/>
  <c r="AV12" i="18"/>
  <c r="AV92" i="18"/>
  <c r="BF52" i="18"/>
  <c r="AL32" i="18"/>
  <c r="AV52" i="18"/>
  <c r="BF12" i="18"/>
  <c r="AL12" i="18"/>
  <c r="AB72" i="18"/>
  <c r="R52" i="18"/>
  <c r="AB52" i="18"/>
  <c r="R32" i="18"/>
  <c r="R72" i="18"/>
  <c r="AL92" i="18"/>
  <c r="BF92" i="18"/>
  <c r="AB32" i="18"/>
  <c r="AL72" i="18"/>
  <c r="R92" i="18"/>
  <c r="R12" i="18"/>
  <c r="P64" i="1"/>
  <c r="AE64" i="1" s="1"/>
  <c r="AD64" i="1" s="1"/>
  <c r="Q64" i="1"/>
  <c r="AZ72" i="18"/>
  <c r="L72" i="18"/>
  <c r="AP12" i="18"/>
  <c r="V52" i="18"/>
  <c r="L92" i="18"/>
  <c r="AF32" i="18"/>
  <c r="AF52" i="18"/>
  <c r="AP72" i="18"/>
  <c r="V92" i="18"/>
  <c r="AF92" i="18"/>
  <c r="AP92" i="18"/>
  <c r="AP32" i="18"/>
  <c r="AF72" i="18"/>
  <c r="V32" i="18"/>
  <c r="AZ52" i="18"/>
  <c r="V72" i="18"/>
  <c r="L52" i="18"/>
  <c r="AP52" i="18"/>
  <c r="V12" i="18"/>
  <c r="AF12" i="18"/>
  <c r="AZ32" i="18"/>
  <c r="AZ92" i="18"/>
  <c r="AZ12" i="18"/>
  <c r="L32" i="18"/>
  <c r="P55" i="1"/>
  <c r="AE55" i="1" s="1"/>
  <c r="AD55" i="1" s="1"/>
  <c r="Q55" i="1"/>
  <c r="L12" i="18"/>
  <c r="AP48" i="18"/>
  <c r="AF68" i="18"/>
  <c r="V28" i="18"/>
  <c r="AP88" i="18"/>
  <c r="V88" i="18"/>
  <c r="AF8" i="18"/>
  <c r="AZ68" i="18"/>
  <c r="AZ28" i="18"/>
  <c r="AP68" i="18"/>
  <c r="AZ88" i="18"/>
  <c r="AZ8" i="18"/>
  <c r="AP28" i="18"/>
  <c r="V68" i="18"/>
  <c r="L48" i="18"/>
  <c r="L28" i="18"/>
  <c r="AF88" i="18"/>
  <c r="V8" i="18"/>
  <c r="AZ48" i="18"/>
  <c r="L88" i="18"/>
  <c r="AF28" i="18"/>
  <c r="L68" i="18"/>
  <c r="V48" i="18"/>
  <c r="AP8" i="18"/>
  <c r="AF48" i="18"/>
  <c r="P25" i="1"/>
  <c r="AE25" i="1" s="1"/>
  <c r="AD25" i="1" s="1"/>
  <c r="Q25" i="1"/>
  <c r="L8" i="18"/>
  <c r="AB46" i="18"/>
  <c r="AB86" i="18"/>
  <c r="BF46" i="18"/>
  <c r="AL86" i="18"/>
  <c r="AV86" i="18"/>
  <c r="BF6" i="18"/>
  <c r="AL66" i="18"/>
  <c r="BF66" i="18"/>
  <c r="AL6" i="18"/>
  <c r="R46" i="18"/>
  <c r="AL26" i="18"/>
  <c r="AB6" i="18"/>
  <c r="R66" i="18"/>
  <c r="AV26" i="18"/>
  <c r="AL46" i="18"/>
  <c r="R26" i="18"/>
  <c r="BF86" i="18"/>
  <c r="AV66" i="18"/>
  <c r="AV6" i="18"/>
  <c r="AB66" i="18"/>
  <c r="BF26" i="18"/>
  <c r="AV46" i="18"/>
  <c r="R86" i="18"/>
  <c r="AB26" i="18"/>
  <c r="Q19" i="1"/>
  <c r="R6" i="18"/>
  <c r="P19" i="1"/>
  <c r="AE19" i="1" s="1"/>
  <c r="AD19" i="1" s="1"/>
  <c r="AJ48" i="18"/>
  <c r="Z8" i="18"/>
  <c r="AT88" i="18"/>
  <c r="BD88" i="18"/>
  <c r="Z28" i="18"/>
  <c r="BD28" i="18"/>
  <c r="Z48" i="18"/>
  <c r="AJ8" i="18"/>
  <c r="P48" i="18"/>
  <c r="Z68" i="18"/>
  <c r="AJ28" i="18"/>
  <c r="BD8" i="18"/>
  <c r="AT68" i="18"/>
  <c r="AT8" i="18"/>
  <c r="AT28" i="18"/>
  <c r="AT48" i="18"/>
  <c r="P88" i="18"/>
  <c r="P68" i="18"/>
  <c r="Z88" i="18"/>
  <c r="BD68" i="18"/>
  <c r="BD48" i="18"/>
  <c r="AJ88" i="18"/>
  <c r="P28" i="18"/>
  <c r="AJ68" i="18"/>
  <c r="Q31" i="1"/>
  <c r="P8" i="18"/>
  <c r="P31" i="1"/>
  <c r="AE31" i="1" s="1"/>
  <c r="AD31" i="1" s="1"/>
  <c r="AN92" i="18"/>
  <c r="AN72" i="18"/>
  <c r="AD12" i="18"/>
  <c r="AD52" i="18"/>
  <c r="AX52" i="18"/>
  <c r="T72" i="18"/>
  <c r="J52" i="18"/>
  <c r="T32" i="18"/>
  <c r="J72" i="18"/>
  <c r="AN12" i="18"/>
  <c r="J92" i="18"/>
  <c r="AN32" i="18"/>
  <c r="AD72" i="18"/>
  <c r="J32" i="18"/>
  <c r="AX12" i="18"/>
  <c r="AN52" i="18"/>
  <c r="T52" i="18"/>
  <c r="AD92" i="18"/>
  <c r="AD32" i="18"/>
  <c r="AX72" i="18"/>
  <c r="AX92" i="18"/>
  <c r="T12" i="18"/>
  <c r="AX32" i="18"/>
  <c r="T92" i="18"/>
  <c r="Q52" i="1"/>
  <c r="J12" i="18"/>
  <c r="P52" i="1"/>
  <c r="AE52" i="1" s="1"/>
  <c r="AD52" i="1" s="1"/>
  <c r="AL88" i="18"/>
  <c r="AV88" i="18"/>
  <c r="AV28" i="18"/>
  <c r="AB68" i="18"/>
  <c r="BF68" i="18"/>
  <c r="R28" i="18"/>
  <c r="AL48" i="18"/>
  <c r="BF8" i="18"/>
  <c r="AV8" i="18"/>
  <c r="AL68" i="18"/>
  <c r="BF88" i="18"/>
  <c r="AB28" i="18"/>
  <c r="R48" i="18"/>
  <c r="AL28" i="18"/>
  <c r="BF48" i="18"/>
  <c r="R68" i="18"/>
  <c r="AL8" i="18"/>
  <c r="R88" i="18"/>
  <c r="AB88" i="18"/>
  <c r="BF28" i="18"/>
  <c r="AV48" i="18"/>
  <c r="AV68" i="18"/>
  <c r="AB48" i="18"/>
  <c r="AB8" i="18"/>
  <c r="R8" i="18"/>
  <c r="P34" i="1"/>
  <c r="AE34" i="1" s="1"/>
  <c r="AD34" i="1" s="1"/>
  <c r="Q34" i="1"/>
  <c r="R24" i="18"/>
  <c r="AB64" i="18"/>
  <c r="AV64" i="18"/>
  <c r="AV44" i="18"/>
  <c r="R64" i="18"/>
  <c r="AL104" i="18"/>
  <c r="AV104" i="18"/>
  <c r="AL24" i="18"/>
  <c r="AL84" i="18"/>
  <c r="BF84" i="18"/>
  <c r="AL64" i="18"/>
  <c r="AV84" i="18"/>
  <c r="AB84" i="18"/>
  <c r="AB44" i="18"/>
  <c r="BF64" i="18"/>
  <c r="BF24" i="18"/>
  <c r="R84" i="18"/>
  <c r="AL44" i="18"/>
  <c r="R44" i="18"/>
  <c r="R104" i="18"/>
  <c r="AB24" i="18"/>
  <c r="BF44" i="18"/>
  <c r="AB104" i="18"/>
  <c r="BF104" i="18"/>
  <c r="AV24" i="18"/>
  <c r="P154" i="1"/>
  <c r="Q154" i="1"/>
  <c r="X86" i="18"/>
  <c r="BB46" i="18"/>
  <c r="AH6" i="18"/>
  <c r="AR66" i="18"/>
  <c r="AH66" i="18"/>
  <c r="AR46" i="18"/>
  <c r="X66" i="18"/>
  <c r="AH26" i="18"/>
  <c r="X46" i="18"/>
  <c r="BB26" i="18"/>
  <c r="X6" i="18"/>
  <c r="BB66" i="18"/>
  <c r="X26" i="18"/>
  <c r="AR6" i="18"/>
  <c r="AR26" i="18"/>
  <c r="AR86" i="18"/>
  <c r="N46" i="18"/>
  <c r="N86" i="18"/>
  <c r="AH46" i="18"/>
  <c r="BB6" i="18"/>
  <c r="BB86" i="18"/>
  <c r="N26" i="18"/>
  <c r="N66" i="18"/>
  <c r="AH86" i="18"/>
  <c r="Q13" i="1"/>
  <c r="N6" i="18"/>
  <c r="P13" i="1"/>
  <c r="AE13" i="1" s="1"/>
  <c r="AD13" i="1" s="1"/>
  <c r="P24" i="18"/>
  <c r="AJ64" i="18"/>
  <c r="P84" i="18"/>
  <c r="Z24" i="18"/>
  <c r="AJ84" i="18"/>
  <c r="BD104" i="18"/>
  <c r="Z104" i="18"/>
  <c r="P64" i="18"/>
  <c r="BD24" i="18"/>
  <c r="Z64" i="18"/>
  <c r="AT24" i="18"/>
  <c r="BD44" i="18"/>
  <c r="AJ104" i="18"/>
  <c r="BD84" i="18"/>
  <c r="BD64" i="18"/>
  <c r="Z44" i="18"/>
  <c r="AT64" i="18"/>
  <c r="AJ44" i="18"/>
  <c r="P44" i="18"/>
  <c r="Z84" i="18"/>
  <c r="P104" i="18"/>
  <c r="AJ24" i="18"/>
  <c r="AT84" i="18"/>
  <c r="AT104" i="18"/>
  <c r="AT44" i="18"/>
  <c r="Q151" i="1"/>
  <c r="P151" i="1"/>
  <c r="AE151" i="1" s="1"/>
  <c r="AD151" i="1" s="1"/>
  <c r="R16" i="18"/>
  <c r="BF76" i="18"/>
  <c r="R76" i="18"/>
  <c r="AV76" i="18"/>
  <c r="AL56" i="18"/>
  <c r="R96" i="18"/>
  <c r="AB16" i="18"/>
  <c r="AV96" i="18"/>
  <c r="AB96" i="18"/>
  <c r="AL76" i="18"/>
  <c r="AV56" i="18"/>
  <c r="R36" i="18"/>
  <c r="AL36" i="18"/>
  <c r="AB76" i="18"/>
  <c r="AL96" i="18"/>
  <c r="BF36" i="18"/>
  <c r="BF56" i="18"/>
  <c r="BF16" i="18"/>
  <c r="AB36" i="18"/>
  <c r="AV36" i="18"/>
  <c r="AL16" i="18"/>
  <c r="BF96" i="18"/>
  <c r="AV16" i="18"/>
  <c r="R56" i="18"/>
  <c r="AB56" i="18"/>
  <c r="P94" i="1"/>
  <c r="AE94" i="1" s="1"/>
  <c r="AD94" i="1" s="1"/>
  <c r="Q94" i="1"/>
  <c r="P18" i="18"/>
  <c r="Z78" i="18"/>
  <c r="Z58" i="18"/>
  <c r="AT58" i="18"/>
  <c r="AT78" i="18"/>
  <c r="BD38" i="18"/>
  <c r="AT18" i="18"/>
  <c r="AT98" i="18"/>
  <c r="P78" i="18"/>
  <c r="P58" i="18"/>
  <c r="BD98" i="18"/>
  <c r="P98" i="18"/>
  <c r="AJ98" i="18"/>
  <c r="AJ38" i="18"/>
  <c r="AJ78" i="18"/>
  <c r="P38" i="18"/>
  <c r="Z38" i="18"/>
  <c r="Z98" i="18"/>
  <c r="AT38" i="18"/>
  <c r="BD58" i="18"/>
  <c r="BD18" i="18"/>
  <c r="AJ18" i="18"/>
  <c r="BD78" i="18"/>
  <c r="Z18" i="18"/>
  <c r="AJ58" i="18"/>
  <c r="Q106" i="1"/>
  <c r="P106" i="1"/>
  <c r="AE106" i="1" s="1"/>
  <c r="AD106" i="1" s="1"/>
  <c r="J48" i="18"/>
  <c r="AD88" i="18"/>
  <c r="T8" i="18"/>
  <c r="J68" i="18"/>
  <c r="AD68" i="18"/>
  <c r="AN8" i="18"/>
  <c r="J88" i="18"/>
  <c r="T48" i="18"/>
  <c r="AX88" i="18"/>
  <c r="AN88" i="18"/>
  <c r="AX28" i="18"/>
  <c r="AN28" i="18"/>
  <c r="AX68" i="18"/>
  <c r="AX48" i="18"/>
  <c r="AD8" i="18"/>
  <c r="AN68" i="18"/>
  <c r="T28" i="18"/>
  <c r="AN48" i="18"/>
  <c r="T68" i="18"/>
  <c r="AD48" i="18"/>
  <c r="T88" i="18"/>
  <c r="AX8" i="18"/>
  <c r="J28" i="18"/>
  <c r="AD28" i="18"/>
  <c r="J8" i="18"/>
  <c r="P22" i="1"/>
  <c r="AE22" i="1" s="1"/>
  <c r="AD22" i="1" s="1"/>
  <c r="Q22" i="1"/>
  <c r="L24" i="18"/>
  <c r="AP104" i="18"/>
  <c r="AF104" i="18"/>
  <c r="AP24" i="18"/>
  <c r="AZ44" i="18"/>
  <c r="L64" i="18"/>
  <c r="AF84" i="18"/>
  <c r="AF64" i="18"/>
  <c r="L84" i="18"/>
  <c r="AP44" i="18"/>
  <c r="V104" i="18"/>
  <c r="AF44" i="18"/>
  <c r="L104" i="18"/>
  <c r="V64" i="18"/>
  <c r="V24" i="18"/>
  <c r="AP84" i="18"/>
  <c r="AP64" i="18"/>
  <c r="AZ104" i="18"/>
  <c r="AF24" i="18"/>
  <c r="AZ84" i="18"/>
  <c r="AZ64" i="18"/>
  <c r="V44" i="18"/>
  <c r="V84" i="18"/>
  <c r="AZ24" i="18"/>
  <c r="L44" i="18"/>
  <c r="Q145" i="1"/>
  <c r="P145" i="1"/>
  <c r="AF36" i="18"/>
  <c r="L36" i="18"/>
  <c r="AZ96" i="18"/>
  <c r="AP76" i="18"/>
  <c r="AZ76" i="18"/>
  <c r="AZ36" i="18"/>
  <c r="L56" i="18"/>
  <c r="P85" i="1"/>
  <c r="AE85" i="1" s="1"/>
  <c r="AD85" i="1" s="1"/>
  <c r="AF76" i="18"/>
  <c r="V76" i="18"/>
  <c r="V96" i="18"/>
  <c r="AF16" i="18"/>
  <c r="Q85" i="1"/>
  <c r="AP96" i="18"/>
  <c r="AF96" i="18"/>
  <c r="L16" i="18"/>
  <c r="AP36" i="18"/>
  <c r="AP16" i="18"/>
  <c r="AF56" i="18"/>
  <c r="AZ16" i="18"/>
  <c r="L96" i="18"/>
  <c r="V36" i="18"/>
  <c r="AP56" i="18"/>
  <c r="L76" i="18"/>
  <c r="AZ56" i="18"/>
  <c r="V16" i="18"/>
  <c r="V56" i="18"/>
  <c r="N20" i="18"/>
  <c r="N60" i="18"/>
  <c r="AH100" i="18"/>
  <c r="BB20" i="18"/>
  <c r="N80" i="18"/>
  <c r="AH80" i="18"/>
  <c r="X40" i="18"/>
  <c r="N100" i="18"/>
  <c r="BB100" i="18"/>
  <c r="N40" i="18"/>
  <c r="AR100" i="18"/>
  <c r="AH60" i="18"/>
  <c r="AH20" i="18"/>
  <c r="BB80" i="18"/>
  <c r="AR60" i="18"/>
  <c r="X80" i="18"/>
  <c r="BB60" i="18"/>
  <c r="X20" i="18"/>
  <c r="AR80" i="18"/>
  <c r="AH40" i="18"/>
  <c r="X100" i="18"/>
  <c r="AR20" i="18"/>
  <c r="X60" i="18"/>
  <c r="AR40" i="18"/>
  <c r="BB40" i="18"/>
  <c r="P118" i="1"/>
  <c r="AE118" i="1" s="1"/>
  <c r="AD118" i="1" s="1"/>
  <c r="Q118" i="1"/>
  <c r="V54" i="18"/>
  <c r="AP94" i="18"/>
  <c r="AP74" i="18"/>
  <c r="AF54" i="18"/>
  <c r="V34" i="18"/>
  <c r="AZ34" i="18"/>
  <c r="AZ94" i="18"/>
  <c r="L54" i="18"/>
  <c r="AP14" i="18"/>
  <c r="AF94" i="18"/>
  <c r="AP34" i="18"/>
  <c r="AZ14" i="18"/>
  <c r="AF74" i="18"/>
  <c r="L34" i="18"/>
  <c r="AF14" i="18"/>
  <c r="L74" i="18"/>
  <c r="AZ54" i="18"/>
  <c r="AP54" i="18"/>
  <c r="AZ74" i="18"/>
  <c r="V74" i="18"/>
  <c r="V94" i="18"/>
  <c r="L94" i="18"/>
  <c r="AF34" i="18"/>
  <c r="V14" i="18"/>
  <c r="P70" i="1"/>
  <c r="AE70" i="1" s="1"/>
  <c r="AD70" i="1" s="1"/>
  <c r="Q70" i="1"/>
  <c r="L14" i="18"/>
  <c r="BD86" i="18"/>
  <c r="Z86" i="18"/>
  <c r="BD26" i="18"/>
  <c r="AT46" i="18"/>
  <c r="BD6" i="18"/>
  <c r="Z46" i="18"/>
  <c r="AT66" i="18"/>
  <c r="AJ6" i="18"/>
  <c r="AJ86" i="18"/>
  <c r="Z66" i="18"/>
  <c r="AT6" i="18"/>
  <c r="AJ66" i="18"/>
  <c r="P26" i="18"/>
  <c r="BD46" i="18"/>
  <c r="Z26" i="18"/>
  <c r="AT86" i="18"/>
  <c r="P46" i="18"/>
  <c r="AJ26" i="18"/>
  <c r="BD66" i="18"/>
  <c r="P66" i="18"/>
  <c r="AT26" i="18"/>
  <c r="AJ46" i="18"/>
  <c r="P86" i="18"/>
  <c r="Z6" i="18"/>
  <c r="P6" i="18"/>
  <c r="Q16" i="1"/>
  <c r="P16" i="1"/>
  <c r="AE16" i="1" s="1"/>
  <c r="AD16" i="1" s="1"/>
  <c r="L22" i="18"/>
  <c r="V102" i="18"/>
  <c r="AF62" i="18"/>
  <c r="AZ62" i="18"/>
  <c r="V82" i="18"/>
  <c r="L62" i="18"/>
  <c r="AZ102" i="18"/>
  <c r="AZ22" i="18"/>
  <c r="L82" i="18"/>
  <c r="AP42" i="18"/>
  <c r="AP22" i="18"/>
  <c r="L102" i="18"/>
  <c r="L42" i="18"/>
  <c r="AF22" i="18"/>
  <c r="AP82" i="18"/>
  <c r="AF82" i="18"/>
  <c r="AP62" i="18"/>
  <c r="AF102" i="18"/>
  <c r="V42" i="18"/>
  <c r="AP102" i="18"/>
  <c r="AZ42" i="18"/>
  <c r="AZ82" i="18"/>
  <c r="V62" i="18"/>
  <c r="V22" i="18"/>
  <c r="AF42" i="18"/>
  <c r="P130" i="1"/>
  <c r="AE130" i="1" s="1"/>
  <c r="AD130" i="1" s="1"/>
  <c r="Q130" i="1"/>
  <c r="P22" i="18"/>
  <c r="AT102" i="18"/>
  <c r="P82" i="18"/>
  <c r="AJ22" i="18"/>
  <c r="P42" i="18"/>
  <c r="BD82" i="18"/>
  <c r="P102" i="18"/>
  <c r="Z42" i="18"/>
  <c r="AJ62" i="18"/>
  <c r="Z102" i="18"/>
  <c r="AJ42" i="18"/>
  <c r="BD102" i="18"/>
  <c r="Z82" i="18"/>
  <c r="AT42" i="18"/>
  <c r="Z62" i="18"/>
  <c r="AT82" i="18"/>
  <c r="AJ102" i="18"/>
  <c r="Z22" i="18"/>
  <c r="BD42" i="18"/>
  <c r="AJ82" i="18"/>
  <c r="AT62" i="18"/>
  <c r="BD62" i="18"/>
  <c r="P62" i="18"/>
  <c r="AT22" i="18"/>
  <c r="BD22" i="18"/>
  <c r="P136" i="1"/>
  <c r="AE136" i="1" s="1"/>
  <c r="AD136" i="1" s="1"/>
  <c r="Q136" i="1"/>
  <c r="J24" i="18"/>
  <c r="T104" i="18"/>
  <c r="AN64" i="18"/>
  <c r="AX64" i="18"/>
  <c r="J64" i="18"/>
  <c r="AX104" i="18"/>
  <c r="AX24" i="18"/>
  <c r="AN84" i="18"/>
  <c r="J84" i="18"/>
  <c r="AX84" i="18"/>
  <c r="T44" i="18"/>
  <c r="J104" i="18"/>
  <c r="AN44" i="18"/>
  <c r="AN24" i="18"/>
  <c r="AX44" i="18"/>
  <c r="T24" i="18"/>
  <c r="AN104" i="18"/>
  <c r="J44" i="18"/>
  <c r="AD44" i="18"/>
  <c r="T64" i="18"/>
  <c r="T84" i="18"/>
  <c r="AD84" i="18"/>
  <c r="AD64" i="18"/>
  <c r="AD104" i="18"/>
  <c r="AD24" i="18"/>
  <c r="P142" i="1"/>
  <c r="Q142" i="1"/>
  <c r="AD96" i="18"/>
  <c r="T96" i="18"/>
  <c r="AX56" i="18"/>
  <c r="J16" i="18"/>
  <c r="AN76" i="18"/>
  <c r="AN96" i="18"/>
  <c r="T36" i="18"/>
  <c r="AN16" i="18"/>
  <c r="AX76" i="18"/>
  <c r="AX16" i="18"/>
  <c r="AD16" i="18"/>
  <c r="AN56" i="18"/>
  <c r="AX96" i="18"/>
  <c r="T16" i="18"/>
  <c r="J36" i="18"/>
  <c r="T76" i="18"/>
  <c r="P82" i="1"/>
  <c r="J76" i="18"/>
  <c r="AX36" i="18"/>
  <c r="J96" i="18"/>
  <c r="T56" i="18"/>
  <c r="Q82" i="1"/>
  <c r="AD36" i="18"/>
  <c r="J56" i="18"/>
  <c r="AD76" i="18"/>
  <c r="AN36" i="18"/>
  <c r="AD56" i="18"/>
  <c r="AH70" i="18"/>
  <c r="X30" i="18"/>
  <c r="X10" i="18"/>
  <c r="BB70" i="18"/>
  <c r="N70" i="18"/>
  <c r="AR30" i="18"/>
  <c r="AH50" i="18"/>
  <c r="AR70" i="18"/>
  <c r="BB50" i="18"/>
  <c r="AH90" i="18"/>
  <c r="BB90" i="18"/>
  <c r="X70" i="18"/>
  <c r="X50" i="18"/>
  <c r="N30" i="18"/>
  <c r="AR50" i="18"/>
  <c r="AH30" i="18"/>
  <c r="AH10" i="18"/>
  <c r="N50" i="18"/>
  <c r="BB30" i="18"/>
  <c r="N90" i="18"/>
  <c r="AR10" i="18"/>
  <c r="AR90" i="18"/>
  <c r="X90" i="18"/>
  <c r="BB10" i="18"/>
  <c r="N10" i="18"/>
  <c r="P43" i="1"/>
  <c r="AE43" i="1" s="1"/>
  <c r="AD43" i="1" s="1"/>
  <c r="Q43" i="1"/>
  <c r="N18" i="18"/>
  <c r="X78" i="18"/>
  <c r="BB98" i="18"/>
  <c r="BB18" i="18"/>
  <c r="AR58" i="18"/>
  <c r="X58" i="18"/>
  <c r="AH18" i="18"/>
  <c r="N58" i="18"/>
  <c r="AR18" i="18"/>
  <c r="BB78" i="18"/>
  <c r="X98" i="18"/>
  <c r="X18" i="18"/>
  <c r="X38" i="18"/>
  <c r="AR78" i="18"/>
  <c r="AH78" i="18"/>
  <c r="N38" i="18"/>
  <c r="AR38" i="18"/>
  <c r="BB38" i="18"/>
  <c r="BB58" i="18"/>
  <c r="AH98" i="18"/>
  <c r="AR98" i="18"/>
  <c r="N78" i="18"/>
  <c r="AH38" i="18"/>
  <c r="AH58" i="18"/>
  <c r="N98" i="18"/>
  <c r="Q103" i="1"/>
  <c r="P103" i="1"/>
  <c r="AE103" i="1" s="1"/>
  <c r="AD103" i="1" s="1"/>
  <c r="J86" i="18"/>
  <c r="T6" i="18"/>
  <c r="AD86" i="18"/>
  <c r="AX26" i="18"/>
  <c r="AN6" i="18"/>
  <c r="AN66" i="18"/>
  <c r="AD66" i="18"/>
  <c r="T26" i="18"/>
  <c r="T46" i="18"/>
  <c r="AX66" i="18"/>
  <c r="J26" i="18"/>
  <c r="AN86" i="18"/>
  <c r="AD6" i="18"/>
  <c r="AD26" i="18"/>
  <c r="AD46" i="18"/>
  <c r="T86" i="18"/>
  <c r="AX86" i="18"/>
  <c r="AX46" i="18"/>
  <c r="J66" i="18"/>
  <c r="AN26" i="18"/>
  <c r="T66" i="18"/>
  <c r="J46" i="18"/>
  <c r="AN46" i="18"/>
  <c r="AX6" i="18"/>
  <c r="J6" i="18"/>
  <c r="Q7" i="1"/>
  <c r="P7" i="1"/>
  <c r="AE7" i="1" s="1"/>
  <c r="AD7" i="1" s="1"/>
  <c r="N16" i="18"/>
  <c r="AR76" i="18"/>
  <c r="AH76" i="18"/>
  <c r="X76" i="18"/>
  <c r="AH56" i="18"/>
  <c r="BB16" i="18"/>
  <c r="AR16" i="18"/>
  <c r="N56" i="18"/>
  <c r="BB96" i="18"/>
  <c r="X36" i="18"/>
  <c r="N76" i="18"/>
  <c r="AH36" i="18"/>
  <c r="N36" i="18"/>
  <c r="X16" i="18"/>
  <c r="N96" i="18"/>
  <c r="AH16" i="18"/>
  <c r="BB56" i="18"/>
  <c r="X96" i="18"/>
  <c r="AR96" i="18"/>
  <c r="AR36" i="18"/>
  <c r="AR56" i="18"/>
  <c r="X56" i="18"/>
  <c r="AH96" i="18"/>
  <c r="BB76" i="18"/>
  <c r="BB36" i="18"/>
  <c r="Q88" i="1"/>
  <c r="P88" i="1"/>
  <c r="AE88" i="1" s="1"/>
  <c r="AD88" i="1" s="1"/>
  <c r="N22" i="18"/>
  <c r="AR82" i="18"/>
  <c r="X82" i="18"/>
  <c r="X102" i="18"/>
  <c r="N102" i="18"/>
  <c r="AR62" i="18"/>
  <c r="BB42" i="18"/>
  <c r="AH42" i="18"/>
  <c r="AR102" i="18"/>
  <c r="BB62" i="18"/>
  <c r="N62" i="18"/>
  <c r="AH62" i="18"/>
  <c r="BB82" i="18"/>
  <c r="BB22" i="18"/>
  <c r="AR22" i="18"/>
  <c r="X22" i="18"/>
  <c r="BB102" i="18"/>
  <c r="X62" i="18"/>
  <c r="X42" i="18"/>
  <c r="AH102" i="18"/>
  <c r="AH22" i="18"/>
  <c r="N42" i="18"/>
  <c r="AH82" i="18"/>
  <c r="N82" i="18"/>
  <c r="AR42" i="18"/>
  <c r="Q133" i="1"/>
  <c r="P133" i="1"/>
  <c r="AE133" i="1" s="1"/>
  <c r="AD133" i="1" s="1"/>
  <c r="J18" i="18"/>
  <c r="T58" i="18"/>
  <c r="AN98" i="18"/>
  <c r="AX38" i="18"/>
  <c r="AD58" i="18"/>
  <c r="J78" i="18"/>
  <c r="J38" i="18"/>
  <c r="AX98" i="18"/>
  <c r="T38" i="18"/>
  <c r="AD18" i="18"/>
  <c r="AD78" i="18"/>
  <c r="AN18" i="18"/>
  <c r="AX18" i="18"/>
  <c r="AN58" i="18"/>
  <c r="AD38" i="18"/>
  <c r="J58" i="18"/>
  <c r="AN38" i="18"/>
  <c r="AN78" i="18"/>
  <c r="AX58" i="18"/>
  <c r="T78" i="18"/>
  <c r="T18" i="18"/>
  <c r="AD98" i="18"/>
  <c r="T98" i="18"/>
  <c r="AX78" i="18"/>
  <c r="J98" i="18"/>
  <c r="P97" i="1"/>
  <c r="AE97" i="1" s="1"/>
  <c r="AD97" i="1" s="1"/>
  <c r="Q97" i="1"/>
  <c r="Z50" i="18"/>
  <c r="AT90" i="18"/>
  <c r="BD50" i="18"/>
  <c r="AJ90" i="18"/>
  <c r="BD70" i="18"/>
  <c r="BD10" i="18"/>
  <c r="AJ70" i="18"/>
  <c r="AT70" i="18"/>
  <c r="AT10" i="18"/>
  <c r="P70" i="18"/>
  <c r="AJ30" i="18"/>
  <c r="BD90" i="18"/>
  <c r="P90" i="18"/>
  <c r="AT30" i="18"/>
  <c r="P30" i="18"/>
  <c r="AJ10" i="18"/>
  <c r="AT50" i="18"/>
  <c r="BD30" i="18"/>
  <c r="P50" i="18"/>
  <c r="Z90" i="18"/>
  <c r="Z30" i="18"/>
  <c r="AJ50" i="18"/>
  <c r="Z10" i="18"/>
  <c r="Z70" i="18"/>
  <c r="P10" i="18"/>
  <c r="P46" i="1"/>
  <c r="AE46" i="1" s="1"/>
  <c r="AD46" i="1" s="1"/>
  <c r="Q46" i="1"/>
  <c r="L20" i="18"/>
  <c r="V80" i="18"/>
  <c r="AP60" i="18"/>
  <c r="L40" i="18"/>
  <c r="AF100" i="18"/>
  <c r="AZ80" i="18"/>
  <c r="AZ40" i="18"/>
  <c r="AF80" i="18"/>
  <c r="V60" i="18"/>
  <c r="V40" i="18"/>
  <c r="L80" i="18"/>
  <c r="AP100" i="18"/>
  <c r="AP20" i="18"/>
  <c r="L100" i="18"/>
  <c r="AF40" i="18"/>
  <c r="AZ60" i="18"/>
  <c r="V20" i="18"/>
  <c r="AZ20" i="18"/>
  <c r="V100" i="18"/>
  <c r="AF20" i="18"/>
  <c r="L60" i="18"/>
  <c r="AP80" i="18"/>
  <c r="AF60" i="18"/>
  <c r="AP40" i="18"/>
  <c r="AZ100" i="18"/>
  <c r="Q115" i="1"/>
  <c r="P115" i="1"/>
  <c r="AE115" i="1" s="1"/>
  <c r="AD115" i="1" s="1"/>
  <c r="AV74" i="18"/>
  <c r="AV54" i="18"/>
  <c r="R54" i="18"/>
  <c r="AV94" i="18"/>
  <c r="BF34" i="18"/>
  <c r="R94" i="18"/>
  <c r="BF74" i="18"/>
  <c r="AB14" i="18"/>
  <c r="AL34" i="18"/>
  <c r="AL94" i="18"/>
  <c r="AL54" i="18"/>
  <c r="AV14" i="18"/>
  <c r="BF94" i="18"/>
  <c r="AB54" i="18"/>
  <c r="AL74" i="18"/>
  <c r="R74" i="18"/>
  <c r="AB74" i="18"/>
  <c r="AB94" i="18"/>
  <c r="BF54" i="18"/>
  <c r="AB34" i="18"/>
  <c r="BF14" i="18"/>
  <c r="AV34" i="18"/>
  <c r="R34" i="18"/>
  <c r="AL14" i="18"/>
  <c r="P79" i="1"/>
  <c r="AE79" i="1" s="1"/>
  <c r="AD79" i="1" s="1"/>
  <c r="Q79" i="1"/>
  <c r="R14" i="18"/>
  <c r="AB70" i="18"/>
  <c r="BF90" i="18"/>
  <c r="BF50" i="18"/>
  <c r="AV50" i="18"/>
  <c r="AB50" i="18"/>
  <c r="BF10" i="18"/>
  <c r="R50" i="18"/>
  <c r="BF70" i="18"/>
  <c r="AL10" i="18"/>
  <c r="AB90" i="18"/>
  <c r="AV90" i="18"/>
  <c r="AL70" i="18"/>
  <c r="AV70" i="18"/>
  <c r="BF30" i="18"/>
  <c r="AL30" i="18"/>
  <c r="R90" i="18"/>
  <c r="AL50" i="18"/>
  <c r="AB10" i="18"/>
  <c r="AV30" i="18"/>
  <c r="AL90" i="18"/>
  <c r="AB30" i="18"/>
  <c r="R70" i="18"/>
  <c r="R30" i="18"/>
  <c r="AV10" i="18"/>
  <c r="P49" i="1"/>
  <c r="AE49" i="1" s="1"/>
  <c r="AD49" i="1" s="1"/>
  <c r="R10" i="18"/>
  <c r="Q49" i="1"/>
  <c r="AF50" i="18"/>
  <c r="AZ50" i="18"/>
  <c r="AF70" i="18"/>
  <c r="AZ90" i="18"/>
  <c r="AZ10" i="18"/>
  <c r="AF10" i="18"/>
  <c r="L50" i="18"/>
  <c r="AP50" i="18"/>
  <c r="L30" i="18"/>
  <c r="AF30" i="18"/>
  <c r="AF90" i="18"/>
  <c r="V90" i="18"/>
  <c r="V70" i="18"/>
  <c r="AP10" i="18"/>
  <c r="AZ30" i="18"/>
  <c r="AP90" i="18"/>
  <c r="L70" i="18"/>
  <c r="V30" i="18"/>
  <c r="AZ70" i="18"/>
  <c r="L90" i="18"/>
  <c r="AP30" i="18"/>
  <c r="AP70" i="18"/>
  <c r="V50" i="18"/>
  <c r="V10" i="18"/>
  <c r="L10" i="18"/>
  <c r="Q40" i="1"/>
  <c r="P40" i="1"/>
  <c r="AE40" i="1" s="1"/>
  <c r="AD40" i="1" s="1"/>
  <c r="R22" i="18"/>
  <c r="AL62" i="18"/>
  <c r="R102" i="18"/>
  <c r="BF42" i="18"/>
  <c r="AL82" i="18"/>
  <c r="AV42" i="18"/>
  <c r="BF102" i="18"/>
  <c r="AB102" i="18"/>
  <c r="AV22" i="18"/>
  <c r="AB62" i="18"/>
  <c r="AV82" i="18"/>
  <c r="BF62" i="18"/>
  <c r="AL102" i="18"/>
  <c r="AV62" i="18"/>
  <c r="BF22" i="18"/>
  <c r="AL22" i="18"/>
  <c r="AB82" i="18"/>
  <c r="AV102" i="18"/>
  <c r="R42" i="18"/>
  <c r="R62" i="18"/>
  <c r="AB42" i="18"/>
  <c r="AB22" i="18"/>
  <c r="R82" i="18"/>
  <c r="AL42" i="18"/>
  <c r="BF82" i="18"/>
  <c r="P139" i="1"/>
  <c r="Q139" i="1"/>
  <c r="L46" i="18"/>
  <c r="AF86" i="18"/>
  <c r="L26" i="18"/>
  <c r="L86" i="18"/>
  <c r="AF6" i="18"/>
  <c r="V46" i="18"/>
  <c r="AP66" i="18"/>
  <c r="AP6" i="18"/>
  <c r="AP26" i="18"/>
  <c r="AP86" i="18"/>
  <c r="AZ46" i="18"/>
  <c r="AZ66" i="18"/>
  <c r="AZ6" i="18"/>
  <c r="AP46" i="18"/>
  <c r="V86" i="18"/>
  <c r="V66" i="18"/>
  <c r="AF46" i="18"/>
  <c r="AF66" i="18"/>
  <c r="AF26" i="18"/>
  <c r="AZ26" i="18"/>
  <c r="AZ86" i="18"/>
  <c r="V26" i="18"/>
  <c r="L66" i="18"/>
  <c r="V6" i="18"/>
  <c r="L6" i="18"/>
  <c r="Q10" i="1"/>
  <c r="P10" i="1"/>
  <c r="AE10" i="1" s="1"/>
  <c r="AD10" i="1" s="1"/>
  <c r="AR88" i="18"/>
  <c r="N88" i="18"/>
  <c r="AR68" i="18"/>
  <c r="BB68" i="18"/>
  <c r="X88" i="18"/>
  <c r="X28" i="18"/>
  <c r="AH48" i="18"/>
  <c r="AH88" i="18"/>
  <c r="AR8" i="18"/>
  <c r="X68" i="18"/>
  <c r="X8" i="18"/>
  <c r="AR28" i="18"/>
  <c r="N48" i="18"/>
  <c r="AR48" i="18"/>
  <c r="BB28" i="18"/>
  <c r="BB8" i="18"/>
  <c r="AH8" i="18"/>
  <c r="AH68" i="18"/>
  <c r="N28" i="18"/>
  <c r="BB88" i="18"/>
  <c r="AH28" i="18"/>
  <c r="X48" i="18"/>
  <c r="BB48" i="18"/>
  <c r="N68" i="18"/>
  <c r="Q28" i="1"/>
  <c r="N8" i="18"/>
  <c r="P28" i="1"/>
  <c r="AE28" i="1" s="1"/>
  <c r="AD28" i="1" s="1"/>
  <c r="P16" i="18"/>
  <c r="Z96" i="18"/>
  <c r="AJ56" i="18"/>
  <c r="BD96" i="18"/>
  <c r="BD36" i="18"/>
  <c r="Z76" i="18"/>
  <c r="AT36" i="18"/>
  <c r="AJ36" i="18"/>
  <c r="AT76" i="18"/>
  <c r="P36" i="18"/>
  <c r="Z16" i="18"/>
  <c r="BD76" i="18"/>
  <c r="AT96" i="18"/>
  <c r="AT56" i="18"/>
  <c r="AT16" i="18"/>
  <c r="AJ16" i="18"/>
  <c r="P56" i="18"/>
  <c r="Z56" i="18"/>
  <c r="BD56" i="18"/>
  <c r="P76" i="18"/>
  <c r="AJ96" i="18"/>
  <c r="BD16" i="18"/>
  <c r="P96" i="18"/>
  <c r="AJ76" i="18"/>
  <c r="Z36" i="18"/>
  <c r="P91" i="1"/>
  <c r="AE91" i="1" s="1"/>
  <c r="AD91" i="1" s="1"/>
  <c r="Q91" i="1"/>
  <c r="J22" i="18"/>
  <c r="T82" i="18"/>
  <c r="AN62" i="18"/>
  <c r="AX42" i="18"/>
  <c r="AX102" i="18"/>
  <c r="AD102" i="18"/>
  <c r="AX82" i="18"/>
  <c r="J42" i="18"/>
  <c r="AD82" i="18"/>
  <c r="T62" i="18"/>
  <c r="T22" i="18"/>
  <c r="AN22" i="18"/>
  <c r="T102" i="18"/>
  <c r="AD62" i="18"/>
  <c r="T42" i="18"/>
  <c r="J62" i="18"/>
  <c r="J82" i="18"/>
  <c r="AD42" i="18"/>
  <c r="AD22" i="18"/>
  <c r="J102" i="18"/>
  <c r="AN42" i="18"/>
  <c r="AX22" i="18"/>
  <c r="AN82" i="18"/>
  <c r="AN102" i="18"/>
  <c r="AX62" i="18"/>
  <c r="P127" i="1"/>
  <c r="AE127" i="1" s="1"/>
  <c r="AD127" i="1" s="1"/>
  <c r="Q127" i="1"/>
  <c r="S10" i="19" l="1"/>
  <c r="M60" i="19"/>
  <c r="J10" i="19"/>
  <c r="AF19" i="1"/>
  <c r="P10" i="19"/>
  <c r="S210" i="19"/>
  <c r="V10" i="19"/>
  <c r="M10" i="19"/>
  <c r="J60" i="19"/>
  <c r="S160" i="19"/>
  <c r="V210" i="19"/>
  <c r="V60" i="19"/>
  <c r="P160" i="19"/>
  <c r="J110" i="19"/>
  <c r="S110" i="19"/>
  <c r="M160" i="19"/>
  <c r="V110" i="19"/>
  <c r="P110" i="19"/>
  <c r="J160" i="19"/>
  <c r="S60" i="19"/>
  <c r="M110" i="19"/>
  <c r="M210" i="19"/>
  <c r="V160" i="19"/>
  <c r="P60" i="19"/>
  <c r="P210" i="19"/>
  <c r="J210" i="19"/>
  <c r="J17" i="19"/>
  <c r="J167" i="19"/>
  <c r="M167" i="19"/>
  <c r="M67" i="19"/>
  <c r="P17" i="19"/>
  <c r="V67" i="19"/>
  <c r="P167" i="19"/>
  <c r="V17" i="19"/>
  <c r="P217" i="19"/>
  <c r="J217" i="19"/>
  <c r="S17" i="19"/>
  <c r="M117" i="19"/>
  <c r="P67" i="19"/>
  <c r="J117" i="19"/>
  <c r="S67" i="19"/>
  <c r="S167" i="19"/>
  <c r="P117" i="19"/>
  <c r="J67" i="19"/>
  <c r="V167" i="19"/>
  <c r="V117" i="19"/>
  <c r="M217" i="19"/>
  <c r="V217" i="19"/>
  <c r="S117" i="19"/>
  <c r="S217" i="19"/>
  <c r="M17" i="19"/>
  <c r="AF40" i="1"/>
  <c r="P230" i="19"/>
  <c r="V180" i="19"/>
  <c r="V130" i="19"/>
  <c r="S80" i="19"/>
  <c r="M130" i="19"/>
  <c r="P130" i="19"/>
  <c r="V80" i="19"/>
  <c r="S30" i="19"/>
  <c r="J230" i="19"/>
  <c r="S230" i="19"/>
  <c r="S180" i="19"/>
  <c r="V30" i="19"/>
  <c r="J30" i="19"/>
  <c r="M230" i="19"/>
  <c r="P30" i="19"/>
  <c r="V230" i="19"/>
  <c r="S130" i="19"/>
  <c r="J180" i="19"/>
  <c r="M30" i="19"/>
  <c r="M80" i="19"/>
  <c r="P80" i="19"/>
  <c r="P180" i="19"/>
  <c r="M180" i="19"/>
  <c r="J130" i="19"/>
  <c r="J80" i="19"/>
  <c r="AF79" i="1"/>
  <c r="M236" i="19"/>
  <c r="M136" i="19"/>
  <c r="P186" i="19"/>
  <c r="J86" i="19"/>
  <c r="M186" i="19"/>
  <c r="P36" i="19"/>
  <c r="J36" i="19"/>
  <c r="V136" i="19"/>
  <c r="J136" i="19"/>
  <c r="S86" i="19"/>
  <c r="S236" i="19"/>
  <c r="P236" i="19"/>
  <c r="P86" i="19"/>
  <c r="V236" i="19"/>
  <c r="M36" i="19"/>
  <c r="P136" i="19"/>
  <c r="V36" i="19"/>
  <c r="V86" i="19"/>
  <c r="M86" i="19"/>
  <c r="AF97" i="1"/>
  <c r="V186" i="19"/>
  <c r="J186" i="19"/>
  <c r="S36" i="19"/>
  <c r="J236" i="19"/>
  <c r="S136" i="19"/>
  <c r="S186" i="19"/>
  <c r="V56" i="19"/>
  <c r="J106" i="19"/>
  <c r="J156" i="19"/>
  <c r="S106" i="19"/>
  <c r="V106" i="19"/>
  <c r="M206" i="19"/>
  <c r="J6" i="19"/>
  <c r="J56" i="19"/>
  <c r="P106" i="19"/>
  <c r="P56" i="19"/>
  <c r="S6" i="19"/>
  <c r="J206" i="19"/>
  <c r="P156" i="19"/>
  <c r="M6" i="19"/>
  <c r="M106" i="19"/>
  <c r="S206" i="19"/>
  <c r="P6" i="19"/>
  <c r="P206" i="19"/>
  <c r="V6" i="19"/>
  <c r="V206" i="19"/>
  <c r="S156" i="19"/>
  <c r="AF7" i="1"/>
  <c r="M56" i="19"/>
  <c r="M156" i="19"/>
  <c r="S56" i="19"/>
  <c r="V156" i="19"/>
  <c r="M49" i="19"/>
  <c r="P49" i="19"/>
  <c r="J249" i="19"/>
  <c r="P199" i="19"/>
  <c r="M249" i="19"/>
  <c r="J149" i="19"/>
  <c r="V99" i="19"/>
  <c r="V249" i="19"/>
  <c r="M99" i="19"/>
  <c r="P249" i="19"/>
  <c r="S249" i="19"/>
  <c r="V149" i="19"/>
  <c r="J49" i="19"/>
  <c r="M199" i="19"/>
  <c r="V199" i="19"/>
  <c r="M149" i="19"/>
  <c r="S99" i="19"/>
  <c r="S199" i="19"/>
  <c r="P149" i="19"/>
  <c r="J99" i="19"/>
  <c r="J199" i="19"/>
  <c r="V49" i="19"/>
  <c r="AF136" i="1"/>
  <c r="S149" i="19"/>
  <c r="P99" i="19"/>
  <c r="S49" i="19"/>
  <c r="V58" i="19"/>
  <c r="P208" i="19"/>
  <c r="P58" i="19"/>
  <c r="J208" i="19"/>
  <c r="P158" i="19"/>
  <c r="AF13" i="1"/>
  <c r="J8" i="19"/>
  <c r="P108" i="19"/>
  <c r="M8" i="19"/>
  <c r="S58" i="19"/>
  <c r="V208" i="19"/>
  <c r="S8" i="19"/>
  <c r="J108" i="19"/>
  <c r="M58" i="19"/>
  <c r="P8" i="19"/>
  <c r="V158" i="19"/>
  <c r="S208" i="19"/>
  <c r="J158" i="19"/>
  <c r="M208" i="19"/>
  <c r="S108" i="19"/>
  <c r="M158" i="19"/>
  <c r="V108" i="19"/>
  <c r="V8" i="19"/>
  <c r="M108" i="19"/>
  <c r="S158" i="19"/>
  <c r="J58" i="19"/>
  <c r="P124" i="19"/>
  <c r="P74" i="19"/>
  <c r="P174" i="19"/>
  <c r="M24" i="19"/>
  <c r="S224" i="19"/>
  <c r="V174" i="19"/>
  <c r="S174" i="19"/>
  <c r="V124" i="19"/>
  <c r="V74" i="19"/>
  <c r="V224" i="19"/>
  <c r="M224" i="19"/>
  <c r="M124" i="19"/>
  <c r="S74" i="19"/>
  <c r="J224" i="19"/>
  <c r="P24" i="19"/>
  <c r="M174" i="19"/>
  <c r="S124" i="19"/>
  <c r="J124" i="19"/>
  <c r="J24" i="19"/>
  <c r="P224" i="19"/>
  <c r="J74" i="19"/>
  <c r="S24" i="19"/>
  <c r="M74" i="19"/>
  <c r="J174" i="19"/>
  <c r="V24" i="19"/>
  <c r="AF61" i="1"/>
  <c r="P213" i="19"/>
  <c r="J163" i="19"/>
  <c r="S163" i="19"/>
  <c r="M163" i="19"/>
  <c r="S13" i="19"/>
  <c r="M213" i="19"/>
  <c r="V163" i="19"/>
  <c r="J113" i="19"/>
  <c r="P13" i="19"/>
  <c r="V213" i="19"/>
  <c r="P63" i="19"/>
  <c r="J63" i="19"/>
  <c r="S63" i="19"/>
  <c r="P163" i="19"/>
  <c r="M63" i="19"/>
  <c r="V13" i="19"/>
  <c r="M13" i="19"/>
  <c r="M113" i="19"/>
  <c r="S113" i="19"/>
  <c r="V113" i="19"/>
  <c r="S213" i="19"/>
  <c r="J213" i="19"/>
  <c r="V63" i="19"/>
  <c r="J13" i="19"/>
  <c r="P113" i="19"/>
  <c r="AF28" i="1"/>
  <c r="M172" i="19"/>
  <c r="J122" i="19"/>
  <c r="J72" i="19"/>
  <c r="M72" i="19"/>
  <c r="P172" i="19"/>
  <c r="P72" i="19"/>
  <c r="P222" i="19"/>
  <c r="V172" i="19"/>
  <c r="V122" i="19"/>
  <c r="P122" i="19"/>
  <c r="V72" i="19"/>
  <c r="S22" i="19"/>
  <c r="S172" i="19"/>
  <c r="V22" i="19"/>
  <c r="J22" i="19"/>
  <c r="S72" i="19"/>
  <c r="M122" i="19"/>
  <c r="P22" i="19"/>
  <c r="V222" i="19"/>
  <c r="S222" i="19"/>
  <c r="J222" i="19"/>
  <c r="M222" i="19"/>
  <c r="S122" i="19"/>
  <c r="M22" i="19"/>
  <c r="J172" i="19"/>
  <c r="AF55" i="1"/>
  <c r="V92" i="19"/>
  <c r="J42" i="19"/>
  <c r="J192" i="19"/>
  <c r="V242" i="19"/>
  <c r="M142" i="19"/>
  <c r="V42" i="19"/>
  <c r="M242" i="19"/>
  <c r="P242" i="19"/>
  <c r="S142" i="19"/>
  <c r="P92" i="19"/>
  <c r="S192" i="19"/>
  <c r="S42" i="19"/>
  <c r="S92" i="19"/>
  <c r="J142" i="19"/>
  <c r="M92" i="19"/>
  <c r="V192" i="19"/>
  <c r="J92" i="19"/>
  <c r="J242" i="19"/>
  <c r="P142" i="19"/>
  <c r="M192" i="19"/>
  <c r="P192" i="19"/>
  <c r="M42" i="19"/>
  <c r="V142" i="19"/>
  <c r="P42" i="19"/>
  <c r="S242" i="19"/>
  <c r="AF115" i="1"/>
  <c r="AF85" i="1"/>
  <c r="S132" i="19"/>
  <c r="J132" i="19"/>
  <c r="P82" i="19"/>
  <c r="V232" i="19"/>
  <c r="V82" i="19"/>
  <c r="S32" i="19"/>
  <c r="M232" i="19"/>
  <c r="J32" i="19"/>
  <c r="S82" i="19"/>
  <c r="P232" i="19"/>
  <c r="V32" i="19"/>
  <c r="M182" i="19"/>
  <c r="S232" i="19"/>
  <c r="J232" i="19"/>
  <c r="P182" i="19"/>
  <c r="V182" i="19"/>
  <c r="J82" i="19"/>
  <c r="S182" i="19"/>
  <c r="M132" i="19"/>
  <c r="P32" i="19"/>
  <c r="V132" i="19"/>
  <c r="P132" i="19"/>
  <c r="J182" i="19"/>
  <c r="M82" i="19"/>
  <c r="J221" i="19"/>
  <c r="S171" i="19"/>
  <c r="P21" i="19"/>
  <c r="P171" i="19"/>
  <c r="J121" i="19"/>
  <c r="P121" i="19"/>
  <c r="P71" i="19"/>
  <c r="P221" i="19"/>
  <c r="V121" i="19"/>
  <c r="M221" i="19"/>
  <c r="M71" i="19"/>
  <c r="J171" i="19"/>
  <c r="M21" i="19"/>
  <c r="M121" i="19"/>
  <c r="S71" i="19"/>
  <c r="J71" i="19"/>
  <c r="S221" i="19"/>
  <c r="V171" i="19"/>
  <c r="J21" i="19"/>
  <c r="V221" i="19"/>
  <c r="M171" i="19"/>
  <c r="S21" i="19"/>
  <c r="S121" i="19"/>
  <c r="V71" i="19"/>
  <c r="V21" i="19"/>
  <c r="AF52" i="1"/>
  <c r="M125" i="19"/>
  <c r="M225" i="19"/>
  <c r="P25" i="19"/>
  <c r="P225" i="19"/>
  <c r="P175" i="19"/>
  <c r="P75" i="19"/>
  <c r="S125" i="19"/>
  <c r="S225" i="19"/>
  <c r="J25" i="19"/>
  <c r="J75" i="19"/>
  <c r="P125" i="19"/>
  <c r="V175" i="19"/>
  <c r="M75" i="19"/>
  <c r="J175" i="19"/>
  <c r="J125" i="19"/>
  <c r="S25" i="19"/>
  <c r="S175" i="19"/>
  <c r="V125" i="19"/>
  <c r="V75" i="19"/>
  <c r="V225" i="19"/>
  <c r="J225" i="19"/>
  <c r="M25" i="19"/>
  <c r="S75" i="19"/>
  <c r="M175" i="19"/>
  <c r="V25" i="19"/>
  <c r="AF64" i="1"/>
  <c r="P44" i="19"/>
  <c r="S44" i="19"/>
  <c r="V44" i="19"/>
  <c r="S94" i="19"/>
  <c r="J194" i="19"/>
  <c r="M144" i="19"/>
  <c r="AF121" i="1"/>
  <c r="V194" i="19"/>
  <c r="J94" i="19"/>
  <c r="P94" i="19"/>
  <c r="V94" i="19"/>
  <c r="M194" i="19"/>
  <c r="S144" i="19"/>
  <c r="M244" i="19"/>
  <c r="P144" i="19"/>
  <c r="J244" i="19"/>
  <c r="M44" i="19"/>
  <c r="S194" i="19"/>
  <c r="J144" i="19"/>
  <c r="P194" i="19"/>
  <c r="V244" i="19"/>
  <c r="J44" i="19"/>
  <c r="P244" i="19"/>
  <c r="S244" i="19"/>
  <c r="V144" i="19"/>
  <c r="M94" i="19"/>
  <c r="S173" i="19"/>
  <c r="S123" i="19"/>
  <c r="J123" i="19"/>
  <c r="S73" i="19"/>
  <c r="J173" i="19"/>
  <c r="S223" i="19"/>
  <c r="V223" i="19"/>
  <c r="J73" i="19"/>
  <c r="P23" i="19"/>
  <c r="J23" i="19"/>
  <c r="P173" i="19"/>
  <c r="P73" i="19"/>
  <c r="M23" i="19"/>
  <c r="M173" i="19"/>
  <c r="V173" i="19"/>
  <c r="V123" i="19"/>
  <c r="M223" i="19"/>
  <c r="M123" i="19"/>
  <c r="M73" i="19"/>
  <c r="V73" i="19"/>
  <c r="J223" i="19"/>
  <c r="P123" i="19"/>
  <c r="P223" i="19"/>
  <c r="V23" i="19"/>
  <c r="S23" i="19"/>
  <c r="AF58" i="1"/>
  <c r="M15" i="19"/>
  <c r="M115" i="19"/>
  <c r="V15" i="19"/>
  <c r="J215" i="19"/>
  <c r="J15" i="19"/>
  <c r="V115" i="19"/>
  <c r="P165" i="19"/>
  <c r="AF34" i="1"/>
  <c r="S165" i="19"/>
  <c r="P65" i="19"/>
  <c r="J165" i="19"/>
  <c r="M165" i="19"/>
  <c r="S215" i="19"/>
  <c r="P115" i="19"/>
  <c r="M215" i="19"/>
  <c r="P15" i="19"/>
  <c r="S115" i="19"/>
  <c r="J115" i="19"/>
  <c r="S65" i="19"/>
  <c r="M65" i="19"/>
  <c r="J65" i="19"/>
  <c r="S15" i="19"/>
  <c r="P215" i="19"/>
  <c r="V165" i="19"/>
  <c r="V65" i="19"/>
  <c r="V215" i="19"/>
  <c r="V228" i="19"/>
  <c r="V28" i="19"/>
  <c r="P28" i="19"/>
  <c r="J228" i="19"/>
  <c r="M78" i="19"/>
  <c r="S28" i="19"/>
  <c r="M228" i="19"/>
  <c r="M178" i="19"/>
  <c r="S78" i="19"/>
  <c r="J28" i="19"/>
  <c r="M128" i="19"/>
  <c r="S178" i="19"/>
  <c r="J178" i="19"/>
  <c r="P178" i="19"/>
  <c r="J128" i="19"/>
  <c r="J78" i="19"/>
  <c r="P78" i="19"/>
  <c r="P128" i="19"/>
  <c r="V128" i="19"/>
  <c r="S128" i="19"/>
  <c r="V78" i="19"/>
  <c r="P228" i="19"/>
  <c r="S228" i="19"/>
  <c r="V178" i="19"/>
  <c r="M28" i="19"/>
  <c r="AF73" i="1"/>
  <c r="S146" i="19"/>
  <c r="S196" i="19"/>
  <c r="P246" i="19"/>
  <c r="V196" i="19"/>
  <c r="S246" i="19"/>
  <c r="V96" i="19"/>
  <c r="J96" i="19"/>
  <c r="S46" i="19"/>
  <c r="J146" i="19"/>
  <c r="V246" i="19"/>
  <c r="P146" i="19"/>
  <c r="M46" i="19"/>
  <c r="AF127" i="1"/>
  <c r="M246" i="19"/>
  <c r="P196" i="19"/>
  <c r="J196" i="19"/>
  <c r="V146" i="19"/>
  <c r="M96" i="19"/>
  <c r="V46" i="19"/>
  <c r="P46" i="19"/>
  <c r="J46" i="19"/>
  <c r="J246" i="19"/>
  <c r="M146" i="19"/>
  <c r="S96" i="19"/>
  <c r="P96" i="19"/>
  <c r="M196" i="19"/>
  <c r="V57" i="19"/>
  <c r="P157" i="19"/>
  <c r="V207" i="19"/>
  <c r="J207" i="19"/>
  <c r="J107" i="19"/>
  <c r="AF10" i="1"/>
  <c r="S107" i="19"/>
  <c r="M157" i="19"/>
  <c r="V107" i="19"/>
  <c r="M107" i="19"/>
  <c r="M207" i="19"/>
  <c r="V157" i="19"/>
  <c r="S7" i="19"/>
  <c r="M7" i="19"/>
  <c r="P107" i="19"/>
  <c r="J157" i="19"/>
  <c r="P207" i="19"/>
  <c r="P57" i="19"/>
  <c r="M57" i="19"/>
  <c r="P7" i="19"/>
  <c r="S157" i="19"/>
  <c r="S57" i="19"/>
  <c r="J7" i="19"/>
  <c r="V7" i="19"/>
  <c r="S207" i="19"/>
  <c r="J57" i="19"/>
  <c r="V98" i="19"/>
  <c r="J248" i="19"/>
  <c r="M198" i="19"/>
  <c r="S48" i="19"/>
  <c r="M248" i="19"/>
  <c r="J98" i="19"/>
  <c r="S248" i="19"/>
  <c r="P148" i="19"/>
  <c r="S148" i="19"/>
  <c r="J198" i="19"/>
  <c r="V148" i="19"/>
  <c r="P48" i="19"/>
  <c r="S198" i="19"/>
  <c r="S98" i="19"/>
  <c r="J148" i="19"/>
  <c r="J48" i="19"/>
  <c r="AF133" i="1"/>
  <c r="V198" i="19"/>
  <c r="P198" i="19"/>
  <c r="V48" i="19"/>
  <c r="M148" i="19"/>
  <c r="M98" i="19"/>
  <c r="V248" i="19"/>
  <c r="P98" i="19"/>
  <c r="M48" i="19"/>
  <c r="P248" i="19"/>
  <c r="P177" i="19"/>
  <c r="M177" i="19"/>
  <c r="M27" i="19"/>
  <c r="S127" i="19"/>
  <c r="V177" i="19"/>
  <c r="M127" i="19"/>
  <c r="P77" i="19"/>
  <c r="S177" i="19"/>
  <c r="M77" i="19"/>
  <c r="P127" i="19"/>
  <c r="V227" i="19"/>
  <c r="S27" i="19"/>
  <c r="P27" i="19"/>
  <c r="S227" i="19"/>
  <c r="J127" i="19"/>
  <c r="J77" i="19"/>
  <c r="J177" i="19"/>
  <c r="P227" i="19"/>
  <c r="V77" i="19"/>
  <c r="J27" i="19"/>
  <c r="J227" i="19"/>
  <c r="M227" i="19"/>
  <c r="V127" i="19"/>
  <c r="V27" i="19"/>
  <c r="S77" i="19"/>
  <c r="AF70" i="1"/>
  <c r="P76" i="19"/>
  <c r="P226" i="19"/>
  <c r="J26" i="19"/>
  <c r="V226" i="19"/>
  <c r="M26" i="19"/>
  <c r="M176" i="19"/>
  <c r="M76" i="19"/>
  <c r="J126" i="19"/>
  <c r="S26" i="19"/>
  <c r="S226" i="19"/>
  <c r="V126" i="19"/>
  <c r="V26" i="19"/>
  <c r="S176" i="19"/>
  <c r="S126" i="19"/>
  <c r="J226" i="19"/>
  <c r="P26" i="19"/>
  <c r="M226" i="19"/>
  <c r="S76" i="19"/>
  <c r="P126" i="19"/>
  <c r="P176" i="19"/>
  <c r="J76" i="19"/>
  <c r="V76" i="19"/>
  <c r="M126" i="19"/>
  <c r="J176" i="19"/>
  <c r="V176" i="19"/>
  <c r="AF67" i="1"/>
  <c r="M239" i="19"/>
  <c r="S189" i="19"/>
  <c r="J189" i="19"/>
  <c r="M89" i="19"/>
  <c r="P39" i="19"/>
  <c r="J239" i="19"/>
  <c r="V139" i="19"/>
  <c r="V39" i="19"/>
  <c r="P139" i="19"/>
  <c r="AF106" i="1"/>
  <c r="S39" i="19"/>
  <c r="V239" i="19"/>
  <c r="M39" i="19"/>
  <c r="J39" i="19"/>
  <c r="V89" i="19"/>
  <c r="V189" i="19"/>
  <c r="J139" i="19"/>
  <c r="P189" i="19"/>
  <c r="P239" i="19"/>
  <c r="S89" i="19"/>
  <c r="M189" i="19"/>
  <c r="P89" i="19"/>
  <c r="S239" i="19"/>
  <c r="J89" i="19"/>
  <c r="S139" i="19"/>
  <c r="M139" i="19"/>
  <c r="P138" i="19"/>
  <c r="S38" i="19"/>
  <c r="V38" i="19"/>
  <c r="M138" i="19"/>
  <c r="M238" i="19"/>
  <c r="V238" i="19"/>
  <c r="J188" i="19"/>
  <c r="J138" i="19"/>
  <c r="S238" i="19"/>
  <c r="AF103" i="1"/>
  <c r="S88" i="19"/>
  <c r="P88" i="19"/>
  <c r="M38" i="19"/>
  <c r="V88" i="19"/>
  <c r="P38" i="19"/>
  <c r="J238" i="19"/>
  <c r="J88" i="19"/>
  <c r="M188" i="19"/>
  <c r="P188" i="19"/>
  <c r="V188" i="19"/>
  <c r="P238" i="19"/>
  <c r="S188" i="19"/>
  <c r="S138" i="19"/>
  <c r="J38" i="19"/>
  <c r="V138" i="19"/>
  <c r="M88" i="19"/>
  <c r="AE82" i="1"/>
  <c r="AE84" i="1"/>
  <c r="AD84" i="1" s="1"/>
  <c r="M197" i="19"/>
  <c r="V47" i="19"/>
  <c r="J197" i="19"/>
  <c r="V197" i="19"/>
  <c r="S147" i="19"/>
  <c r="J247" i="19"/>
  <c r="P47" i="19"/>
  <c r="P247" i="19"/>
  <c r="V97" i="19"/>
  <c r="V147" i="19"/>
  <c r="S197" i="19"/>
  <c r="S97" i="19"/>
  <c r="P97" i="19"/>
  <c r="P147" i="19"/>
  <c r="J47" i="19"/>
  <c r="M97" i="19"/>
  <c r="M147" i="19"/>
  <c r="M247" i="19"/>
  <c r="J97" i="19"/>
  <c r="AF130" i="1"/>
  <c r="M47" i="19"/>
  <c r="S247" i="19"/>
  <c r="S47" i="19"/>
  <c r="V247" i="19"/>
  <c r="P197" i="19"/>
  <c r="J147" i="19"/>
  <c r="S85" i="19"/>
  <c r="J185" i="19"/>
  <c r="V185" i="19"/>
  <c r="J135" i="19"/>
  <c r="V235" i="19"/>
  <c r="M185" i="19"/>
  <c r="M35" i="19"/>
  <c r="V35" i="19"/>
  <c r="V85" i="19"/>
  <c r="S235" i="19"/>
  <c r="S35" i="19"/>
  <c r="P35" i="19"/>
  <c r="P185" i="19"/>
  <c r="P85" i="19"/>
  <c r="J235" i="19"/>
  <c r="P235" i="19"/>
  <c r="P135" i="19"/>
  <c r="S185" i="19"/>
  <c r="M235" i="19"/>
  <c r="V135" i="19"/>
  <c r="J35" i="19"/>
  <c r="S135" i="19"/>
  <c r="M85" i="19"/>
  <c r="M135" i="19"/>
  <c r="J85" i="19"/>
  <c r="AF94" i="1"/>
  <c r="M187" i="19"/>
  <c r="S137" i="19"/>
  <c r="J37" i="19"/>
  <c r="M237" i="19"/>
  <c r="J237" i="19"/>
  <c r="M37" i="19"/>
  <c r="J137" i="19"/>
  <c r="P237" i="19"/>
  <c r="M87" i="19"/>
  <c r="M137" i="19"/>
  <c r="V37" i="19"/>
  <c r="S87" i="19"/>
  <c r="V237" i="19"/>
  <c r="P137" i="19"/>
  <c r="V187" i="19"/>
  <c r="P87" i="19"/>
  <c r="J187" i="19"/>
  <c r="V87" i="19"/>
  <c r="J87" i="19"/>
  <c r="V137" i="19"/>
  <c r="S37" i="19"/>
  <c r="P37" i="19"/>
  <c r="S237" i="19"/>
  <c r="P187" i="19"/>
  <c r="S187" i="19"/>
  <c r="AF100" i="1"/>
  <c r="S43" i="19"/>
  <c r="S93" i="19"/>
  <c r="J93" i="19"/>
  <c r="J43" i="19"/>
  <c r="P93" i="19"/>
  <c r="P43" i="19"/>
  <c r="P243" i="19"/>
  <c r="V143" i="19"/>
  <c r="S243" i="19"/>
  <c r="J243" i="19"/>
  <c r="J143" i="19"/>
  <c r="M93" i="19"/>
  <c r="M193" i="19"/>
  <c r="M243" i="19"/>
  <c r="S193" i="19"/>
  <c r="V43" i="19"/>
  <c r="S143" i="19"/>
  <c r="V93" i="19"/>
  <c r="P143" i="19"/>
  <c r="M43" i="19"/>
  <c r="V193" i="19"/>
  <c r="V243" i="19"/>
  <c r="M143" i="19"/>
  <c r="J193" i="19"/>
  <c r="P193" i="19"/>
  <c r="AF118" i="1"/>
  <c r="V114" i="19"/>
  <c r="P114" i="19"/>
  <c r="J164" i="19"/>
  <c r="J214" i="19"/>
  <c r="S64" i="19"/>
  <c r="M114" i="19"/>
  <c r="V164" i="19"/>
  <c r="AF31" i="1"/>
  <c r="P64" i="19"/>
  <c r="P214" i="19"/>
  <c r="S14" i="19"/>
  <c r="M64" i="19"/>
  <c r="M214" i="19"/>
  <c r="P14" i="19"/>
  <c r="S214" i="19"/>
  <c r="V14" i="19"/>
  <c r="M14" i="19"/>
  <c r="J64" i="19"/>
  <c r="S164" i="19"/>
  <c r="V214" i="19"/>
  <c r="V64" i="19"/>
  <c r="P164" i="19"/>
  <c r="J114" i="19"/>
  <c r="J14" i="19"/>
  <c r="S114" i="19"/>
  <c r="M164" i="19"/>
  <c r="J162" i="19"/>
  <c r="V62" i="19"/>
  <c r="M162" i="19"/>
  <c r="J212" i="19"/>
  <c r="S112" i="19"/>
  <c r="AF25" i="1"/>
  <c r="V162" i="19"/>
  <c r="J12" i="19"/>
  <c r="V212" i="19"/>
  <c r="V112" i="19"/>
  <c r="S162" i="19"/>
  <c r="P212" i="19"/>
  <c r="S12" i="19"/>
  <c r="P62" i="19"/>
  <c r="M12" i="19"/>
  <c r="J112" i="19"/>
  <c r="J62" i="19"/>
  <c r="M212" i="19"/>
  <c r="S62" i="19"/>
  <c r="M112" i="19"/>
  <c r="P12" i="19"/>
  <c r="P112" i="19"/>
  <c r="V12" i="19"/>
  <c r="M62" i="19"/>
  <c r="P162" i="19"/>
  <c r="S212" i="19"/>
  <c r="S129" i="19"/>
  <c r="V79" i="19"/>
  <c r="S29" i="19"/>
  <c r="V229" i="19"/>
  <c r="M79" i="19"/>
  <c r="V29" i="19"/>
  <c r="J229" i="19"/>
  <c r="S79" i="19"/>
  <c r="P29" i="19"/>
  <c r="M229" i="19"/>
  <c r="M179" i="19"/>
  <c r="J179" i="19"/>
  <c r="M29" i="19"/>
  <c r="M129" i="19"/>
  <c r="S179" i="19"/>
  <c r="J79" i="19"/>
  <c r="P179" i="19"/>
  <c r="J129" i="19"/>
  <c r="P229" i="19"/>
  <c r="S229" i="19"/>
  <c r="J29" i="19"/>
  <c r="P79" i="19"/>
  <c r="P129" i="19"/>
  <c r="V129" i="19"/>
  <c r="V179" i="19"/>
  <c r="AF76" i="1"/>
  <c r="P45" i="19"/>
  <c r="J195" i="19"/>
  <c r="M245" i="19"/>
  <c r="S95" i="19"/>
  <c r="J95" i="19"/>
  <c r="M45" i="19"/>
  <c r="V195" i="19"/>
  <c r="M95" i="19"/>
  <c r="P95" i="19"/>
  <c r="V95" i="19"/>
  <c r="P145" i="19"/>
  <c r="S145" i="19"/>
  <c r="M145" i="19"/>
  <c r="S195" i="19"/>
  <c r="J245" i="19"/>
  <c r="P195" i="19"/>
  <c r="V245" i="19"/>
  <c r="J145" i="19"/>
  <c r="M195" i="19"/>
  <c r="S245" i="19"/>
  <c r="V145" i="19"/>
  <c r="J45" i="19"/>
  <c r="P245" i="19"/>
  <c r="S45" i="19"/>
  <c r="V45" i="19"/>
  <c r="AF124" i="1"/>
  <c r="S234" i="19"/>
  <c r="M84" i="19"/>
  <c r="M134" i="19"/>
  <c r="V234" i="19"/>
  <c r="M234" i="19"/>
  <c r="S134" i="19"/>
  <c r="P234" i="19"/>
  <c r="P84" i="19"/>
  <c r="S34" i="19"/>
  <c r="V184" i="19"/>
  <c r="V84" i="19"/>
  <c r="V34" i="19"/>
  <c r="J34" i="19"/>
  <c r="M184" i="19"/>
  <c r="J134" i="19"/>
  <c r="J234" i="19"/>
  <c r="P34" i="19"/>
  <c r="M34" i="19"/>
  <c r="P184" i="19"/>
  <c r="J184" i="19"/>
  <c r="J84" i="19"/>
  <c r="S184" i="19"/>
  <c r="V134" i="19"/>
  <c r="P134" i="19"/>
  <c r="S84" i="19"/>
  <c r="AF91" i="1"/>
  <c r="M220" i="19"/>
  <c r="M70" i="19"/>
  <c r="S170" i="19"/>
  <c r="M20" i="19"/>
  <c r="M120" i="19"/>
  <c r="S70" i="19"/>
  <c r="J170" i="19"/>
  <c r="P170" i="19"/>
  <c r="J120" i="19"/>
  <c r="J70" i="19"/>
  <c r="P70" i="19"/>
  <c r="P220" i="19"/>
  <c r="V120" i="19"/>
  <c r="S220" i="19"/>
  <c r="V170" i="19"/>
  <c r="P20" i="19"/>
  <c r="S120" i="19"/>
  <c r="V70" i="19"/>
  <c r="P120" i="19"/>
  <c r="J220" i="19"/>
  <c r="V220" i="19"/>
  <c r="V20" i="19"/>
  <c r="S20" i="19"/>
  <c r="M170" i="19"/>
  <c r="J20" i="19"/>
  <c r="AF49" i="1"/>
  <c r="V219" i="19"/>
  <c r="V169" i="19"/>
  <c r="S169" i="19"/>
  <c r="M69" i="19"/>
  <c r="P119" i="19"/>
  <c r="V69" i="19"/>
  <c r="S19" i="19"/>
  <c r="M219" i="19"/>
  <c r="V119" i="19"/>
  <c r="M169" i="19"/>
  <c r="J19" i="19"/>
  <c r="M119" i="19"/>
  <c r="J219" i="19"/>
  <c r="J169" i="19"/>
  <c r="P169" i="19"/>
  <c r="P19" i="19"/>
  <c r="P69" i="19"/>
  <c r="S69" i="19"/>
  <c r="M19" i="19"/>
  <c r="J69" i="19"/>
  <c r="S219" i="19"/>
  <c r="J119" i="19"/>
  <c r="V19" i="19"/>
  <c r="S119" i="19"/>
  <c r="P219" i="19"/>
  <c r="AF46" i="1"/>
  <c r="S33" i="19"/>
  <c r="J183" i="19"/>
  <c r="M32" i="19"/>
  <c r="J33" i="19"/>
  <c r="J233" i="19"/>
  <c r="S133" i="19"/>
  <c r="AF88" i="1"/>
  <c r="V233" i="19"/>
  <c r="P33" i="19"/>
  <c r="P233" i="19"/>
  <c r="S183" i="19"/>
  <c r="V183" i="19"/>
  <c r="M83" i="19"/>
  <c r="J133" i="19"/>
  <c r="V33" i="19"/>
  <c r="M33" i="19"/>
  <c r="P133" i="19"/>
  <c r="M133" i="19"/>
  <c r="S83" i="19"/>
  <c r="P83" i="19"/>
  <c r="V133" i="19"/>
  <c r="P183" i="19"/>
  <c r="V83" i="19"/>
  <c r="J83" i="19"/>
  <c r="S233" i="19"/>
  <c r="M233" i="19"/>
  <c r="M183" i="19"/>
  <c r="V59" i="19"/>
  <c r="P59" i="19"/>
  <c r="V209" i="19"/>
  <c r="J209" i="19"/>
  <c r="AF16" i="1"/>
  <c r="S209" i="19"/>
  <c r="S109" i="19"/>
  <c r="M59" i="19"/>
  <c r="J109" i="19"/>
  <c r="P109" i="19"/>
  <c r="V9" i="19"/>
  <c r="J59" i="19"/>
  <c r="P209" i="19"/>
  <c r="V159" i="19"/>
  <c r="J9" i="19"/>
  <c r="M159" i="19"/>
  <c r="P9" i="19"/>
  <c r="S59" i="19"/>
  <c r="M109" i="19"/>
  <c r="M209" i="19"/>
  <c r="S159" i="19"/>
  <c r="P159" i="19"/>
  <c r="S9" i="19"/>
  <c r="V109" i="19"/>
  <c r="J159" i="19"/>
  <c r="M9" i="19"/>
  <c r="M111" i="19"/>
  <c r="V211" i="19"/>
  <c r="S61" i="19"/>
  <c r="M11" i="19"/>
  <c r="P161" i="19"/>
  <c r="J61" i="19"/>
  <c r="S161" i="19"/>
  <c r="V111" i="19"/>
  <c r="P11" i="19"/>
  <c r="M211" i="19"/>
  <c r="S211" i="19"/>
  <c r="V11" i="19"/>
  <c r="M61" i="19"/>
  <c r="S111" i="19"/>
  <c r="J161" i="19"/>
  <c r="S11" i="19"/>
  <c r="J11" i="19"/>
  <c r="P61" i="19"/>
  <c r="V61" i="19"/>
  <c r="J111" i="19"/>
  <c r="V161" i="19"/>
  <c r="J211" i="19"/>
  <c r="P111" i="19"/>
  <c r="P211" i="19"/>
  <c r="M161" i="19"/>
  <c r="AF22" i="1"/>
  <c r="V54" i="19"/>
  <c r="M104" i="19"/>
  <c r="P54" i="19"/>
  <c r="M254" i="19"/>
  <c r="J154" i="19"/>
  <c r="S254" i="19"/>
  <c r="V254" i="19"/>
  <c r="S104" i="19"/>
  <c r="S154" i="19"/>
  <c r="J54" i="19"/>
  <c r="AF151" i="1"/>
  <c r="P204" i="19"/>
  <c r="J254" i="19"/>
  <c r="M204" i="19"/>
  <c r="V204" i="19"/>
  <c r="P254" i="19"/>
  <c r="S204" i="19"/>
  <c r="P104" i="19"/>
  <c r="J204" i="19"/>
  <c r="V154" i="19"/>
  <c r="V104" i="19"/>
  <c r="S54" i="19"/>
  <c r="P154" i="19"/>
  <c r="M154" i="19"/>
  <c r="J104" i="19"/>
  <c r="M54" i="19"/>
  <c r="M141" i="19"/>
  <c r="J141" i="19"/>
  <c r="M241" i="19"/>
  <c r="V191" i="19"/>
  <c r="S91" i="19"/>
  <c r="V241" i="19"/>
  <c r="V41" i="19"/>
  <c r="S41" i="19"/>
  <c r="P91" i="19"/>
  <c r="M41" i="19"/>
  <c r="M91" i="19"/>
  <c r="P141" i="19"/>
  <c r="J241" i="19"/>
  <c r="P191" i="19"/>
  <c r="J91" i="19"/>
  <c r="S241" i="19"/>
  <c r="V141" i="19"/>
  <c r="J191" i="19"/>
  <c r="P41" i="19"/>
  <c r="V91" i="19"/>
  <c r="S141" i="19"/>
  <c r="S191" i="19"/>
  <c r="AF112" i="1"/>
  <c r="J41" i="19"/>
  <c r="P241" i="19"/>
  <c r="M191" i="19"/>
  <c r="M90" i="19"/>
  <c r="M190" i="19"/>
  <c r="S90" i="19"/>
  <c r="S190" i="19"/>
  <c r="S140" i="19"/>
  <c r="V40" i="19"/>
  <c r="P40" i="19"/>
  <c r="M240" i="19"/>
  <c r="S40" i="19"/>
  <c r="J40" i="19"/>
  <c r="V90" i="19"/>
  <c r="V240" i="19"/>
  <c r="V140" i="19"/>
  <c r="P190" i="19"/>
  <c r="J90" i="19"/>
  <c r="S240" i="19"/>
  <c r="P240" i="19"/>
  <c r="P140" i="19"/>
  <c r="P90" i="19"/>
  <c r="V190" i="19"/>
  <c r="J190" i="19"/>
  <c r="J140" i="19"/>
  <c r="M40" i="19"/>
  <c r="M140" i="19"/>
  <c r="J240" i="19"/>
  <c r="AF109" i="1"/>
  <c r="V116" i="19"/>
  <c r="P66" i="19"/>
  <c r="S216" i="19"/>
  <c r="AF37" i="1"/>
  <c r="V66" i="19"/>
  <c r="P116" i="19"/>
  <c r="P216" i="19"/>
  <c r="V16" i="19"/>
  <c r="P166" i="19"/>
  <c r="J166" i="19"/>
  <c r="S16" i="19"/>
  <c r="M16" i="19"/>
  <c r="J116" i="19"/>
  <c r="S66" i="19"/>
  <c r="M66" i="19"/>
  <c r="J66" i="19"/>
  <c r="S116" i="19"/>
  <c r="M116" i="19"/>
  <c r="J16" i="19"/>
  <c r="S166" i="19"/>
  <c r="M166" i="19"/>
  <c r="M216" i="19"/>
  <c r="V166" i="19"/>
  <c r="P16" i="19"/>
  <c r="V216" i="19"/>
  <c r="J216" i="19"/>
  <c r="M68" i="19"/>
  <c r="P168" i="19"/>
  <c r="J18" i="19"/>
  <c r="J68" i="19"/>
  <c r="J168" i="19"/>
  <c r="V118" i="19"/>
  <c r="S18" i="19"/>
  <c r="P118" i="19"/>
  <c r="V168" i="19"/>
  <c r="M18" i="19"/>
  <c r="S168" i="19"/>
  <c r="V218" i="19"/>
  <c r="J118" i="19"/>
  <c r="M168" i="19"/>
  <c r="V18" i="19"/>
  <c r="P68" i="19"/>
  <c r="M218" i="19"/>
  <c r="V68" i="19"/>
  <c r="S218" i="19"/>
  <c r="S118" i="19"/>
  <c r="P218" i="19"/>
  <c r="AF43" i="1"/>
  <c r="S68" i="19"/>
  <c r="P18" i="19"/>
  <c r="M118" i="19"/>
  <c r="J218" i="19"/>
  <c r="U181" i="19" l="1"/>
  <c r="U131" i="19"/>
  <c r="U81" i="19"/>
  <c r="U31" i="19"/>
  <c r="X231" i="19"/>
  <c r="O181" i="19"/>
  <c r="L231" i="19"/>
  <c r="R181" i="19"/>
  <c r="L81" i="19"/>
  <c r="R31" i="19"/>
  <c r="O231" i="19"/>
  <c r="X131" i="19"/>
  <c r="X81" i="19"/>
  <c r="L131" i="19"/>
  <c r="X181" i="19"/>
  <c r="U231" i="19"/>
  <c r="L31" i="19"/>
  <c r="R131" i="19"/>
  <c r="O131" i="19"/>
  <c r="O31" i="19"/>
  <c r="R231" i="19"/>
  <c r="R81" i="19"/>
  <c r="X31" i="19"/>
  <c r="O81" i="19"/>
  <c r="L181" i="19"/>
  <c r="AF84" i="1"/>
  <c r="AD82" i="1"/>
  <c r="AE83" i="1"/>
  <c r="AD83" i="1" s="1"/>
  <c r="K231" i="19" l="1"/>
  <c r="W131" i="19"/>
  <c r="W81" i="19"/>
  <c r="Q81" i="19"/>
  <c r="K81" i="19"/>
  <c r="AF83" i="1"/>
  <c r="K31" i="19"/>
  <c r="N31" i="19"/>
  <c r="K181" i="19"/>
  <c r="T131" i="19"/>
  <c r="N81" i="19"/>
  <c r="Q31" i="19"/>
  <c r="N231" i="19"/>
  <c r="T81" i="19"/>
  <c r="N181" i="19"/>
  <c r="Q231" i="19"/>
  <c r="W31" i="19"/>
  <c r="T31" i="19"/>
  <c r="Q181" i="19"/>
  <c r="T231" i="19"/>
  <c r="N131" i="19"/>
  <c r="T181" i="19"/>
  <c r="W231" i="19"/>
  <c r="Q131" i="19"/>
  <c r="W181" i="19"/>
  <c r="K131" i="19"/>
  <c r="V81" i="19"/>
  <c r="P81" i="19"/>
  <c r="P31" i="19"/>
  <c r="V231" i="19"/>
  <c r="J231" i="19"/>
  <c r="J81" i="19"/>
  <c r="J131" i="19"/>
  <c r="AF82" i="1"/>
  <c r="J181" i="19"/>
  <c r="M31" i="19"/>
  <c r="M231" i="19"/>
  <c r="S131" i="19"/>
  <c r="S31" i="19"/>
  <c r="J31" i="19"/>
  <c r="M181" i="19"/>
  <c r="P231" i="19"/>
  <c r="S81" i="19"/>
  <c r="P181" i="19"/>
  <c r="S231" i="19"/>
  <c r="M131" i="19"/>
  <c r="S181" i="19"/>
  <c r="V181" i="19"/>
  <c r="P131" i="19"/>
  <c r="V131" i="19"/>
  <c r="V31" i="19"/>
  <c r="M81"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<sst xmlns="http://schemas.openxmlformats.org/spreadsheetml/2006/main" count="1939" uniqueCount="768">
  <si>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</si>
  <si>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</si>
  <si>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</si>
  <si>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</si>
  <si>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</si>
  <si>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</si>
  <si>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</si>
  <si>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</si>
  <si>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</si>
  <si>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</si>
  <si>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</si>
  <si>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</si>
  <si>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</si>
  <si>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</si>
  <si>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</si>
  <si>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</si>
  <si>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</si>
  <si>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</si>
  <si>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</si>
  <si>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</si>
  <si>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</si>
  <si>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</si>
  <si>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</si>
  <si>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</si>
  <si>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</si>
  <si>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</si>
  <si>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</si>
  <si>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</si>
  <si>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</si>
  <si>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</si>
  <si>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</si>
  <si>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</si>
  <si>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</si>
  <si>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</si>
  <si>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</si>
  <si>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</si>
  <si>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</si>
  <si>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</si>
  <si>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</si>
  <si>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</si>
  <si>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</si>
  <si>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</si>
  <si>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</si>
  <si>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</si>
  <si>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</si>
  <si>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</si>
  <si>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</si>
  <si>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</si>
  <si>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</si>
  <si>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</si>
  <si>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</si>
  <si>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</si>
  <si>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</si>
  <si>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</si>
  <si>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</si>
  <si>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</si>
  <si>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</si>
  <si>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</si>
  <si>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</si>
  <si>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</si>
  <si>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</si>
  <si>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</si>
  <si>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</si>
  <si>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</si>
  <si>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</si>
  <si>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</si>
  <si>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</si>
  <si>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</si>
  <si>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</si>
  <si>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</si>
  <si>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</si>
  <si>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</si>
  <si>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</si>
  <si>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</si>
  <si>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</si>
  <si>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</si>
  <si>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</si>
  <si>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</si>
  <si>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</si>
  <si>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</si>
  <si>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</si>
  <si>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</si>
  <si>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</si>
  <si>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</si>
  <si>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</si>
  <si>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</si>
  <si>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</si>
  <si>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</si>
  <si>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</si>
  <si>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</si>
  <si>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</si>
  <si>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</si>
  <si>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</si>
  <si>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</si>
  <si>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</si>
  <si>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</si>
  <si>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</si>
  <si>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</si>
  <si>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</si>
  <si>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</si>
  <si>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</si>
  <si>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</si>
  <si>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</si>
  <si>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</si>
  <si>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</si>
  <si>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</si>
  <si>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</si>
  <si>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</si>
  <si>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</si>
  <si>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</si>
  <si>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</si>
  <si>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</si>
  <si>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</si>
  <si>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</si>
  <si>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</si>
  <si>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</si>
  <si>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</si>
  <si>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</si>
  <si>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</si>
  <si>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</si>
  <si>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</si>
  <si>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</si>
  <si>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</si>
  <si>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</si>
  <si>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</si>
  <si>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</si>
  <si>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</si>
  <si>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</si>
  <si>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</si>
  <si>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</si>
  <si>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</si>
  <si>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</si>
  <si>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</si>
  <si>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</si>
  <si>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</si>
  <si>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</si>
  <si>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</si>
  <si>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</si>
  <si>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</si>
  <si>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</si>
  <si>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</si>
  <si>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</si>
  <si>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</si>
  <si>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</si>
  <si>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</si>
  <si>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</si>
  <si>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</si>
  <si>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</si>
  <si>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</si>
  <si>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</si>
  <si>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</si>
  <si>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</si>
  <si>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</si>
  <si>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</si>
  <si>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</si>
  <si>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</si>
  <si>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</si>
  <si>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</si>
  <si>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</si>
  <si>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</si>
  <si>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</si>
  <si>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</si>
  <si>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</si>
  <si>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</si>
  <si>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</si>
  <si>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</si>
  <si>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</si>
  <si>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</si>
  <si>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</si>
  <si>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</si>
  <si>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</si>
  <si>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</si>
  <si>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</si>
  <si>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</si>
  <si>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</si>
  <si>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</si>
  <si>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</si>
  <si>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</si>
  <si>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</si>
  <si>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</si>
  <si>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</si>
  <si>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</si>
  <si>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</si>
  <si>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</si>
  <si>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</si>
  <si>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</si>
  <si>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</si>
  <si>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</si>
  <si>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Posibilidad de priorización de planes, programas o proyectos de inversión o de toma de decisiones para favorecer intereses particulares.</t>
  </si>
  <si>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</si>
  <si>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</si>
  <si>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</si>
  <si>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</si>
  <si>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</si>
  <si>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</si>
  <si>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</si>
  <si>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</si>
  <si>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</si>
  <si>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</si>
  <si>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</si>
  <si>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</si>
  <si>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</si>
  <si>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</si>
  <si>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</si>
  <si>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</si>
  <si>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</si>
  <si>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</si>
  <si>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</si>
  <si>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realizan el ajuste y el cargue de la información, la cual queda dispuesta para consultas y reportes que se requieran por parte de los grupos de interés.</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</si>
  <si>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</si>
  <si>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 xml:space="preserve">Mensual
</t>
  </si>
  <si>
    <t>Los profesionales de la Subgerencia de Planeación y Administración de Proyectos, a través de la Base General de Proyectos, herramienta en la cual se incorporan todos los proyectos urbanos gestionados por la Empresa, realizan un seguimiento mensual a los avances reportados por los líderes de proyectos, identificando el cumplimiento de los hitos principales de los proyectos, los cuellos de botellas y riesgos detectados entre otros, esta actividad permite generar y presentar en instancias de reuniones de seguimiento, alertas para la toma de decisiones y una oportuna revisión de los objetivos establecidos durante la planificación y la ejecución del proyecto.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</si>
  <si>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</si>
  <si>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</si>
  <si>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</si>
  <si>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</si>
  <si>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Posibilidad de favorecimiento a terceros en los procesos de comercialización.</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</si>
  <si>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</si>
  <si>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</si>
  <si>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</si>
  <si>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</si>
  <si>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</si>
  <si>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</si>
  <si>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</si>
  <si>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</si>
  <si>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</si>
  <si>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</si>
  <si>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</si>
  <si>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</si>
  <si>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</si>
  <si>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</si>
  <si>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</si>
  <si>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</si>
  <si>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</si>
  <si>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</si>
  <si>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</si>
  <si>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</si>
  <si>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</si>
  <si>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</si>
  <si>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</si>
  <si>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</si>
  <si>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</si>
  <si>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</si>
  <si>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</si>
  <si>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</si>
  <si>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</si>
  <si>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</si>
  <si>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</si>
  <si>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</si>
  <si>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</si>
  <si>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</si>
  <si>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</si>
  <si>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</si>
  <si>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</si>
  <si>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</si>
  <si>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</si>
  <si>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</si>
  <si>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</si>
  <si>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</si>
  <si>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</si>
  <si>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</si>
  <si>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</si>
  <si>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</si>
  <si>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</si>
  <si>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</si>
  <si>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</si>
  <si>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</si>
  <si>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a las asesorías brindadas, para determinar el servicio brindado y en caso de encontrar alguna situación, informar al jefe inmediato.</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</si>
  <si>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</si>
  <si>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</si>
  <si>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</si>
  <si>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</si>
  <si>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</si>
  <si>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r>
      <t xml:space="preserve">Actualizar el procedimiento </t>
    </r>
    <r>
      <rPr>
        <i/>
        <sz val="11"/>
        <color theme="1"/>
        <rFont val="Arial Narrow"/>
        <family val="2"/>
      </rPr>
      <t>"Modelaciones Financieras de los Proyectos"</t>
    </r>
    <r>
      <rPr>
        <sz val="11"/>
        <color theme="1"/>
        <rFont val="Arial Narrow"/>
        <family val="2"/>
      </rPr>
      <t>, con el propósito de documentar los controles establecidos.</t>
    </r>
  </si>
  <si>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</si>
  <si>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</si>
  <si>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</si>
  <si>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</si>
  <si>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</si>
  <si>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</si>
  <si>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</si>
  <si>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</si>
  <si>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</si>
  <si>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</si>
  <si>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</si>
  <si>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</si>
  <si>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</si>
  <si>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</si>
  <si>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uso indebido de información privilegiada para favorecimiento de un interés particular.</t>
  </si>
  <si>
    <t>Posibilidad de extracción de documentos durante el proceso de atención de interesados.</t>
  </si>
  <si>
    <t>Desconocimiento en el uso de información sensible.</t>
  </si>
  <si>
    <t xml:space="preserve">La Jefe de la Oficina de Gestión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</si>
  <si>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</si>
  <si>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</si>
  <si>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</si>
  <si>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</si>
  <si>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</si>
  <si>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El profesional de recursos físicos mensualmente realiza el seguimiento al plan de adquisiciones, plan de contratación del procesos de servicios logísticos para adelantar los procesos contractuales que se requieren conforme a las necesidades evidenciadas para el normal funcionamiento de la empresa, en este mismo sentido El/La Subgerente de Gestión Corporativa y/o el apoyo que se designe, realiza de manera permanente la supervisión técnica, jurídica y financiera, a los contratos suscritos para la adquisición de los bienes y servicios de la Empresa, dejando como evidencia los informes la ejecución del contrato, donde se detallan el cumplimiento de las obligaciones.</t>
  </si>
  <si>
    <t>Destinación de Recursos Públicos de forma indebida en favor de un privado o tercero.</t>
  </si>
  <si>
    <t>Gestión Documental</t>
  </si>
  <si>
    <t>Enero</t>
  </si>
  <si>
    <t>Diciembre</t>
  </si>
  <si>
    <t xml:space="preserve">Informar en los tiempos establecidos a los colaboradores que tienen prestamos a su nombre, con el fin de solicitar la devolución o actualización de ser necesario. </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</si>
  <si>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</si>
  <si>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</si>
  <si>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</si>
  <si>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</si>
  <si>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</si>
  <si>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</si>
  <si>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</si>
  <si>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Posibilidad de manipulación indebida de procesos judiciales para favorecer un interés particular.</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</si>
  <si>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</si>
  <si>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</si>
  <si>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</si>
  <si>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</si>
  <si>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</si>
  <si>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</si>
  <si>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</si>
  <si>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</si>
  <si>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</si>
  <si>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</si>
  <si>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</si>
  <si>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</si>
  <si>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</si>
  <si>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</si>
  <si>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</si>
  <si>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Cuatrimestral</t>
  </si>
  <si>
    <t>Reinducción del manejo del sistema Bogotá te escucha.</t>
  </si>
  <si>
    <t>Demanda</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</si>
  <si>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</si>
  <si>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</si>
  <si>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</si>
  <si>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</si>
  <si>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</si>
  <si>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</si>
  <si>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</si>
  <si>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</si>
  <si>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</si>
  <si>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</si>
  <si>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</si>
  <si>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</si>
  <si>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</si>
  <si>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</si>
  <si>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</si>
  <si>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</si>
  <si>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Posibilidad de pérdida de la confidencialidad de la información obtenida para la ejecución de los trabajos de auditoría debido a debilidades en los mecanismos de control para su protección y resguardo.</t>
  </si>
  <si>
    <t>Cada vez que se ejecuta un trabajo de auditoria, el auditor líder compila la información insumo resultante del trabajo de auditoría en una carpeta electrónica y la entrega en un CD a la Jefe de la Oficina de Control Interno para su protección y resguardo.</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</si>
  <si>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</si>
  <si>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</si>
  <si>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</si>
  <si>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</si>
  <si>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</si>
  <si>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El profesional responsable del proceso de Gestión de Servicios Logísticos de acuerdo con las solicitudes generadas por las dependencias autoriza el retiro y la salida de los elementos a través del envío de un correo electrónico a la administración de edificio, si no se cuenta con el correo electrónico la administración del edificio no permite la salida de los elementos.</t>
  </si>
  <si>
    <t>Autorización de retiro de elementos a través de correo electrónico con la vigilancia del Edificio.</t>
  </si>
  <si>
    <t>El apoyo a la supervisión realiza un seguimiento mensual a los contratos en lo referente a los aspectos administrativos, técnicos y financieros, teniendo como evidencia los informes de apoyo a la supervisión para el trámite de los pagos correspondientes.</t>
  </si>
  <si>
    <t>Sustracción, alteración o inclusión de documentos en los expedientes documentales que se encuentran en custodia del proceso para beneficiar a terceros.</t>
  </si>
  <si>
    <t>Detective</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</si>
  <si>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</si>
  <si>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</si>
  <si>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</si>
  <si>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</si>
  <si>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</si>
  <si>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</si>
  <si>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Debilidad en la aplicación de controles a las operaciones financieras</t>
  </si>
  <si>
    <t>Dirección, Gestión y Seguimiento de Proyectos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</si>
  <si>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</si>
  <si>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Realizar un muestreo cuatro (4) veces al año de los bienes incorporados en el inventario y registrado en el Sistema Administrativo y Financiero de la Empresa.</t>
  </si>
  <si>
    <t xml:space="preserve">Informar al jefe de la dependencia, y entes de control, para tomar las medidas pertinentes. </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</si>
  <si>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</si>
  <si>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</si>
  <si>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</si>
  <si>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</si>
  <si>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</si>
  <si>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</si>
  <si>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</si>
  <si>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</si>
  <si>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</si>
  <si>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</si>
  <si>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</si>
  <si>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</si>
  <si>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</si>
  <si>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</si>
  <si>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</si>
  <si>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</si>
  <si>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</si>
  <si>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</si>
  <si>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Administrar, gestionar y realizar seguimiento al desarrollo integral de los proyectos urbanos para garantizar su ejecución de acuerdo con sus objetivos y la misionalidad de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</si>
  <si>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</si>
  <si>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</si>
  <si>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</si>
  <si>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</si>
  <si>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</si>
  <si>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</si>
  <si>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</si>
  <si>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</si>
  <si>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</si>
  <si>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r>
      <rPr>
        <b/>
        <sz val="11"/>
        <rFont val="Arial Narrow"/>
        <family val="2"/>
      </rPr>
      <t>RIESGO ASOCIADO A TRÁMITES:</t>
    </r>
    <r>
      <rPr>
        <sz val="11"/>
        <rFont val="Arial Narrow"/>
        <family val="2"/>
      </rPr>
      <t xml:space="preserve">
Posibilidad de afectación reputacional debido al cobro por parte de funcionarios públicos o contratistas a los ciudadanos para la asesoría del trámite "Cumplimiento de la obligación VIS-VIP a través de compensación económica", por la falta de información o claridad de los consultores en el inicio y fin del trámite que surte la empresa.</t>
    </r>
  </si>
  <si>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</si>
  <si>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</si>
  <si>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</si>
  <si>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</si>
  <si>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</si>
  <si>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</si>
  <si>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esta a su vez del cumplimiento de las obligaciones del consultor o constructor.</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</si>
  <si>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</si>
  <si>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</si>
  <si>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</si>
  <si>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</si>
  <si>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</si>
  <si>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</si>
  <si>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</si>
  <si>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</si>
  <si>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Inicia con la inclusión de proyectos misionales al listado maestro, comprende la administración del instrumento de seguimiento, generación de alertas, custodia a la información y finaliza con la gestión de informes para toma de decisiones.</t>
  </si>
  <si>
    <t>Posibilidad de afectación reputacional por entrega de información desactualizada e inexacta del avance de los proyectos debido a desarticulación de la información reportada por las áreas.</t>
  </si>
  <si>
    <t>Posibilidad de afectación reputacional por la generación de alertas inoportunas debido a un inadecuado seguimiento a los proyectos urbanos.</t>
  </si>
  <si>
    <t>Realizar reuniones de seguimiento al avance de los proyectos, para revisión y definición de compromisos y tareas.</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</si>
  <si>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</si>
  <si>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</si>
  <si>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</si>
  <si>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</si>
  <si>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</si>
  <si>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</si>
  <si>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</si>
  <si>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</si>
  <si>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Informar a la Gerencia General para que se tomen las medidas correspondientes.</t>
  </si>
  <si>
    <t>Uso indebido de información privilegiada para favorecimiento de un interés particular.</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</si>
  <si>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</si>
  <si>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recibir o solicitar dádivas para estructurar documentos técnicos preliminares orientados a un interés particular.</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</si>
  <si>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</si>
  <si>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</si>
  <si>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</si>
  <si>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</si>
  <si>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</si>
  <si>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El profesional responsable del inventario se hace cada cuatro (4) meses, donde se realizan las actividades descritas en el procedimiento PD-59 Administración de Inventarios, con el propósito de identificar verificar, y analizar del inventario de los bienes de propiedad o administrados por la Empresa., En caso de que se presenten inconsistencias, se verifica que el Informe preliminar de conciliación, contenga las novedades encontradas. 
Evidencia: reportes de los inventarios actualizados.</t>
  </si>
  <si>
    <t>Hacer la reposición del bien Informar a las instancias de Control Interno.</t>
  </si>
  <si>
    <t>Informar oportunamente a la Empresa de Vigilancia del Edificio.</t>
  </si>
  <si>
    <t>Apoyo Mensual, generando informes de apoyo a la supervisión.</t>
  </si>
  <si>
    <t>Fortalecer el seguimiento a las acciones de control de los Riesgos de Corrupción en los procesos de Direccionamiento Estratégico y Tecnologías de la Información.</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</si>
  <si>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</si>
  <si>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</si>
  <si>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El técnico del Centro Administrativo Documental - CAD, realiza la actualización diaria del Inventario Único Documental, identificando de manera exacta el contenido (cantidad de unidades de conservación y folios).</t>
  </si>
  <si>
    <t>Verificar el adecuado diligenciamiento y actualización de los inventarios documentales.</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</si>
  <si>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</si>
  <si>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</si>
  <si>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</si>
  <si>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</si>
  <si>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</si>
  <si>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</si>
  <si>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</si>
  <si>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</si>
  <si>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</si>
  <si>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</si>
  <si>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</si>
  <si>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</si>
  <si>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</si>
  <si>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El Gestor Senior 1 de atención al ciudadano cada vez que ingresa un colaborador genera la inducción en las temáticas de Atención al ciudadano, resultado de esta reunión quedan las grabaciones y las listas de asistencia.</t>
  </si>
  <si>
    <t>Posibilidad de afectación reputacional por un alcance inadecuado en la respuesta al peticionario debido a falta de información o entrega de ésta.</t>
  </si>
  <si>
    <t>Documentar el control en el Procedimiento PD-29 Peticiones, Quejas, Reclamos y Soluciones.</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</si>
  <si>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</si>
  <si>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</si>
  <si>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</si>
  <si>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</si>
  <si>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</si>
  <si>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</si>
  <si>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</si>
  <si>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</si>
  <si>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</si>
  <si>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</si>
  <si>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</si>
  <si>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</si>
  <si>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</si>
  <si>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efectuar operaciones de salida de recursos o inversiones sin autorización, para beneficio propio o de terceros.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</si>
  <si>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</si>
  <si>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</si>
  <si>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</si>
  <si>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</si>
  <si>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</si>
  <si>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</si>
  <si>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</si>
  <si>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</si>
  <si>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</si>
  <si>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</si>
  <si>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</si>
  <si>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</si>
  <si>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</si>
  <si>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</si>
  <si>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</si>
  <si>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</si>
  <si>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</si>
  <si>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</si>
  <si>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</si>
  <si>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</si>
  <si>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</si>
  <si>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</si>
  <si>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Entrega de información desactualizada e inexacta del avance de los proyectos.</t>
  </si>
  <si>
    <t>Desarticulación de la información reportada por las áreas.</t>
  </si>
  <si>
    <t>Generación de alertas inoportunas.</t>
  </si>
  <si>
    <t>Inadecuado seguimiento a los proyectos urbanos.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</si>
  <si>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</si>
  <si>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</si>
  <si>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</si>
  <si>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</si>
  <si>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</si>
  <si>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</si>
  <si>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</si>
  <si>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Falta de control y seguimiento sobre los bienes de la empresa.</t>
  </si>
  <si>
    <t>Siniestros ocasionados por terceros o casos fortuitos.
Debilidades en la asignación y actualización de inventarios de la empresa.</t>
  </si>
  <si>
    <t>Posibilidad de afectación económica y reputacional por siniestros ocasionados por terceros o casos fortuitos y debilidades en la asignación y actualización de inventarios de la empresa debido a la falta de control y seguimiento sobre los bienes de la empresa.</t>
  </si>
  <si>
    <t>Informar al jefe del área, para tomar las medidas pertinentes con el fin de cubrir los bienes y servicios que no se encuentra al interior del Plan Anual de Adquisiciones.</t>
  </si>
  <si>
    <t>Hacer efectivas las garantías contractuales especificadas en cada uno de los contratos.</t>
  </si>
  <si>
    <t>Realizar un seguimiento oportuno y veraz de los contratos a nivel técnico, administrativo y financiero de los procesos que se encuentren en el Plan Anual de Adquisiciones de la Empresa, con el fin de garantizar su adecuada ejecución.</t>
  </si>
  <si>
    <t>No contar con los contratos que suministren bienes y servicios para la gestión y funcionamiento de la Empresa.</t>
  </si>
  <si>
    <t>Seguimiento inadecuado en los préstamos documentales y consultas en sala.</t>
  </si>
  <si>
    <t>Posibilidad de sustracción, inclusión y/o adulteración de documentos en los expedientes (misionales y de gestión) en beneficio de terceros.</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</si>
  <si>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</si>
  <si>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</si>
  <si>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</si>
  <si>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</si>
  <si>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 xml:space="preserve">El abogado una vez se genera cualquier actuación judicial debe actualizar el Sistema de Información de Procesos Judiciales SIPROJ, adjuntando la respectiva actuación. En caso de encontrar desviaciones se informará a los entes de control internos y externos. </t>
  </si>
  <si>
    <t>Elaborar actas de seguimiento a los procesos judiciales donde se plasme la estrategia del abogado y las demás recomendaciones de sus compañeros.</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</si>
  <si>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</si>
  <si>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</si>
  <si>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</si>
  <si>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</si>
  <si>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</si>
  <si>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</si>
  <si>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</si>
  <si>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</si>
  <si>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</si>
  <si>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</si>
  <si>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</si>
  <si>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</si>
  <si>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</si>
  <si>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</si>
  <si>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Debilidad en la capacitación en materia de Atención al Ciudadano.</t>
  </si>
  <si>
    <t>Alcance inadecuado en la respuesta al peticionario.</t>
  </si>
  <si>
    <t>Falta de información o entrega de ésta.</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</si>
  <si>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</si>
  <si>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</si>
  <si>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</si>
  <si>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</si>
  <si>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</si>
  <si>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</si>
  <si>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</si>
  <si>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Generar capacitaciones sobre temáticas de atención al ciudadano.</t>
  </si>
  <si>
    <t>Posibilidad de afectación reputacional por debilidad en la capacitación en materia de Atención al Ciudadano debido a falta de conocimiento frente a la norma, la política y al manejo de las PQRS.</t>
  </si>
  <si>
    <t>Falta de conocimiento frente a la norma, la política y al manejo de las PQRS.</t>
  </si>
  <si>
    <t>Hacer la retroalimentación respectiva al colaborador que falló en la atención, de acuerdo con la queja o reclamo recibida.</t>
  </si>
  <si>
    <t>Medir la participación de los colaboradores inscritos a los eventos programados.</t>
  </si>
  <si>
    <t>Sensibilizar a la alta dirección sobre la importancia de que los colaboradores participen en los eventos.</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</si>
  <si>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ESCUCHA).
En los casos que corresponda se emite un memorando a la dependencia en la que se presenta la situación con copia a Oficina de Control Interno reportando el hecho.</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</si>
  <si>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</si>
  <si>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</si>
  <si>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</si>
  <si>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</si>
  <si>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</si>
  <si>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</si>
  <si>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</si>
  <si>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</si>
  <si>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</si>
  <si>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</si>
  <si>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</si>
  <si>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</si>
  <si>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</si>
  <si>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</si>
  <si>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</si>
  <si>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</si>
  <si>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</si>
  <si>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</si>
  <si>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</si>
  <si>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</si>
  <si>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</si>
  <si>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</si>
  <si>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Mapa Riesgos Institucional Empresa de Renovación y Desarrollo Urbano de Bogotá - 2021 V4</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</si>
  <si>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</si>
  <si>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</si>
  <si>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</si>
  <si>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Cargar las fichas y las actas del Comité de Defensa Judicial, Conciliación y Repetición al SIPROJ WEB.</t>
  </si>
  <si>
    <t>Revisar el cargue de las actuaciones procesales, por parte del líder del SIPOJWEB dentro de la Subgerencia Jurídica.</t>
  </si>
  <si>
    <t>Revisar la matriz de seguimiento de los procesos judiciales por parte del equipo de Defensa Judicial.</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</si>
  <si>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</si>
  <si>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Al inicio de cada vigencia el Gestor senior 1 y el delegado para la empresa ante la Alcaldía Mayor,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</si>
  <si>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</si>
  <si>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</si>
  <si>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</si>
  <si>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Informar al jefe inmediato para dar lineamientos.
Garantizar el profesional idóneo para la formulación e implementación del plan de SST.</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</si>
  <si>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</si>
  <si>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</si>
  <si>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</si>
  <si>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</si>
  <si>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</si>
  <si>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</si>
  <si>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</si>
  <si>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</si>
  <si>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</si>
  <si>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</si>
  <si>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</si>
  <si>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</si>
  <si>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</si>
  <si>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</si>
  <si>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</si>
  <si>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</si>
  <si>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</si>
  <si>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x</t>
  </si>
  <si>
    <t>Seguimiento Controles</t>
  </si>
  <si>
    <t>Seguimiento Acciones de Tratamiento</t>
  </si>
  <si>
    <t>¿Se materializo el riesgo?</t>
  </si>
  <si>
    <t>Seguimiento Acción de Tratamiento en los casos que se materializo el Riesgo</t>
  </si>
  <si>
    <t>Si</t>
  </si>
  <si>
    <t>No</t>
  </si>
  <si>
    <t xml:space="preserve">Porcentaje de Cumplimiento </t>
  </si>
  <si>
    <r>
      <t>En este trimestre se cuenta con</t>
    </r>
    <r>
      <rPr>
        <sz val="11"/>
        <color rgb="FFFF0000"/>
        <rFont val="Arial Narrow"/>
        <family val="2"/>
      </rPr>
      <t xml:space="preserve"> </t>
    </r>
    <r>
      <rPr>
        <sz val="11"/>
        <rFont val="Arial Narrow"/>
        <family val="2"/>
      </rPr>
      <t>7</t>
    </r>
    <r>
      <rPr>
        <sz val="11"/>
        <color rgb="FFFF0000"/>
        <rFont val="Arial Narrow"/>
        <family val="2"/>
      </rPr>
      <t xml:space="preserve"> </t>
    </r>
    <r>
      <rPr>
        <sz val="11"/>
        <rFont val="Arial Narrow"/>
        <family val="2"/>
      </rPr>
      <t xml:space="preserve">procesos nuevos, distribuidos a los abogados de defensa de conformidad con su experticia </t>
    </r>
  </si>
  <si>
    <t xml:space="preserve">En este cuatrimestre es decir de Enero-Abril 2022, el equipo de defensa judicial se ha reunido 5 veces realizando el analisis de las demandas nuevas interpuestas en contra de la Empresa o a favor. </t>
  </si>
  <si>
    <t>X</t>
  </si>
  <si>
    <t xml:space="preserve">El Secretario Tecnico ha citado a 9 Comites de Defensa Judicial, Conciliacion y Repeticion </t>
  </si>
  <si>
    <r>
      <t>Se ha realizado el cargue de</t>
    </r>
    <r>
      <rPr>
        <sz val="11"/>
        <color rgb="FFFF0000"/>
        <rFont val="Arial Narrow"/>
        <family val="2"/>
      </rPr>
      <t xml:space="preserve"> </t>
    </r>
    <r>
      <rPr>
        <sz val="11"/>
        <rFont val="Arial Narrow"/>
        <family val="2"/>
      </rPr>
      <t>4</t>
    </r>
    <r>
      <rPr>
        <sz val="11"/>
        <color theme="1"/>
        <rFont val="Arial Narrow"/>
        <family val="2"/>
      </rPr>
      <t xml:space="preserve"> fichas del Comité de Defensa Judicial, Conciliacion y Repeticion en el SIPROJ </t>
    </r>
  </si>
  <si>
    <t xml:space="preserve">Cada abogado ha realizado el cargue respectivo en el SIPROJ de las nuevas actuaciones judiciales </t>
  </si>
  <si>
    <t xml:space="preserve">El lider del SIPROJ WEB, la Doctora Alba Rocio Garcia, ha revisado que los apoderados judiciales, realicen el debido cargue en el SIPROJ de las actuaciones judiciales </t>
  </si>
  <si>
    <t xml:space="preserve">Dentro de los informes mensuales para el pago, los abogados describen las actuaciones judiciales surtidas dentro de ese mes en sus procesos judiciales </t>
  </si>
  <si>
    <t xml:space="preserve">la dependiente judicial, realiza seguimiento lunes, miercoles y viernes  de los procesos judiciales a traves del micrositio de la pagina de rama judicial, sin embargo cada abogado revisa de igual manera sus procesos. La matriz se alimenta conforme se vayan presentando actuaciones generando las respectivas alertas, y final de cada mes la abogada de planta revisa con la dependiente judicial la matriz. </t>
  </si>
  <si>
    <t>N/A</t>
  </si>
  <si>
    <t>Durante la vigencia 2022, no se han designado nuevos predios para comercialización.</t>
  </si>
  <si>
    <t xml:space="preserve">Esta acción de tratamiento se efectuara en el transcurso de la vigencia. 
Se realizó lista de chequeo de actividades_ procedimiento de Venta de inmuebles </t>
  </si>
  <si>
    <t>La matriz de seguimiento contractual se actualiza  de conformidad con los tramites radicados y gestionados en la DGC, de esta manera en caso de ser devueltos los procesos contractuales por no cumplir con lo establecido con lo dispuesto en SIG se adelata el seguimiento correspondiente en esta herramienta.</t>
  </si>
  <si>
    <t>Se realizan seguiento mensual al Plan Anual de Adquisiones y Plan de Inverdión, cundo se detectan retrazos en su ejecución se envía a las diferentes dependencias comunicaciones internas con el fin de evidenciar el avance en los procesos de contratación programados 
I2022000515
I2022000541
I2022001030
I2022001031</t>
  </si>
  <si>
    <t>Todos las solicitudes radicadas en la DGC se tramitan a través de la plataforma transaccional SECOP II y se constata su recomendación previa de trámite, a traves de las actas de las respectivas sesiones del comité de contratación las cuales se encuentran en la carpeta compartida de la Dirección de Gestión Contractual - (21 comites de  contratación con sus actas).</t>
  </si>
  <si>
    <t>Se realiza seguimiento semanal a la matriz de seguimiento contractual la actualiza  de conformidad con los tramites radicados y gestionados en la DGC, de esta manera en caso de ser devueltos los procesos contractuales por no cumplir con lo establecido con lo dispuesto en SIG se adelata el seguimiento correspondiente en esta herramienta. Esta matriz es presentada a la Directora contractual para verificar el avance de los procesos.</t>
  </si>
  <si>
    <t>La SGU ha establecido  una acción de tratamiento que se tiene programada ejecutar en agosto de 2022, una vez se contrate el personal de la SGU,  por lo tanto no tenemos evidencia de su ejecución hasta tanto se desarrolle la actividad.</t>
  </si>
  <si>
    <t>Como parte de la trazabilidad de los proyectos se mantiene la evidencia de los seguimientos y decisiones con las diferentes entidades que participan en la formulación de proyectos mediante actas de reuniones en las carpetas de cada proyecto.</t>
  </si>
  <si>
    <t>Mediante el FUSS (formato único de seguimiento sectorial), ciclo de estructuración de proyectos plan de acción  e indicadores de gestión se realiza seguimiento al cumplimiento de las actividades de la formulación de proyectos. (Se adjunta seguimiento de indicadores de gestión, plan de acción  y seguimiento Fuss).</t>
  </si>
  <si>
    <t xml:space="preserve">Durante el primer trimestre se actualizó la base de datos de consultores con alto grado de experticia para la elaboración de estudios técnicos. </t>
  </si>
  <si>
    <r>
      <t xml:space="preserve">La Subgerencia de Planeación y Administración de Proyectos elaboró una propuesta del </t>
    </r>
    <r>
      <rPr>
        <i/>
        <sz val="11"/>
        <color theme="1"/>
        <rFont val="Arial Narrow"/>
        <family val="2"/>
      </rPr>
      <t>Plan de Acción Institucional 2022</t>
    </r>
    <r>
      <rPr>
        <sz val="11"/>
        <color theme="1"/>
        <rFont val="Arial Narrow"/>
        <family val="2"/>
      </rPr>
      <t xml:space="preserve">, ejercicio que se realizó para garantizar su alineación con el </t>
    </r>
    <r>
      <rPr>
        <i/>
        <sz val="11"/>
        <color theme="1"/>
        <rFont val="Arial Narrow"/>
        <family val="2"/>
      </rPr>
      <t>Plan Estratégico “Súmate</t>
    </r>
    <r>
      <rPr>
        <sz val="11"/>
        <color theme="1"/>
        <rFont val="Arial Narrow"/>
        <family val="2"/>
      </rPr>
      <t xml:space="preserve">. Dicho Plan fue enviado por correo electrónico a los responsables de las actividades propuestas, para su revisión, ajustes y aprobación. Una vez realizados los ajustes propuestos por las áreas, el </t>
    </r>
    <r>
      <rPr>
        <i/>
        <sz val="11"/>
        <color theme="1"/>
        <rFont val="Arial Narrow"/>
        <family val="2"/>
      </rPr>
      <t>Plan de Acción Institucional 2022</t>
    </r>
    <r>
      <rPr>
        <sz val="11"/>
        <color theme="1"/>
        <rFont val="Arial Narrow"/>
        <family val="2"/>
      </rPr>
      <t xml:space="preserve"> consolidado fue presentado al Comité Institucional de Gestión y Desempeño, el cual fue aprobado en sesión del 31 de enero del 2022 y publicado en la sección en la sección </t>
    </r>
    <r>
      <rPr>
        <i/>
        <sz val="11"/>
        <color theme="1"/>
        <rFont val="Arial Narrow"/>
        <family val="2"/>
      </rPr>
      <t>Transparencia &gt;&gt; Planeación, presupuesto e informes &gt;&gt; Plan de acción institucional</t>
    </r>
    <r>
      <rPr>
        <sz val="11"/>
        <color theme="1"/>
        <rFont val="Arial Narrow"/>
        <family val="2"/>
      </rPr>
      <t xml:space="preserve"> de la página web y en la sección </t>
    </r>
    <r>
      <rPr>
        <i/>
        <sz val="11"/>
        <color theme="1"/>
        <rFont val="Arial Narrow"/>
        <family val="2"/>
      </rPr>
      <t xml:space="preserve">"Planeación Institucional" </t>
    </r>
    <r>
      <rPr>
        <sz val="11"/>
        <color theme="1"/>
        <rFont val="Arial Narrow"/>
        <family val="2"/>
      </rPr>
      <t>de la eruNET. 
Para el seguimiento del primer trimestre del 2022, la Subgerencia de Planeación y Administración de Proyectos emitió los lineamientos respectivos, y una vez recibida la información reportada por los diferentes procesos, se validó de manera conjunta con los profesionales de la Subgerencia, para garantizar su alineación con los objetivos, coherencia y que esté acorde con la programación establecida. Los resultados del seguimiento del primer trimestre del año 2022 se presentaron al Comité Institucional de Gestión y Desempeño en sesión del 29 de abril de 2022. A la fecha, el plan está en versión 2, el cual está publicado en la sección en la sección Transparencia &gt;&gt; Planeación, presupuesto e informes &gt;&gt; Plan de acción institucional de la página web y en la sección "Planeación Institucional" de la eruNET. 
Finalmente, los resultados del seguimiento al</t>
    </r>
    <r>
      <rPr>
        <i/>
        <sz val="11"/>
        <color theme="1"/>
        <rFont val="Arial Narrow"/>
        <family val="2"/>
      </rPr>
      <t xml:space="preserve"> Plan de Acción Institucional 2021</t>
    </r>
    <r>
      <rPr>
        <sz val="11"/>
        <color theme="1"/>
        <rFont val="Arial Narrow"/>
        <family val="2"/>
      </rPr>
      <t xml:space="preserve"> correspondiente al cuarto trimestre fueron presentados al Comité Institucional de Gestión y Desempeño en la sesión del 9 de febrero de 2022. 
Por lo anterior, se puede concluir que ha sido efectivo el control y la acción definidas, pues una vez aplicados, no se ha materializado el riesgo.
</t>
    </r>
    <r>
      <rPr>
        <b/>
        <sz val="11"/>
        <color theme="1"/>
        <rFont val="Arial Narrow"/>
        <family val="2"/>
      </rPr>
      <t xml:space="preserve">Evidencias: 
</t>
    </r>
    <r>
      <rPr>
        <sz val="11"/>
        <color theme="1"/>
        <rFont val="Arial Narrow"/>
        <family val="2"/>
      </rPr>
      <t xml:space="preserve">Correo enviando propuesta Plan de Acción Institucional.
Publicados en la sección en la sección </t>
    </r>
    <r>
      <rPr>
        <i/>
        <sz val="11"/>
        <color theme="1"/>
        <rFont val="Arial Narrow"/>
        <family val="2"/>
      </rPr>
      <t>Transparencia &gt;&gt; Planeación, presupuesto e informes &gt;&gt; Plan de acción instituciona</t>
    </r>
    <r>
      <rPr>
        <sz val="11"/>
        <color theme="1"/>
        <rFont val="Arial Narrow"/>
        <family val="2"/>
      </rPr>
      <t>l de la página web y en la sección "</t>
    </r>
    <r>
      <rPr>
        <i/>
        <sz val="11"/>
        <color theme="1"/>
        <rFont val="Arial Narrow"/>
        <family val="2"/>
      </rPr>
      <t>Planeación Institucional</t>
    </r>
    <r>
      <rPr>
        <sz val="11"/>
        <color theme="1"/>
        <rFont val="Arial Narrow"/>
        <family val="2"/>
      </rPr>
      <t>" de la eruNET: Seguimiento al Plan de Acción Institucional 2021, Plan de Acción Institucional 2022, Seguimiento al Plan de Acción Institucional 2022.
Actas 04 y 05 del Comité Institucional de Gestión y Desempeño.
Correo solicitando seguimiento I-2022.
Presentaciones utilizadas en las sesiones del Comité.</t>
    </r>
  </si>
  <si>
    <t>No aplica,  dado que no se materializó  el riesgo.</t>
  </si>
  <si>
    <r>
      <t xml:space="preserve">Para el seguimiento del primer trimestre del 2022, la Subgerencia de Planeación y Administración de Proyectos emitió los lineamientos respectivos, y una vez recibida la información reportada por los diferentes procesos, se validó de manera conjunta con los profesionales de la Subgerencia, para garantizar su alineación con los objetivos, coherencia y que esté acorde con la programación establecida. Los resultados del seguimiento del primer trimestre del año 2022 se presentaron al Comité Institucional de Gestión y Desempeño en sesión del 29 de abril de 2022. A la fecha, el plan está en versión 2, el cual está publicado en la sección en la sección Transparencia &gt;&gt; Planeación, presupuesto e informes &gt;&gt; Plan de acción institucional de la página web y en la sección "Planeación Institucional" de la eruNET. 
Finalmente, los resultados del seguimiento al Plan de Acción Institucional 2021 correspondiente al cuarto trimestre fueron presentados al Comité Institucional de Gestión y Desempeño en la sesión del 9 de febrero de 2022. 
Por lo anterior, se puede concluir que ha sido efectivo el control y la acción definidas, pues una vez aplicados, no se ha materializado el riesgo.
</t>
    </r>
    <r>
      <rPr>
        <b/>
        <sz val="11"/>
        <color theme="1"/>
        <rFont val="Arial Narrow"/>
        <family val="2"/>
      </rPr>
      <t>Evidencias:</t>
    </r>
    <r>
      <rPr>
        <sz val="11"/>
        <color theme="1"/>
        <rFont val="Arial Narrow"/>
        <family val="2"/>
      </rPr>
      <t xml:space="preserve"> 
Publicados en la sección en la sección Transparencia &gt;&gt; Planeación, presupuesto e informes &gt;&gt; Plan de acción institucional de la página web y en la sección "Planeación Institucional" de la eruNET: Seguimiento al Plan de Acción Institucional 2021, Plan de Acción Institucional 2022, Seguimiento al Plan de Acción Institucional 2022.
Actas 04 y 05 del Comité Institucional de Gestión y Desempeño.
Correo solicitando seguimiento I-2022.
Presentaciones utilizadas en las sesiones del Comité.</t>
    </r>
  </si>
  <si>
    <r>
      <t xml:space="preserve">En el marco del Comité Institucional de Gestión y Desempeño, se ha revisado y aprobado tanto la formulación como el seguimiento  del Plan de Acción Institucional, lo cual se encuentra debidamente soportado en las actas del  Comité y en su publicación  en la sección </t>
    </r>
    <r>
      <rPr>
        <i/>
        <sz val="11"/>
        <color theme="1"/>
        <rFont val="Arial Narrow"/>
        <family val="2"/>
      </rPr>
      <t>Transparencia &gt;&gt; Planeación, presupuesto e informes &gt;&gt; Plan de acción institucional</t>
    </r>
    <r>
      <rPr>
        <sz val="11"/>
        <color theme="1"/>
        <rFont val="Arial Narrow"/>
        <family val="2"/>
      </rPr>
      <t xml:space="preserve"> de la página web y en la sección "</t>
    </r>
    <r>
      <rPr>
        <i/>
        <sz val="11"/>
        <color theme="1"/>
        <rFont val="Arial Narrow"/>
        <family val="2"/>
      </rPr>
      <t>Planeación Institucional</t>
    </r>
    <r>
      <rPr>
        <sz val="11"/>
        <color theme="1"/>
        <rFont val="Arial Narrow"/>
        <family val="2"/>
      </rPr>
      <t xml:space="preserve">" de la eruNET. </t>
    </r>
  </si>
  <si>
    <r>
      <t xml:space="preserve">Para el periodo reportado y de acuerdo con la actividad definida en el plan de acción institucional 2022 “Desarrollar plan de acción para la identificación, consolidación e inventario de la documentación existente de los proyectos urbanos.”, se realizó un diagnóstico del estado actual del Banco de Proyectos, el cual incluye su inventario, para adecuar dicho control al nuevo modelo de Seguimiento Integral de Proyectos. 
Como resultado de la ejecución de esta actividad, a la fecha se cuenta con el Inventario del Banco de Proyectos con corte a 30 de abril, a partir del cual y de la mano con la adopción de la Guía de Gestión Integral de Proyectos, se definirán los lineamientos para el funcionamiento de este repositorio.
De otra parte, es importante mencionar, que conforme a lo definido en la caracterización del proceso, no se establecieron salidas que constituyan un producto o servicio para terceros  o que hagan parte del Portafolio de Productos y Servicios de la Empresa, y dado que las  salidas del proceso están asociados a instrumentos de planeación o seguimiento, se concluyó que el mismo debía desaparecer como proceso misional y a partir del 20 de abril, previa aprobación del Comité Institucional de Gestión  y Desempeño, se convierte en el proceso estratégico Planeación  y Seguimiento Integral de Proyectos.
Por lo anterior, es importante mencionar que a la fecha no se ha materializado el riesgo por cuanto la acción que lo generaba se suspendió. 
</t>
    </r>
    <r>
      <rPr>
        <b/>
        <sz val="11"/>
        <color theme="1"/>
        <rFont val="Arial Narrow"/>
        <family val="2"/>
      </rPr>
      <t>Evidencias:</t>
    </r>
    <r>
      <rPr>
        <sz val="11"/>
        <color theme="1"/>
        <rFont val="Arial Narrow"/>
        <family val="2"/>
      </rPr>
      <t xml:space="preserve"> 
Plan de Acción Institucional 2022 publicado en la sección en la sección Transparencia &gt;&gt; Planeación, presupuesto e informes &gt;&gt; Plan de acción institucional de la página web y en la sección "Planeación Institucional" de la eruNET.
Cronograma Banco de Proyectos  a 30 de abril.
Inventario del Banco de Proyectos a 30 de abril
Guía de Seguimiento Integral a Proyectos
Presentación CIGD 20 de abril</t>
    </r>
  </si>
  <si>
    <t xml:space="preserve">Se han realizado 7 Comités de Proyectos (como piloto según lo decidido en el Comité Institucional de Gestión y Desempeño del 18 de agosto de 2021).
De igual manera, durante los meses de enero, febrero y marzo se realizaron reuniones semanales de seguimiento con las Subgerencias líderes de los proyectos, cuyos resultados se ven reflejados en la actualización de dichas herramientas. </t>
  </si>
  <si>
    <r>
      <t xml:space="preserve">Hasta el 30 de enero de 2022 se realizó el seguimiento a los avances reportados por los líderes de proyectos en la Base General de Proyectos. Para los meses de febrero y marzo la Subgerencia de Planeación y Administración de Proyectos implementó el “Cuadro de Mando”, que cuenta con 46 versiones, con el cual se revisaron todos los frentes de los proyectos para poder dar las alertas necesarias. Durante el mes de abril se socializó el “Tablero Integral de Proyectos” que contiene la información con las alertas necesarias sobre los proyectos. 
Paralelamente se han realizado 7 Comités de Proyectos (como piloto según lo decidido en el Comité Institucional de Gestión y Desempeño del 18 de agosto de 2021), y se avanza en la resolución de creación y funcionamiento del Comité de Proyectos.
Por lo anterior, se concluye que, si bien se cambió la herramienta de seguimiento, el control ha sido efectivo, por cuanto se han presentado alertas de manera oportuna, permitiendo una adecuada toma de decisiones frente a los avances presentados por las Subgerencias líderes de los proyectos.
</t>
    </r>
    <r>
      <rPr>
        <b/>
        <sz val="11"/>
        <color theme="1"/>
        <rFont val="Arial Narrow"/>
        <family val="2"/>
      </rPr>
      <t>Evidencias:</t>
    </r>
    <r>
      <rPr>
        <sz val="11"/>
        <color theme="1"/>
        <rFont val="Arial Narrow"/>
        <family val="2"/>
      </rPr>
      <t xml:space="preserve"> 
Radicación de la resolución del comité
Link del Tablero Integral de Proyectos https://app.powerbi.com/view?r=eyJrIjoiN2I5MmVmNDUtNjQyNC00YTViLTk0MmYtZmIyNzJmZGUyYjZmIiwidCI6ImFlNTI1NzU3LTg5YmEtNGQzMC1hMmY3LTQ5Nzk2ZWY4YzYwNCIsImMiOjR9
Cuadro de Mando en su última versión al corte de este informe
Actas Comités de Proyectos</t>
    </r>
  </si>
  <si>
    <t xml:space="preserve">Durante los meses de enero, febrero y marzo se realizaron reuniones semanales de seguimiento con las Subgerencias líderes de los proyectos, cuyos resultados se ven reflejados en la actualización de dichas herramientas. </t>
  </si>
  <si>
    <t>Se realizaron dos sesiones de inducción. (Con el área de archivo y de Gestión Social)</t>
  </si>
  <si>
    <t>Se realizó seguimiento a la matriz de Quejas y Reclamos</t>
  </si>
  <si>
    <t>Se realizo convocatoria para capacitación el 28 de abril a traves de talento Humano para el semiraio Web Lenguaje Claro</t>
  </si>
  <si>
    <t>Se estableció cronograma de Cualificación y se realizaron dos sesiones. Introducción a lo Público el dia 5 de abril, e introducción al servicio a la ciudadania el dia 3 de mayo.</t>
  </si>
  <si>
    <t>Inducción 5 de abril: Asistieron 10 personas
Inducción 3 de mayo: Asistieron 2 personas</t>
  </si>
  <si>
    <t>Esta actividad se realizara en el transcurso de la vigenica</t>
  </si>
  <si>
    <t>El auxiliar administrativo de atención al ciudadano realiza el seguimiento trimestral de la oportunidad y la calidad en las repuestas de las PQRS este seguimiento se realiza tomando una muestra del total de las PQRS recibidas en el trimestre,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</si>
  <si>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El proceso cuenta con un cronograma de capacitación Funcional.                              
Se realizaron alcances de información remitida por la alcaldia referente a los incumplientos en los criterios de respuesta en los meses de enero, febrero y marzo. </t>
  </si>
  <si>
    <t>10 de marzo Reinducción a 10 personas
21 de abril Reinducción a 10 personas</t>
  </si>
  <si>
    <t>Al corte al primer cuatrimestre, la SGDP continua con los siguientes controles establecidos:
1. Elaboración de los documentos técnicos por el Equipo de Estudios previos, revisados por su líder.
2. Observaciones presentadas ajustadas por el equipo de Estudios Previos.
3. Documentos remitidos al abogado designado por la Dirección de Gestión Contractual.
4. Presentación del proceso al Comité de contratación y al Comité Fiduciario (Cuando aplique)
5. Radicación del proceso de selección y contratación a la Dirección de Gestión Contractual</t>
  </si>
  <si>
    <t>Al corte al primer cuatrimestre, la SGDP continua con los siguientes controles, de acuerdo a lo establecido en el Manuel de Supervisión e Interventoría, Capítulo 2 Funciones de la Interventoría y supervisión:
1. Determinar la especialidad de los procesos de contratación, entendiéndose que para garantizar la correcta ejecución de estudios, diseños y construcción, la supervisión deberá contar con el acompañamiento de una interventoría, quien dentro de sus funciones tendrá entre otras, la revisión (2.1 Funciones Administrativas,- 2.1.1 .2 Recibir la obra, bienes o insumos contratados, siempre y cuando se haya cumplido a cabalidad con el objeto contratado), validación, y aprobación de productos, estudios y obras  (2.2 Funciones Técnicas - 2.2.3 Verificar la cantidad y calidad de los bienes servicios u obras contratadas y aprobar o rechazar las actas de obra ejecutada, debiendo revisar, aprobar o rechazar las obras, bienes o servicios ejecutados y su calidad para proceder al pago),  garantizando el cumplimiento de la normatividad vigente, y el cumplimiento de los demás parámetros normativos establecidos para su ejecución, ya sea un plan parcial de base, planes de implantación, norma urbana,  y el correcto cumplimiento de la NSR-10 y demás normas que rigen para los proyectos de construcción e infraestructura.
De esta manera: Las interventorías tendrán por objeto realizar el seguimiento técnico, administrativo y financiero que pueda garantizar el cumplimiento de las obligaciones para los contratistas, mitigando así el riesgo de recibo de productos y/o obras sin el lleno de los requisitos establecidos para tal fin, dado que existe un documento contractual que soporta y garantiza este cumplimiento.
Por otra parte, con ocasión en la confluencia de las dos figuras (Interventor y supervisión), en los documentos contractuales se establecen claramente el alcance de la primera, entendiéndose que la supervisión será garante del cumplimiento de las labores de la interventoría, y esta a su vez del cumplimiento de las obligaciones del consultor /o constructor.</t>
  </si>
  <si>
    <t>Finalmente como indicador de cumplimiento se tiene:
1.Actas de recibo y aprobación de productos por parte de los Interventores, para los productos, diseños y obras entregadas por contratista consultor- constructor.
2.Certificaciones de cumplimiento para los Interventores por parte de la supervisión.
Recibos realizados para el periodo reportado:
1. Interventoría a las obras del convenio No. 152.</t>
  </si>
  <si>
    <t>Al corte al primer cuatrimestre, se continuó con el seguimiento mediante el formato FT-193 Req min entrega obra V1_0 y soportes, al siguiente proyecto:
* ETAPA 7B DEL PROVENIR</t>
  </si>
  <si>
    <t xml:space="preserve">Acorde con los contratos suscritos, la Subgerencia de Gestión Corporativa, mensualmente realiza el seguimiento al PAA - Plan de Contratación, el proceso de servicios logísticos realiza las acciones pertinentes para adelantar y documentar los proceso de contratación de los servicios en el respectivo mes  y acorde a la programación de la PAA.
</t>
  </si>
  <si>
    <t xml:space="preserve">Observaciones </t>
  </si>
  <si>
    <t xml:space="preserve">El control identificado no es un control sino un riesgo, por favor revisar </t>
  </si>
  <si>
    <t>El proceso no reporto avance de los controles establecidos</t>
  </si>
  <si>
    <t>El proceso no reporto avance a la Acción de Trtatamiento Establecida</t>
  </si>
  <si>
    <t>Conforme a los requerimientos que realizan las dependencias y que se registran en el correo de servicviosadminstrativos@eru.gov.co,  sobre  la necesidad de retirar elementos y/o bienes  de la sede de la Empresa, se envía un correo a la administración del edificio, autorizando la salida de los bienes.</t>
  </si>
  <si>
    <t xml:space="preserve">El técnico líder asignado al CAD del proceso de gestión documental realizó  control al inventario documental mediante el diligenciamiento del Formato único de inventario documental FT-33, este formato queda debidamente  firmado por la dependencia productora y el líder técnico del CAD. Adicionalmente  realiza revisión validando el correcto diligenciamiento, con el objetivo de identificar errores y de esta forma solicitar ajustes. Hasta la fecha  no se han evidenciado errores en el diligenciamiento.
Anexo 11. Inventarios documentales actualizados </t>
  </si>
  <si>
    <t xml:space="preserve">Durante el cuatrimestre el Centro Administrativo Documental, realizó la recepción y verificación de la documentación entregada por las dependencias de la Empresa.  </t>
  </si>
  <si>
    <r>
      <t>Durante el perdido de medición de este informe se realizaron las siguientes actividades relacionadas con divulgación, capacitación del PIGA:
 - Campaña "</t>
    </r>
    <r>
      <rPr>
        <i/>
        <sz val="11"/>
        <color theme="1"/>
        <rFont val="Arial Narrow"/>
        <family val="2"/>
      </rPr>
      <t>Pequeñas acciones grandes cambios</t>
    </r>
    <r>
      <rPr>
        <sz val="11"/>
        <color theme="1"/>
        <rFont val="Arial Narrow"/>
        <family val="2"/>
      </rPr>
      <t>": energía 
- Seguimiento energía, residuos y consumo papel: Indicadores del Proceso
- Taller Conociendo mi bici 
- Lanzamiento Campaña “Ponlo en su lugar, Ponte en mi lugar”: Evento, video y señalización. 
- Lanzamiento aplicación UFLOU e implementación
- Encuesta carro compartido
- Charlas: Jueves Movilidad Sostenible = “Señales y normas” y “Qué hacer en caso de accidente”
- Seguimiento diario movilidad
- Actividades jueves de movilidad</t>
    </r>
  </si>
  <si>
    <t xml:space="preserve">El proceso realizo control del respaldo de la información mediante la implementación del protocolo de seguridad SSL en la página Web Institucional, en equipo con Webmaster. Adicionalmente  actualizo las carpetas de Owncloud en la NAS acorde a lo registrado en el formato de acceso lógico de los nuevos colaboradores de la empresa (Copia de respaldo JSP7,  GLPI )
</t>
  </si>
  <si>
    <t>Las actividades de planeación financiera de la Empresa se inician en junio del año en curso, así las cosas, las actividad de seguimiento de contratación para los contratos de mantenimiento se iniciaran en el segundo semestre del año.</t>
  </si>
  <si>
    <t>Esta actividad esta programada para iniciar en julio con el objetivo de que sirva como insumo en la construcción plan de adquisiciones de la entidad.</t>
  </si>
  <si>
    <t xml:space="preserve">Una vez el supervisor del contrato realiza el diligenciamiento del formato de acceso lógico en el sistema JSP7, se activa el envió automático de correo electrónico al grupo de TIC. Así las cosas el procesos hace seguimiento a las solicitudes revisando el correo automático que se genera.
Anexo 27. Capacitación.
 </t>
  </si>
  <si>
    <t>Esta actividad esta programada para iniciar en julio con el objetivo de que sirva como insumo en la construcción plan de adquisición.</t>
  </si>
  <si>
    <t>Hasta la fecha no se han recibido correos de alerta por fallas  en el aplicativo ENTUITY</t>
  </si>
  <si>
    <t>Mediante el contrato  327-2021 se realizan mantenimientos preventivos, para esta vigencia esta programado para el segundo semestre del 2022. Este contrato esta programado para hacer adición efectiva en el mes de agosto.</t>
  </si>
  <si>
    <r>
      <t xml:space="preserve">Se consolidó matriz de seguimiento de reportes a entes de control y vigilancia del proceso de gestión financiera con las fechas de entrega para la vigencia 2022, con el objetivo de dar seguimiento al cumplimiento de entregables.
Adicionalmente se  sobre este se deja como evidencia la Medición de los indicadores de entrega de informes y presentación obligaciones tributarias.
</t>
    </r>
    <r>
      <rPr>
        <b/>
        <u/>
        <sz val="11"/>
        <color theme="1"/>
        <rFont val="Arial Narrow"/>
        <family val="2"/>
      </rPr>
      <t>Anexos:</t>
    </r>
    <r>
      <rPr>
        <sz val="11"/>
        <color theme="1"/>
        <rFont val="Arial Narrow"/>
        <family val="2"/>
      </rPr>
      <t xml:space="preserve"> El proceso suministra las evidencias mediante  Carpeta soporte de controles mapa de riesgos Enero- abril 2022 ,  compartida en el Drive en el link: https://drive.google.com/drive/folders/1oF7WuO5aRwzz9Og5GV8aZY1Yqzx8mm23?usp=sharing
</t>
    </r>
    <r>
      <rPr>
        <b/>
        <sz val="11"/>
        <color theme="1"/>
        <rFont val="Arial Narrow"/>
        <family val="2"/>
      </rPr>
      <t xml:space="preserve"> </t>
    </r>
    <r>
      <rPr>
        <sz val="11"/>
        <color theme="1"/>
        <rFont val="Arial Narrow"/>
        <family val="2"/>
      </rPr>
      <t xml:space="preserve">
</t>
    </r>
  </si>
  <si>
    <r>
      <t xml:space="preserve">Se realizó la presentación de las obligaciones tributarias de la Empresa, correspondientes al primer trimestre del año con la correspondiente validación y revisión de la Revisoría fiscal y Asesor Tributario. 
</t>
    </r>
    <r>
      <rPr>
        <b/>
        <u/>
        <sz val="11"/>
        <color theme="1"/>
        <rFont val="Arial Narrow"/>
        <family val="2"/>
      </rPr>
      <t>Anexos:</t>
    </r>
    <r>
      <rPr>
        <sz val="11"/>
        <color theme="1"/>
        <rFont val="Arial Narrow"/>
        <family val="2"/>
      </rPr>
      <t xml:space="preserve"> El proceso suministra las evidencias mediante  Carpeta soporte de controles mapa de riesgos Enero- abril 2022 ,  compartida en el Drive en el link: https://drive.google.com/drive/folders/1oF7WuO5aRwzz9Og5GV8aZY1Yqzx8mm23?usp=sharing
Hojas de ruta del proceso </t>
    </r>
  </si>
  <si>
    <r>
      <t xml:space="preserve">Medición de los indicadores de entrega de informes y presentación obligaciones tributarias. Así como el seguimiento del cuadro de control durante la vigencia del 2022.
</t>
    </r>
    <r>
      <rPr>
        <b/>
        <u/>
        <sz val="11"/>
        <color theme="1"/>
        <rFont val="Arial Narrow"/>
        <family val="2"/>
      </rPr>
      <t xml:space="preserve">Anexos: </t>
    </r>
    <r>
      <rPr>
        <sz val="11"/>
        <color theme="1"/>
        <rFont val="Arial Narrow"/>
        <family val="2"/>
      </rPr>
      <t xml:space="preserve">El proceso suministra las evidencias mediante  Carpeta soporte de controles mapa de riesgos Enero- abril 2022 ,  compartida en el Drive en el link: https://drive.google.com/drive/folders/1oF7WuO5aRwzz9Og5GV8aZY1Yqzx8mm23?usp=sharing 
Hoja de Vida Indicador   
</t>
    </r>
  </si>
  <si>
    <r>
      <t xml:space="preserve">Medición de los indicadores de entrega de informes y presentación obligaciones tributarias. Así como el seguimiento del cuadro de control durante la vigencia del 2022.
</t>
    </r>
    <r>
      <rPr>
        <b/>
        <u/>
        <sz val="11"/>
        <color theme="1"/>
        <rFont val="Arial Narrow"/>
        <family val="2"/>
      </rPr>
      <t>Anexos:</t>
    </r>
    <r>
      <rPr>
        <sz val="11"/>
        <color theme="1"/>
        <rFont val="Arial Narrow"/>
        <family val="2"/>
      </rPr>
      <t xml:space="preserve"> El proceso suministra las evidencias mediante  Carpeta soporte de controles mapa de riesgos Enero- abril 2022 ,  compartida en el Drive en el link: https://drive.google.com/drive/folders/1oF7WuO5aRwzz9Og5GV8aZY1Yqzx8mm23?usp=sharing
 Hoja de Vida Indicador  </t>
    </r>
  </si>
  <si>
    <r>
      <t xml:space="preserve">El día 29 de marzo de 2022, sesionó el comité Financiero y de Inversiones donde se abarcaron los siguientes temas:
 1) Flujo de caja - 31 diciembre de 2021
2) Ejecución Presupuestal - 31 de diciembre 2021 
3) Estados financieros - 31 de diciembre 2021
4) Proposiciones y varios
Sin embargo, por temas de agenda  y complejidad de la información, se llevó acabo la continuación del Comité el día 21 de abril de 2022, donde se dio alcance a la agenda y se presentaron los siguientes temas:
1. Seguimiento compromisos de Comité
2. Flujo de Caja diciembre 2021
3. Ejecución Presupuestal diciembre 2021
4. Informes a marzo 2022 Flujo de Caja y Ejecución Presupuestal
5. Proposiciones y varios
</t>
    </r>
    <r>
      <rPr>
        <b/>
        <u/>
        <sz val="11"/>
        <color theme="1"/>
        <rFont val="Arial Narrow"/>
        <family val="2"/>
      </rPr>
      <t>Anexos</t>
    </r>
    <r>
      <rPr>
        <sz val="11"/>
        <color theme="1"/>
        <rFont val="Arial Narrow"/>
        <family val="2"/>
      </rPr>
      <t xml:space="preserve">: El proceso suministra las evidencias mediante  Carpeta soporte de controles mapa de riesgos Enero- abril 2022 ,  compartida en el Drive en el link: https://drive.google.com/drive/folders/1oF7WuO5aRwzz9Og5GV8aZY1Yqzx8mm23?usp=sharing
</t>
    </r>
  </si>
  <si>
    <r>
      <t xml:space="preserve">Se dio cumplimiento a las actividades de conciliación de información financiera contable y como soporte se remiten los formatos de conciliación de nómina y bancarias de enero a marzo de 2022.
El proceso suministra las evidencias mediante  Carpeta soporte de controles mapa de riesgos Enero- abril 2022 ,  compartida en el Drive en el link: https://drive.google.com/drive/folders/1oF7WuO5aRwzz9Og5GV8aZY1Yqzx8mm23?usp=sharing
</t>
    </r>
    <r>
      <rPr>
        <b/>
        <sz val="11"/>
        <color theme="1"/>
        <rFont val="Arial Narrow"/>
        <family val="2"/>
      </rPr>
      <t>Conciliación de nomina y bancarias</t>
    </r>
    <r>
      <rPr>
        <sz val="11"/>
        <color theme="1"/>
        <rFont val="Arial Narrow"/>
        <family val="2"/>
      </rPr>
      <t xml:space="preserve">
</t>
    </r>
  </si>
  <si>
    <t>Las actividades de planeación financiera de la Empresa se inician en junio del año en curso.</t>
  </si>
  <si>
    <t>El líder del proceso de Contabilidad con el grupo de profesionales del área realizo revisión y actualización del procedimiento  de Conciliación de información (PD -87), el cual  se encuentra en proceso de a firma.</t>
  </si>
  <si>
    <r>
      <t xml:space="preserve">Se ejecutaron los controles descritos sobre los procesos de cargue de archivo plano y se remite como evidencia los correos electrónicos de ajustes a los procesos que presentaron novedades.
</t>
    </r>
    <r>
      <rPr>
        <b/>
        <u/>
        <sz val="11"/>
        <color theme="1"/>
        <rFont val="Arial Narrow"/>
        <family val="2"/>
      </rPr>
      <t xml:space="preserve">Anexos: </t>
    </r>
    <r>
      <rPr>
        <sz val="11"/>
        <color theme="1"/>
        <rFont val="Arial Narrow"/>
        <family val="2"/>
      </rPr>
      <t>El proceso suministra las evidencias mediante  Carpeta soporte de controles mapa de riesgos Enero- abril 2022 ,  compartida en el Drive en el link: https://drive.google.com/drive/folders/1oF7WuO5aRwzz9Og5GV8aZY1Yqzx8mm23?usp=sharing
Correos de revisión y aprobación</t>
    </r>
  </si>
  <si>
    <r>
      <t xml:space="preserve">Se realizó la verificación de los documentos soportes de trámite de pago y como soporte se remite el control de radicados de Enero a abril de 2022.
</t>
    </r>
    <r>
      <rPr>
        <b/>
        <u/>
        <sz val="11"/>
        <color theme="1"/>
        <rFont val="Arial Narrow"/>
        <family val="2"/>
      </rPr>
      <t>Anexos:</t>
    </r>
    <r>
      <rPr>
        <sz val="11"/>
        <color theme="1"/>
        <rFont val="Arial Narrow"/>
        <family val="2"/>
      </rPr>
      <t xml:space="preserve"> El proceso suministra las evidencias mediante  Carpeta soporte de controles mapa de riesgos Enero- abril 2022 ,  compartida en el Drive en el link: https://drive.google.com/drive/folders/1oF7WuO5aRwzz9Og5GV8aZY1Yqzx8mm23?usp=sharing</t>
    </r>
  </si>
  <si>
    <t>Los procesos de pago se realizan a través de portales bancarios que por seguridad del proceso tienen parametrizado la doble aprobación para realizar una transacción, como prueba del proceso se adjuntan soportes de pago donde se evidencia el usuario aprobador y el usuario preparador de los pagos.
El proceso suministra las evidencias mediante  Carpeta soporte de controles mapa de riesgos Enero- abril 2022 ,  compartida en el Drive en el link: https://drive.google.com/drive/folders/1oF7WuO5aRwzz9Og5GV8aZY1Yqzx8mm23?usp=sharing</t>
  </si>
  <si>
    <r>
      <t xml:space="preserve">La Tesorería realizó el proyectó borrador del protocolo de seguridad de la Empresa el cual se socializará en el próximo Comité de Autoevaluación del proceso de Gestión financiera.
</t>
    </r>
    <r>
      <rPr>
        <b/>
        <u/>
        <sz val="11"/>
        <color theme="1"/>
        <rFont val="Arial Narrow"/>
        <family val="2"/>
      </rPr>
      <t>Anexos:</t>
    </r>
    <r>
      <rPr>
        <sz val="11"/>
        <color theme="1"/>
        <rFont val="Arial Narrow"/>
        <family val="2"/>
      </rPr>
      <t xml:space="preserve"> El proceso suministra las evidencias mediante  Carpeta soporte de controles mapa de riesgos Enero- abril 2022 ,  compartida en el Drive en el link: https://drive.google.com/drive/folders/1oF7WuO5aRwzz9Og5GV8aZY1Yqzx8mm23?usp=sharing
Protocolo Tesorería
</t>
    </r>
  </si>
  <si>
    <r>
      <t xml:space="preserve">La Tesorería realizó el proyectó borrador del protocolo de seguridad de la Empresa el cual se socializará en el próximo Comité de Autoevaluación del proceso de Gestión financiera.
</t>
    </r>
    <r>
      <rPr>
        <b/>
        <u/>
        <sz val="11"/>
        <color theme="1"/>
        <rFont val="Arial Narrow"/>
        <family val="2"/>
      </rPr>
      <t xml:space="preserve">Anexos: </t>
    </r>
    <r>
      <rPr>
        <sz val="11"/>
        <color theme="1"/>
        <rFont val="Arial Narrow"/>
        <family val="2"/>
      </rPr>
      <t>El proceso suministra las evidencias mediante  Carpeta soporte de controles mapa de riesgos Enero- abril 2022 ,  compartida en el Drive en el link: https://drive.google.com/drive/folders/1oF7WuO5aRwzz9Og5GV8aZY1Yqzx8mm23?usp=sharing
Protocolo Tesorería</t>
    </r>
  </si>
  <si>
    <t>La Tesorería realizó el proyectó borrador del protocolo de seguridad de la Empresa el cual se socializará en el próximo Comité de Autoevaluación del proceso de Gestión financiera.
El proceso suministra las evidencias mediante  Carpeta soporte de controles mapa de riesgos Enero- abril 2022 ,  compartida en el Drive en el link: https://drive.google.com/drive/folders/1oF7WuO5aRwzz9Og5GV8aZY1Yqzx8mm23?usp=sharing
Protocolo Tesorería</t>
  </si>
  <si>
    <r>
      <t xml:space="preserve">En el primer trimestre se hizo la encuesta de necesidades y expectativas de SST, análisis de matriz de riesgos, protocolo de bioseguridad y con base en esta información se levantaron las necesidades del PETH y el plan de trabajo de seguridad y salud en el trabajo 2022
Este plan fue presentado por el Comité Institucional de Gestión y Desempeño para su aprobación .
</t>
    </r>
    <r>
      <rPr>
        <b/>
        <u/>
        <sz val="11"/>
        <color theme="1"/>
        <rFont val="Arial Narrow"/>
        <family val="2"/>
      </rPr>
      <t xml:space="preserve">Anexos: </t>
    </r>
    <r>
      <rPr>
        <sz val="11"/>
        <color theme="1"/>
        <rFont val="Arial Narrow"/>
        <family val="2"/>
      </rPr>
      <t xml:space="preserve">El proceso suministra las evidencias mediante  Carpeta Mapa de riesgos TH, compartida en el Drive en el link  https://drive.google.com/drive/u/0/folders/14zkI2FpzdPlmEUA1IxLmtsYSYKTYlWER 
Encuesta de necesidades y expectativas 
PETH 2022 
Plan de trabajo 2022 SST 
</t>
    </r>
  </si>
  <si>
    <r>
      <t xml:space="preserve">Se realizó evaluación del cumplimiento de los estándares mínimos y la resolución 312 de 2019,   al finalizar vigencia 2021, dentro del marco de  la rendición de cuentas que se presenta todos los años al COPASST  y  reporte que se debe entregar al servicio civil al comienzo de cada vigencia .
 Como resultado de esta evaluación se identifico que se esta dando cumplimiento a los requisitos de la implementación de SSST.
</t>
    </r>
    <r>
      <rPr>
        <b/>
        <u/>
        <sz val="11"/>
        <color theme="1"/>
        <rFont val="Arial Narrow"/>
        <family val="2"/>
      </rPr>
      <t>Anexos:</t>
    </r>
    <r>
      <rPr>
        <sz val="11"/>
        <color theme="1"/>
        <rFont val="Arial Narrow"/>
        <family val="2"/>
      </rPr>
      <t xml:space="preserve"> El proceso suministra las evidencias mediante  Carpeta Mapa de riesgos TH, compartida en el Drive en el link  https://drive.google.com/drive/u/0/folders/14zkI2FpzdPlmEUA1IxLmtsYSYKTYlWER </t>
    </r>
  </si>
  <si>
    <r>
      <t xml:space="preserve">Se realizó seguimiento trimestral al cumplimiento de las actividades establecidas en el Plan Estratégico del Talento Humano del Plan en el componente de seguridad y salud en el trabajo mediante la medición del indicador
 ¨Cumplimiento de las actividades programadas en el Sistema de Gestión de Salud y Seguridad en el trabajo. programadas  en el Plan Estratégico de Talento Humano - PETH¨ cuyos resultados permiten  identificar que se ha cumplido satisfactoriamente con la programación descrita en el PETH. 
</t>
    </r>
    <r>
      <rPr>
        <b/>
        <u/>
        <sz val="11"/>
        <color theme="1"/>
        <rFont val="Arial Narrow"/>
        <family val="2"/>
      </rPr>
      <t>Anexos:</t>
    </r>
    <r>
      <rPr>
        <sz val="11"/>
        <color theme="1"/>
        <rFont val="Arial Narrow"/>
        <family val="2"/>
      </rPr>
      <t xml:space="preserve"> El proceso suministra las evidencias mediante  Carpeta Mapa de riesgos TH, compartida en el Drive en el link  https://drive.google.com/drive/u/0/folders/14zkI2FpzdPlmEUA1IxLmtsYSYKTYlWER 
Encuesta de necesidades y expectativas 
PETH 2022 
Plan de trabajo 2022 SST </t>
    </r>
  </si>
  <si>
    <r>
      <t xml:space="preserve">Se realizo actualización de la matriz legal de salud y seguridad en el trabajo  al finalizar la  vigencia según n el cumplimiento de los estándares mínimos y la resolución 312 de 2019,. 
</t>
    </r>
    <r>
      <rPr>
        <b/>
        <u/>
        <sz val="11"/>
        <color theme="1"/>
        <rFont val="Arial Narrow"/>
        <family val="2"/>
      </rPr>
      <t xml:space="preserve">Anexos: </t>
    </r>
    <r>
      <rPr>
        <sz val="11"/>
        <color theme="1"/>
        <rFont val="Arial Narrow"/>
        <family val="2"/>
      </rPr>
      <t xml:space="preserve">El proceso suministra las evidencias mediante  Carpeta Mapa de riesgos TH, compartida en el Drive en el link  https://drive.google.com/drive/u/0/folders/14zkI2FpzdPlmEUA1IxLmtsYSYKTYlWER 
</t>
    </r>
  </si>
  <si>
    <r>
      <t xml:space="preserve">En el mes de enero se realizó una encuesta de necesidades y expectativas con el fin de identificar aspectos a fortalecer mediante capacitación, bienestar y salud y seguridad. 
La información anteriormente descrita  se incorporó en el PETH mediante la construcción del cronograma de actividades de capacitación, bienestar y seguridad y salud en el trabajo; y fue presentado ante el comité de Gestión y Desempeño  en donde se aprobó el  PETH para la vigencia  2022 mediante resolución 02 del 2022. 
</t>
    </r>
    <r>
      <rPr>
        <b/>
        <u/>
        <sz val="11"/>
        <color theme="1"/>
        <rFont val="Arial Narrow"/>
        <family val="2"/>
      </rPr>
      <t>Anexos:</t>
    </r>
    <r>
      <rPr>
        <sz val="11"/>
        <color theme="1"/>
        <rFont val="Arial Narrow"/>
        <family val="2"/>
      </rPr>
      <t xml:space="preserve"> El proceso suministra las evidencias mediante  Carpeta Mapa de riesgos TH, compartida en el Drive en el link  https://drive.google.com/drive/u/0/folders/14zkI2FpzdPlmEUA1IxLmtsYSYKTYlWER 
Encuesta de necesidades y expectativas
Resolución 02 del 2022
</t>
    </r>
  </si>
  <si>
    <r>
      <t xml:space="preserve">Se realizó seguimiento trimestral al cumplimiento de las actividades establecidas en el Plan Estratégico del Talento Humano del Plan de bienestar y capacitación mediante la medición del indicador ¨Cumplimiento de las actividades  de bienestar y capacitación programadas  en el Plan Estratégico de Talento Humano - PETH¨ cuyos resultados permiten  identificar que se ha cumplido satisfactoriamente con la programación descrita en el PETH. 
</t>
    </r>
    <r>
      <rPr>
        <b/>
        <u/>
        <sz val="11"/>
        <color theme="1"/>
        <rFont val="Arial Narrow"/>
        <family val="2"/>
      </rPr>
      <t>Anexos:</t>
    </r>
    <r>
      <rPr>
        <sz val="11"/>
        <color theme="1"/>
        <rFont val="Arial Narrow"/>
        <family val="2"/>
      </rPr>
      <t xml:space="preserve"> El proceso suministra las evidencias mediante  Carpeta Mapa de riesgos TH, compartida en el Drive en el link  https://drive.google.com/drive/u/0/folders/14zkI2FpzdPlmEUA1IxLmtsYSYKTYlWER 
Cronograma Capacitación y Bienestar 
Hoja de Vida Indicador Cumplimiento de las actividades  de bienestar y capacitación programadas  en el Plan Estratégico de Talento Humano - PETH¨
</t>
    </r>
  </si>
  <si>
    <r>
      <t xml:space="preserve">En el mes de febrero se realizó  capacitación a Gerentes a los que les aplica acuerdos de gestión, con el objetivo de reforzar los conocimientos tanto para la suscripción y cierre de dichos acuerdos.
En el mes de enero y febrero se enviaron correos a los Gerentes  recordando el envió de los acuerdos cerrados del 2021 y los acuerdos suscritos del 2022, adjuntando  los documentos soporte según la metodológica de acuerdos de gestión
</t>
    </r>
    <r>
      <rPr>
        <b/>
        <u/>
        <sz val="11"/>
        <color theme="1"/>
        <rFont val="Arial Narrow"/>
        <family val="2"/>
      </rPr>
      <t>Anexos</t>
    </r>
    <r>
      <rPr>
        <sz val="11"/>
        <color theme="1"/>
        <rFont val="Arial Narrow"/>
        <family val="2"/>
      </rPr>
      <t xml:space="preserve">: El proceso suministra las evidencias mediante  Carpeta Mapa de riesgos TH, compartida en el Drive en el link  https://drive.google.com/drive/u/0/folders/14zkI2FpzdPlmEUA1IxLmtsYSYKTYlWER </t>
    </r>
    <r>
      <rPr>
        <b/>
        <sz val="11"/>
        <color theme="1"/>
        <rFont val="Arial Narrow"/>
        <family val="2"/>
      </rPr>
      <t xml:space="preserve">
</t>
    </r>
    <r>
      <rPr>
        <sz val="11"/>
        <color theme="1"/>
        <rFont val="Arial Narrow"/>
        <family val="2"/>
      </rPr>
      <t xml:space="preserve"> Correos Acuerdos de Gestión
 Lista Asistencia Capacitación Acuerdos de Gestión 
</t>
    </r>
  </si>
  <si>
    <r>
      <t xml:space="preserve">Se envió correo al Subgerente brindado reporte  seguimiento y evaluación de los acuerdos de gestión. 
</t>
    </r>
    <r>
      <rPr>
        <b/>
        <sz val="11"/>
        <color theme="1"/>
        <rFont val="Arial Narrow"/>
        <family val="2"/>
      </rPr>
      <t xml:space="preserve">
</t>
    </r>
    <r>
      <rPr>
        <b/>
        <u/>
        <sz val="11"/>
        <color theme="1"/>
        <rFont val="Arial Narrow"/>
        <family val="2"/>
      </rPr>
      <t>Anexos:</t>
    </r>
    <r>
      <rPr>
        <sz val="11"/>
        <color theme="1"/>
        <rFont val="Arial Narrow"/>
        <family val="2"/>
      </rPr>
      <t xml:space="preserve"> El proceso suministra las evidencias mediante  Carpeta Mapa de riesgos TH, compartida en el Drive en el link  https://drive.google.com/drive/u/0/folders/14zkI2FpzdPlmEUA1IxLmtsYSYKTYlWER  Correos Acuerdos de Gestión
</t>
    </r>
  </si>
  <si>
    <t>Se actualizó la caracterización del proceso  de evaluación financiera el 18/01/2022
Se cuenta con los Certificados de Confiabilidad que emitimos y enviamos a la Dirección Distrital de servicio al Ciudadano de la Secretaría General de la Alcaldía Mayor de Bogotá D.C., validando que la información que aparece publicada en el portal Guía de Trámites y Servicios está actualizada, para dar información a los ciudadanos a través de los diferentes canales de divulgación administrados por ellos. Este certificado se emite de manera mensual, previa validación de la Gerencia de Vivienda.</t>
  </si>
  <si>
    <t xml:space="preserve">Se cuenta con una versión en revisión del procedimiento PD-075 - modelaciones financieras de los proyectos </t>
  </si>
  <si>
    <t xml:space="preserve">1. Plan Anual de Auditoria Vigencia 2022
2. Plan de Trabajo Auditoria Contratos arrendamiento - Predios San Victorino
3. Plan de Trabajo Auditoria 2022
4. Plan de Trabajo Ciclo Auditorias Internas de Calidad 2022 </t>
  </si>
  <si>
    <t>1. Reunión de Apertura Auditoria Contratos arrendamiento - Predios San Victorino  (Plan de Trabajo - listado de Asistencia)
2.Reunión de Apertura Auditoria Contratos arrendamiento - Predios San Victorino (Plan de Trabajo - listado de Asistencia)
3. Reunión de Apertura Plan de Trabajo Ciclo Auditorias Internas de Calidad 2022  (Plan de Trabajo - listado de Asistencia)</t>
  </si>
  <si>
    <t>Informe Final Auditoria Contratos arrendamiento - Predios San Victorino  (Plan de Trabajo - listado de Asistencia)</t>
  </si>
  <si>
    <t>1. Esta en proceso de elaboración</t>
  </si>
  <si>
    <t>El Estatuto y Código de Ética se encuentra en proceso de actualización, una vez se actualice se procedera a su socialización a los Auditores de la OCI y al grupo de Auditores de Calidad</t>
  </si>
  <si>
    <t>Esta actividad se realizara cuando finalice el ciclo de auditorias de calidad programado para la vigencia 2022</t>
  </si>
  <si>
    <t>Producti de esta auditoria y de la auditoria de precertificación el proceso cuenta con 17 Acciones de mejora en Plan de Mejoramiento por procesos y a la fecha del seguimiento ha finalizado 3 acciones y 14 se encuentran en termino</t>
  </si>
  <si>
    <t xml:space="preserve">Resolución 54 de 2018, la cual se encuentra en proceso de actualización </t>
  </si>
  <si>
    <t>Drive Auditorias internas Oficina de Control Interno - Auditoria Contratos arrendamiento - Predios San Victorino</t>
  </si>
  <si>
    <t>1. Esta actividad se realizara una vez finalice el ciclo de auditoria de Calidad
2. Actividad semestral No Aplica para este seguimiento</t>
  </si>
  <si>
    <t>Plan Anual de Auditorias aprobado en el 27 de Enero de 2022 Acta No. 1 Comité CICCI, Este plan cuenta con todas las hojas donde se realizo el analisis y se determino el universo de auditorias para la Empresa.</t>
  </si>
  <si>
    <t>1. Plan Anual de Auditoria Vigencia 2022
2. Plan de Trabajo Auditoria Contratos arrendamiento - Predios San Victorino
3. Plan de Trabajo Auditoria 2022
4. Plan de Trabajo Ciclo Auditorias Internas de Calidad 2022 
5. Reuniones de apertura de Auditoria - Listas de Asistencia</t>
  </si>
  <si>
    <t>1. Reunión de Apertura Auditoria Contratos arrendamiento - Predios San Victorino  (Informe Final - listado de Asistencia)
2.Reunión de Apertura Auditoria Contratos arrendamiento - Predios San Victorino (Informe Final - listado de Asistencia)
3. Reunión de Apertura Plan de Trabajo Ciclo Auditorias Internas de Calidad 2022  (Informe Final - listado de Asistencia)</t>
  </si>
  <si>
    <t>A la feha no se ha realizado capacitaciones</t>
  </si>
  <si>
    <t>Se realizan periódicamente seguimientos y controles al proceso de pago predio por predio que den cuenta del avance de la adquisición predial.</t>
  </si>
  <si>
    <t>Los Contratos de Prestación de Servicios suscritos en la Vigencia 2022 incluyen la clausula "Compromiso de integridad y de no tolerancia con la corrupción"
Se revisó el contrato 043-2022 evidenciando que la clausula decimo octava incluye el punto de confidencialidad</t>
  </si>
  <si>
    <t>Se socializa y realiza seguimiento a la herramienta de seguimiento y control</t>
  </si>
  <si>
    <t>Para el cuatrimestre, se realizaron las siguientes validaciones:
En el componente audiovisual se produjeron 6  videos externos que se han compartido y han requerido verificación por las diferentes áreas que son generadoras de la información.
Durante el período se diseñaron 8 piezas gráficas externas que han requerido verificación por otras áreas de la Entidad.</t>
  </si>
  <si>
    <t>Solicitud de divulgación: 
En el componente audiovisual se produjeron 6  videos externos que se han compartido y han requerido verificación por las diferentes áreas que son generadoras de la información.
Durante el período se diseñaron 8 piezas gráficas externas que han requerido verificación por otras áreas de la Entidad.</t>
  </si>
  <si>
    <t>A la fecha del seguimiento no se evidencia avance a la acción de tratamiento.</t>
  </si>
  <si>
    <t>La acción de tratamiento se evaluara en el segundo cuatrimestre del año</t>
  </si>
  <si>
    <t>Mediante el FUSS (formato único de seguimiento sectorial), ciclo de estructuración de proyectos plan de acción  e indicadores de gestión se realiza seguimiento al cumplimiento de las actividades de la formulación de proyectos. (El proceso cuenta con seguimiento de indicadores de gestión, plan de acción  y seguimiento Fuss).</t>
  </si>
  <si>
    <t>Como parte del control que se realiza en el manejo del inventario , se registra los bienes adquiridos en el marco de los contratos que se realicen con este fin, permitiendo mantener actualizado el inventario de la Empresa.
El proceso cuenta con entradas de almacén.
1. Entradas de Almacén
2. Inventarió actualizado corte solicitado.</t>
  </si>
  <si>
    <t xml:space="preserve">El proceso realiza control a la salida y retiro de elementos mediante correo enviado a la administración del edificio aprobando la salida  de dichos elementos.
Anexo 3. Correo de trazabilidad de autorización de salida de los bienes como control </t>
  </si>
  <si>
    <t>En cumplimiento de los roles de supervisión se cuenta con informes de apoyo generados mensualmente en lo referente a los aspectos administrativos, técnicos y financieros, los cuales se encuentran en  los respectivos expedientes contractuales.
Informe Apoyo de Ejecución Cto. 212-2021 Arrendamiento Sede
Informe Apoyo de Ejecución Cto.244-21 Servicio Aseo y Caferia
Informe Apoyo de Ejecución Cto.375-2021 mantenimiento preventivo y Correctivo de vehículos 
Informe Apoyo de EjecucionCto. 279-2020 Aseguradora Solidaria.</t>
  </si>
  <si>
    <t xml:space="preserve">Se realizo programación de capacitación con respecto al cumplimiento del procedimiento de préstamo y consulta documental.  Dicha programación fue enviada  al proceso de Talento Humano con el objetivo  que las temáticas de capacitación fueran integradas al Plan de Capacitación de 2022.
Así las cosas, la capacitación sobre el  procedimiento de préstamo y consulta documental fue realizada el 13-03-2022
Listado de asistencia_ Evaluación Capacitación </t>
  </si>
  <si>
    <t xml:space="preserve">Durante el  periodo de medición de este informe, el proceso de Gestión Documental realizó el control y seguimiento de los prestamos y consultas documentales de acuerdo con lo establecido en el PD-44, previa solicitud de las dependencias, generando como control el diligenciamiento del formato FT - 111 Registro Préstamo de Documentos.
Registro Préstamo de Documentos
 </t>
  </si>
  <si>
    <t xml:space="preserve">
Durante del periodo del presente informe se realizó capacitación con respecto al procedimiento de préstamo y  consulta documental PD-44. La cual se dirigió a  los colaboradores del proceso de Gestión Documental. 
Listado de asistencia_ Evaluación Capacitación </t>
  </si>
  <si>
    <t>El proceso realiza control  y seguimiento de los tiempos de devolución establecidos mediante el diligenciamiento del formato FT-11 el cual permite identificar la fecha de devolución desde el momento del préstamo y cuenta con la firma del colaborador que tiene presamos a su nombre. Adicionalmente, se envía correo electrónico informando que el préstamo esta vencido.
Registro Préstamo de Documentos
Solicitud devolución expediente</t>
  </si>
  <si>
    <t xml:space="preserve">Durante el perdido de medición de este informe el   técnico del Centro Administrativo Documental  actualizo el Formato único de Inventario documental, tanto para el Centro de Administración Documental CAD, como para el Archivo Central. 
Inventarios documentales actualizados </t>
  </si>
  <si>
    <t xml:space="preserve">Durante el  cuatrimestre el proceso de Gestión Documental  verifico la actualización del inventario documental mediante el adecuado diligenciamiento del Formato único de Inventario, el cual permite un adecuado control y descripción de los  expedientes documentales .
Inventarios documentales actualizados </t>
  </si>
  <si>
    <t>Durante el perdido de medición de este informe  se realizaron las siguientes actividades  establecidas en el Programa de Monitoreo y control de condiciones ambientales, hasta la fecha no se han realizado ajustes al programa:
*Planillas de medición seguimiento y registro de las condiciones ambientales. (ene-abr)
*Planillas realizaron rutinas de aseo, desinfección.
*Rutinas de aseo, desinfección (ene-abr)
*Soportes de proceso de desatización 
Acta Desatizacion
Planillas medición condiciones ambientales
Planillas Aseo</t>
  </si>
  <si>
    <t xml:space="preserve">Durante el  cuatrimestre el proceso realizo socialización del sistema integrado de conservación documental.
Socialización Sistema Integrado Conservación Documental.
</t>
  </si>
  <si>
    <r>
      <t>Durante el perdió de medición des este informe, se realizaron las siguientes actividades seguimiento y control a los planes, programas e instrumentos archivísticos, de acuerdo con los requerimientos establecidos,:</t>
    </r>
    <r>
      <rPr>
        <b/>
        <u/>
        <sz val="11"/>
        <color theme="1"/>
        <rFont val="Arial Narrow"/>
        <family val="2"/>
      </rPr>
      <t xml:space="preserve">
Programa de Gestión Documental – PGD</t>
    </r>
    <r>
      <rPr>
        <sz val="11"/>
        <color theme="1"/>
        <rFont val="Arial Narrow"/>
        <family val="2"/>
      </rPr>
      <t xml:space="preserve">
Aprobación del  Documento en Comité de Desarrollo Administrativo mediante acta 7 del 9 de marzo de 2022. 
Adoptado: Mediante Resolución 42 del 29 de marzo de 2022
</t>
    </r>
    <r>
      <rPr>
        <b/>
        <u/>
        <sz val="11"/>
        <color theme="1"/>
        <rFont val="Arial Narrow"/>
        <family val="2"/>
      </rPr>
      <t xml:space="preserve">Plan Institucional de Archivos - PINAR 
</t>
    </r>
    <r>
      <rPr>
        <sz val="11"/>
        <color theme="1"/>
        <rFont val="Arial Narrow"/>
        <family val="2"/>
      </rPr>
      <t xml:space="preserve">Aprobación del Documento   en Comité de Desarrollo Administrativo mediante acta 3 del 30 de enero de 2022. 
Adoptado: Mediante Resolución 11 del 31 de enero de 2022.
Adicionalmente se realizó el seguimiento y reporte correspondiente al cumplimiento de actividades y metas establecidas dentro del Plan de Acción 2022. 
Resolución 42 del 29 de marzo de 2022 _ Mediante Resolución 11 del 31 de enero de 2022.
</t>
    </r>
    <r>
      <rPr>
        <sz val="11"/>
        <rFont val="Arial Narrow"/>
        <family val="2"/>
      </rPr>
      <t>Seguimientos PINAR
Seguimiento PGD</t>
    </r>
  </si>
  <si>
    <t>Durante el perdió de medición des este informe, el proceso realizo socialización de los instrumentos archivísticos.
Listado de asistencia_ Evaluación Capacitación 
Invitación Socialización PINAR_PGD</t>
  </si>
  <si>
    <t xml:space="preserve">Los colaboradores del Centro de Administración Documental  de l proceso,  validan  las solicitudes de creación de expedientes con el fin de que dichas solicitudes cumplan con lo establecido en las tablas de retención documental para continuar con el tramite de creación.
Correos Electrónicos </t>
  </si>
  <si>
    <t xml:space="preserve">Dando cumplimiento a lo establecido en el PD-25, se recibieron y atendieron mediante correo electrónico las solicitudes de creación de expedientes electrónicos en el SGDEA-TAMPUS.
Correos Electrónicos   </t>
  </si>
  <si>
    <t xml:space="preserve">La dependiente judicial, realiza seguimiento lunes, miercoles y viernes  de los procesos judiciales a traves del micrositio de la pagina de rama judicial, sin embargo cada abogado revisa de igual manera sus procesos. La matriz se alimenta conforme se vayan presentando actuaciones generando las respectivas alertas, y final de cada mes la abogada de planta revisa con la dependiente judicial la matriz. </t>
  </si>
  <si>
    <t>Se realizo  seguimiento mensual a la ejecución del PIGA en el marco del Comité de Autoevaluación, donde se reporto  avance de las actividades del plan de acción, hasta la fecha no se han generado acciones de mejoras.
Acta Comité Autoevaluación.</t>
  </si>
  <si>
    <t>Se realizo seguimiento a los avances a la ejecución del PACA mediante reuniones en las cuales se revisaron de los formatos 31 y 32 para validar la información dispuesta y así proceder a realizar el reporte en la herramienta Storm.
Seguimiento_ Ajuste_ Paca</t>
  </si>
  <si>
    <t>Se realizaron reuniones con las áreas que incorporan lineamientos PACA dentro de los proyectos de inversión, con el fin de socializar e incluir los lineamientos del PACA:
-Reunión con el área de subgerencia corporativa
-Reunión con el área de subgerencia urbana 
-Diligenciamiento de los formatos
-Cargue de los formatos a la herramienta
-Correo del seguimiento PACA
Reuniones</t>
  </si>
  <si>
    <t xml:space="preserve">Durante el periodo de medición de este informe se realizo acompañamiento al área de comunicaciones con el proveedor ETB para evaluar la adquisición del Chatweb el cual estaría inmerso una la pagina de la entidad, adicionalmente se solicito el canal dedicado para la navegación Wifi de la Gerencia General. 
Reunión de Acompañamiento Asistente virtual
</t>
  </si>
  <si>
    <r>
      <t xml:space="preserve">El proceso genera mensualmente  informes sobre el monitoreo de TICa través de una herramienta que hace parte del contrato 189-2021 y se guarda en el expediente.
</t>
    </r>
    <r>
      <rPr>
        <sz val="11"/>
        <color theme="1"/>
        <rFont val="Arial Narrow"/>
        <family val="2"/>
      </rPr>
      <t xml:space="preserve">Informe Monitoreo 
Informe Monitoreo </t>
    </r>
  </si>
  <si>
    <t>El proceso ha generado  los accesos pertinentes a los usuarios según requerimiento del supervisor o  jefe inmediato
Correo Acceso Lógico</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</si>
  <si>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</si>
  <si>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Mediante el contrato  327-2021 se realizan mantenimientos preventivos, para esta vigencia esta programado para el segundo semestre dicha actividad esta en proceso de aprobación. Mediante el contrato  2022., 303-2019 se incluye mantenimientos de los equipos en garantía y se realiza una vez al año, dicho mantenimiento esta programado para el mes de mayo del año en curso.
Programación Mantenimientos Cto 327-2021</t>
  </si>
  <si>
    <t xml:space="preserve">El proceso realizo capacitación dentro del marco de la inducción y reinducción que se realizo en febrero.
Evidencia. Capacitación </t>
  </si>
  <si>
    <t>La información reportada en el seguimiento de la acción de Tratamiento es igual al seguimiento a los controles y no corresponde a la acción Planteada.</t>
  </si>
  <si>
    <t>Revisar la acción de tratamiento planteada por el proceso para este riesgo, ya que esta no permite la mitigación del mismo y se evidencio que en el reporte de acciones realizadas no hay ninguna referente a la socialización de los valores.</t>
  </si>
  <si>
    <t>Revisada las actividades reportadas en el seguimiento de las acciones de tratamiento estas no corresponden a las acciones planteadas por el proceso.</t>
  </si>
  <si>
    <t>El seguimiento del control no corresponde a la descripción del control establecido por el proceso.</t>
  </si>
  <si>
    <t>Total Porcentual Controles</t>
  </si>
  <si>
    <t>Total Porcentual Acciones de Tratamiento</t>
  </si>
  <si>
    <t>El seguimiento de los controles es el reporte de las actividades que el proceso realizó para el cumplimiento de los mismos en los proyectos, En las actividades reportadas del seguimiento del control reportan es las actividades del manual y no las realizadas para dar cumplimiento a los controles.</t>
  </si>
  <si>
    <t>Se aplicaron los siguientes controles y se realizaron las acciones de tratamiento:
El proceso de Invitación Pública No. ERU-IP-08-2022, para la venta de los 10 locales comerciales de LA COLMENA, fue publicado en SECOP II  el 23 de marzo de 2022 , con el proyecto de términos (firmado por la Directora de Gestión Contractual), los estudios previos (firmados por el Director Comercial) y la matriz de riesgos, para surtir la etapa de observaciones  de posibles interesados. Así mismo se público en la página web de la Empresa . 
Los documentos publicados fueron revisados por la Dirección de Gestión Contractual.</t>
  </si>
  <si>
    <t xml:space="preserve">
El Supervisor del contrato en la revisión de informes de actividades mensuales, verificó el cumplimiento de las cláusulas del contrato sin embargo no encontró inconsistencias por lo tanto no se reportaron alertas.
Durante el primer trimestre los líderes SIG y el Jefe del Área se reunieron para realizar el Comité de Autoevaluación, en el cual se revisó temas de manejo adecuado de la información sin embargo no encontró inconsistencias por lo tanto no se reportaron alertas.</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</si>
  <si>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2022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establecieron nuevos cronogramas de actividades e hitos para la formulación  y radicación de los planes parciales, sobre los cuales se realiza seguimiento al cumplimiento de actividades.</t>
  </si>
  <si>
    <t>La SGU actualizó la documentación del proceso durante la vigencia del primer semestre de 2022 y se tiene programado realizar la socialización el 31 de mayo con el equipo de la SGU.</t>
  </si>
  <si>
    <t xml:space="preserve">Durante el primer cuatrimestre, se tienen las siguientes evidencias:
El cumplimiento de las instancias anteriormente relacionadas da cuenta de la verificación técnica, jurídica y financiera entre las partes interesadas, cumpliendo con los parámetros de Ley establecidos para la contratación estatal y ejecución de recursos para proyectos de inversión.
*Se estructuraron los siguientes procesos:
*Colegio San Francisco: Obra e interventoría
*Proceso de redes plan parcial Calle 72
*Estudio de tránsito plan parcial Calle 72
*Estudios y diseños del edificio Santiago Samper y enfermedades tropicales.
*Estudio de redes y tránsito plan parcial tres quebradas
</t>
  </si>
  <si>
    <t>Al corte al primer cuatrimestre, la SGDP continua con los siguientes controles vigentes:
1.  Diligenciamiento del formato FT-193 Req min entrega obra V1_0</t>
  </si>
  <si>
    <t>En el primer trimestre de 2022, se presento nuevamente a la Dirección Contractual, los manuales operativos, para su revisión y aprobación, en el cual se incluyen los acuerdos de servicio.</t>
  </si>
  <si>
    <t>Los acuerdos de servicio se encuentran incluidos en la actualización de los manuales operativos que se encuentran en aprobación, sin embargo ya se han logrado avances en todos los frentes: Financiero, jurídico y respecto a la capacidad de respuesta.</t>
  </si>
  <si>
    <t>Lo formulado en la descripción del seguimiento de control no tiene relación con los controles establecidos por el proceso.</t>
  </si>
  <si>
    <t>Mensualmente se reportan el informe de los negocios fiduciarios en el aplicativo SIVICOF de la Contraloría de Bogotá. Adicionalmente se tiene  establecido el indicador de oportunidad en la entrega de los informes, el cual puede ser consultado en la ERUNET</t>
  </si>
  <si>
    <t>El proceso no reporto avance a la Acción de Tratamiento Establecida</t>
  </si>
  <si>
    <t>En el primer trimestre de 2022, se presento nuevamente a la Dirección Contractual, los manuales operativos de Fiduciaria Colpatria y de Fiduciaria Alianza</t>
  </si>
  <si>
    <t>Los procesos y procedimientos se revisaron y se determino incluir todas estas observaciones a los manuales operativos. Se cuenta con una línea de tiempo que representa las observaciones y modificaciones que se le han realizado a los manuales operativos de las fiducias.</t>
  </si>
  <si>
    <t>Con corte a 31 de marzo de 2022 se realizaron dos (2) asesorías, dejando el registro en el calendario de Google.</t>
  </si>
  <si>
    <t>A 31 de marzo de 2022, se han realizado los siguientes controles: 1) San Victorino (40%): A la fecha el proyecto cuenta con esquema de negocio, presentación a SDHT y asesores de Alcaldía, borrador de estudios previos para envío a las áreas y en proceso de determinación de i) Solución temporal y definitiva del Pacto Santa Fe, para lo que se han adelantado gestiones con IPES para lograr la fijación de un cronograma de actividades, ii) Incorporación de predios SAE, que se encuentra en gestión con el IDU, iii) definición de obras de la Calle 10 con el IDU y iv) Actualización del cronograma del plan de implantación
2) UG2 - Tres Quebradas (50%): A la fecha se cuentan con documentos precontractuales en revisión por parte de la DGC y en proceso paralelo con la apertura del fideicomiso. Se han realizado visitas técnicas al predio con las cajas de compensación y ruedas de negocios para la medición de la intención del mercado.</t>
  </si>
  <si>
    <t>La Subgerencia de Gestión Inmobiliaria, participa permanentemente en los Comités de Proyectos, que se realizan de manera quincenal, en los cuales se registran los avances y alertas,  de los proyectos de la Empresa a cargo de la SGI, a través de la herramienta de Tablero de Control</t>
  </si>
  <si>
    <t xml:space="preserve">La reunión semanal se realizo hasta cuando desde la GG y la SPAP se genero la matriz de seguimiento a proyectos, luego se determinó llevar este seguimiento a nivel de subgerencia ya sea en Comité de Gestión y Desempeño o en el comité de proyectos, a través de los cuadros de mando y los cronogramas y seguimiento que hoy se encuentran publicados en el  visor de proyectos ERU y se actualizan de manera semanal </t>
  </si>
  <si>
    <t>La descripción del control no reporta sus e elaboro el informe trimestral.</t>
  </si>
  <si>
    <t xml:space="preserve">Durante el primer cuatrimestre se realizó un comité de autoevaluación.
Se diligenciaron los formatos de   seguimiento para la ejecución del plan de gestión de los proyectos San Bernardo tercer Milenio, y Proscenio, los cuales se encuentran ubicados en las carpetas de los respectivos proyecto en la siguiente ruta: 
Z:\0 OFICINA DE GESTION SOCIAL 2022.
Para las adiciones de los contratos de tiene la oficina de Gestión Social en la presente vigencia se encuentra contemplada la obligación: "Guardar estricta reserva sobre toda la información y documentos que tenga acceso"; se ponen como muestra los siguiente contratos:199-2021, 186-2021, 252-2021, 145-2021, 138-2021.
</t>
  </si>
  <si>
    <t>Como parte del control que se realiza en el manejo del inventario , se registra los bienes adquiridos en el marco de los contratos que se realicen con este fin, permitiendo mantener actualizado el inventario de la Empresa.
El proceso cuenta con un  inventarió actualizado del periodo del reporte.</t>
  </si>
  <si>
    <t xml:space="preserve">
En cumplimiento de los roles de supervisión para los contratos de servicios administrativos, mensualmente se realiza el seguimiento administrativo, técnico y financiero a cada uno de los contratos del Plan de Contratación SS administrativos con el objetivo de hacer seguimiento y asegurar la adecuada ejecución de los mismos.
El Informe cuenta con:
Informe Apoyo de Ejecución Cto. 212-2021 Arrendamiento Sede
Informe Apoyo de Ejecución Cto.244-21 Servicio Aseo y Cafería
Informe Apoyo de Ejecución Cto.375-2021 mantenimiento preventivo y Correctivo de vehículos 
Informe Apoyo de Ejecución Cto. 279-2020 Aseguradora Solidaria.
</t>
  </si>
  <si>
    <t>Como resultado del seguimiento de apoyo a la supervisión de los contratos de Servicios Logísticos,  como parte del seguimiento se generan informes para trámite de pago y seguimientos mensuales. 
Anexo 4. Informe Apoyo de Ejecución Cto. 212-2021 Arrendamiento Sede
Anexo 5. Informe Apoyo de Ejecución Cto.244-21 Servicio Aseo y Cafería
Anexo 6. Informe Apoyo de Ejecución Cto.375-2021 mantenimiento preventivo y Correctivo de vehículos 
Anexo 7. Informe Apoyo de Ejecución Cto. 279-2020 Aseguradora Solidaria.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</si>
</sst>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i/>
      <sz val="11"/>
      <color theme="1"/>
      <name val="Arial Narrow"/>
      <family val="2"/>
    </font>
    <font>
      <sz val="11"/>
      <color rgb="FF000000"/>
      <name val="Arial Narrow"/>
      <family val="2"/>
      <charset val="1"/>
    </font>
    <font>
      <sz val="11"/>
      <name val="Arial Narrow"/>
      <family val="2"/>
      <charset val="1"/>
    </font>
    <font>
      <sz val="11"/>
      <color rgb="FF000000"/>
      <name val="Arial Narrow"/>
      <family val="2"/>
    </font>
    <font>
      <sz val="11"/>
      <color rgb="FFFF0000"/>
      <name val="Arial Narrow"/>
      <family val="2"/>
    </font>
    <font>
      <b/>
      <u/>
      <sz val="11"/>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9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49" xfId="2" applyFont="1" applyFill="1" applyBorder="1" applyProtection="1"/>
    <xf numFmtId="0" fontId="48" fillId="3" borderId="50" xfId="2" applyFont="1" applyFill="1" applyBorder="1" applyProtection="1"/>
    <xf numFmtId="0" fontId="48" fillId="3" borderId="51"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2" xfId="0" applyFont="1" applyFill="1" applyBorder="1" applyAlignment="1">
      <alignment horizontal="center" vertical="center" wrapText="1" readingOrder="1"/>
    </xf>
    <xf numFmtId="0" fontId="37" fillId="3" borderId="32" xfId="0" applyFont="1" applyFill="1" applyBorder="1" applyAlignment="1">
      <alignment horizontal="justify" vertical="center" wrapText="1" readingOrder="1"/>
    </xf>
    <xf numFmtId="9" fontId="36" fillId="3" borderId="41" xfId="0" applyNumberFormat="1" applyFont="1" applyFill="1" applyBorder="1" applyAlignment="1">
      <alignment horizontal="center" vertical="center" wrapText="1" readingOrder="1"/>
    </xf>
    <xf numFmtId="0" fontId="36" fillId="3" borderId="31" xfId="0" applyFont="1" applyFill="1" applyBorder="1" applyAlignment="1">
      <alignment horizontal="center" vertical="center" wrapText="1" readingOrder="1"/>
    </xf>
    <xf numFmtId="0" fontId="37" fillId="3" borderId="31" xfId="0" applyFont="1" applyFill="1" applyBorder="1" applyAlignment="1">
      <alignment horizontal="justify" vertical="center" wrapText="1" readingOrder="1"/>
    </xf>
    <xf numFmtId="9" fontId="36" fillId="3" borderId="36" xfId="0" applyNumberFormat="1"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7" fillId="3" borderId="38" xfId="0" applyFont="1" applyFill="1" applyBorder="1" applyAlignment="1">
      <alignment horizontal="justify" vertical="center" wrapText="1" readingOrder="1"/>
    </xf>
    <xf numFmtId="0" fontId="37" fillId="3" borderId="39" xfId="0" applyFont="1" applyFill="1" applyBorder="1" applyAlignment="1">
      <alignment horizontal="center" vertical="center" wrapText="1" readingOrder="1"/>
    </xf>
    <xf numFmtId="0" fontId="45" fillId="3" borderId="0" xfId="0" applyFont="1" applyFill="1"/>
    <xf numFmtId="0" fontId="36" fillId="15" borderId="43" xfId="0" applyFont="1" applyFill="1" applyBorder="1" applyAlignment="1">
      <alignment horizontal="center" vertical="center" wrapText="1" readingOrder="1"/>
    </xf>
    <xf numFmtId="0" fontId="36" fillId="15" borderId="4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1" fillId="0" borderId="2" xfId="0" applyFont="1" applyBorder="1" applyAlignment="1" applyProtection="1">
      <alignment horizontal="center" vertical="center"/>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14" fontId="1" fillId="0" borderId="2" xfId="0" applyNumberFormat="1" applyFont="1" applyBorder="1" applyAlignment="1" applyProtection="1">
      <alignment horizontal="center" vertical="center" wrapText="1"/>
      <protection locked="0"/>
    </xf>
    <xf numFmtId="164" fontId="1" fillId="3" borderId="2" xfId="1" applyNumberFormat="1" applyFont="1" applyFill="1" applyBorder="1" applyAlignment="1">
      <alignment horizontal="center" vertical="center"/>
    </xf>
    <xf numFmtId="0" fontId="2" fillId="0" borderId="2" xfId="0" applyFont="1" applyBorder="1" applyAlignment="1" applyProtection="1">
      <alignment horizontal="justify" vertical="center" wrapText="1"/>
      <protection locked="0"/>
    </xf>
    <xf numFmtId="164" fontId="2" fillId="0" borderId="2" xfId="1" applyNumberFormat="1" applyFont="1" applyBorder="1" applyAlignment="1">
      <alignment horizontal="center" vertical="center"/>
    </xf>
    <xf numFmtId="0" fontId="1" fillId="0" borderId="2" xfId="0" applyFont="1" applyBorder="1" applyAlignment="1" applyProtection="1">
      <alignment horizontal="justify"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6" fillId="0" borderId="2"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81"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60" fillId="0" borderId="81" xfId="0" applyFont="1" applyFill="1" applyBorder="1" applyAlignment="1">
      <alignment horizontal="center" vertical="center" wrapText="1"/>
    </xf>
    <xf numFmtId="0" fontId="1" fillId="0" borderId="81" xfId="0" applyFont="1" applyFill="1" applyBorder="1" applyAlignment="1">
      <alignment horizontal="justify" vertical="center" wrapText="1"/>
    </xf>
    <xf numFmtId="0" fontId="60" fillId="0" borderId="81" xfId="0" applyFont="1" applyFill="1" applyBorder="1" applyAlignment="1">
      <alignment horizontal="justify" vertical="center" wrapText="1"/>
    </xf>
    <xf numFmtId="0" fontId="1" fillId="0" borderId="2" xfId="0" applyFont="1" applyFill="1" applyBorder="1" applyAlignment="1" applyProtection="1">
      <alignment horizontal="center" vertical="center" wrapText="1"/>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81" xfId="0" applyFont="1" applyFill="1" applyBorder="1" applyAlignment="1">
      <alignment horizontal="left" vertical="center" wrapText="1"/>
    </xf>
    <xf numFmtId="0" fontId="1" fillId="0" borderId="2"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textRotation="90"/>
      <protection locked="0"/>
    </xf>
    <xf numFmtId="9" fontId="1" fillId="0" borderId="2" xfId="0" applyNumberFormat="1" applyFont="1" applyFill="1" applyBorder="1" applyAlignment="1" applyProtection="1">
      <alignment horizontal="center" vertical="center"/>
      <protection hidden="1"/>
    </xf>
    <xf numFmtId="164" fontId="1" fillId="0" borderId="2" xfId="1" applyNumberFormat="1" applyFont="1" applyFill="1" applyBorder="1" applyAlignment="1">
      <alignment horizontal="center" vertical="center"/>
    </xf>
    <xf numFmtId="9" fontId="1" fillId="0" borderId="4" xfId="0" applyNumberFormat="1"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protection hidden="1"/>
    </xf>
    <xf numFmtId="0" fontId="1" fillId="0" borderId="4" xfId="0" applyFont="1" applyFill="1" applyBorder="1" applyAlignment="1" applyProtection="1">
      <alignment horizontal="center" vertical="center" textRotation="90"/>
      <protection locked="0"/>
    </xf>
    <xf numFmtId="0" fontId="1" fillId="0" borderId="2" xfId="0" applyFont="1" applyFill="1" applyBorder="1" applyAlignment="1" applyProtection="1">
      <alignment horizontal="center" vertical="center"/>
      <protection locked="0"/>
    </xf>
    <xf numFmtId="14"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164" fontId="2" fillId="0" borderId="2" xfId="1" applyNumberFormat="1" applyFont="1" applyFill="1" applyBorder="1" applyAlignment="1">
      <alignment horizontal="center" vertical="center"/>
    </xf>
    <xf numFmtId="14" fontId="1"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center" wrapText="1"/>
      <protection locked="0"/>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0" fontId="1" fillId="0" borderId="81"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justify" vertical="center" wrapText="1"/>
      <protection locked="0"/>
    </xf>
    <xf numFmtId="14" fontId="2" fillId="0" borderId="2" xfId="0" applyNumberFormat="1" applyFont="1" applyFill="1" applyBorder="1" applyAlignment="1" applyProtection="1">
      <alignment horizontal="center" vertical="center" wrapText="1"/>
      <protection locked="0"/>
    </xf>
    <xf numFmtId="0" fontId="1" fillId="0" borderId="2" xfId="0" quotePrefix="1" applyFont="1" applyFill="1" applyBorder="1" applyAlignment="1" applyProtection="1">
      <alignment horizontal="justify" vertical="center" wrapText="1"/>
      <protection locked="0"/>
    </xf>
    <xf numFmtId="14" fontId="1" fillId="0" borderId="2" xfId="0" applyNumberFormat="1" applyFont="1" applyFill="1" applyBorder="1" applyAlignment="1" applyProtection="1">
      <alignment horizontal="center" vertical="center"/>
      <protection locked="0"/>
    </xf>
    <xf numFmtId="0" fontId="58" fillId="0" borderId="82" xfId="0" applyFont="1" applyFill="1" applyBorder="1" applyAlignment="1" applyProtection="1">
      <alignment horizontal="justify" vertical="center" wrapText="1"/>
      <protection locked="0"/>
    </xf>
    <xf numFmtId="0" fontId="58" fillId="0" borderId="82" xfId="0" applyFont="1" applyFill="1" applyBorder="1" applyAlignment="1" applyProtection="1">
      <alignment horizontal="center" vertical="center"/>
      <protection locked="0"/>
    </xf>
    <xf numFmtId="14" fontId="58" fillId="0" borderId="82" xfId="0" applyNumberFormat="1" applyFont="1" applyFill="1" applyBorder="1" applyAlignment="1" applyProtection="1">
      <alignment horizontal="center" vertical="center" wrapText="1"/>
      <protection locked="0"/>
    </xf>
    <xf numFmtId="0" fontId="59" fillId="0" borderId="82" xfId="0" applyFont="1" applyFill="1" applyBorder="1" applyAlignment="1" applyProtection="1">
      <alignment horizontal="justify" vertical="center" wrapText="1"/>
      <protection locked="0"/>
    </xf>
    <xf numFmtId="0" fontId="60" fillId="0" borderId="81" xfId="0" applyFont="1" applyFill="1" applyBorder="1" applyAlignment="1">
      <alignment horizontal="center" vertical="center"/>
    </xf>
    <xf numFmtId="0" fontId="1" fillId="0" borderId="8" xfId="0" applyFont="1" applyBorder="1" applyAlignment="1" applyProtection="1">
      <alignment horizontal="center" vertical="center"/>
    </xf>
    <xf numFmtId="0" fontId="4" fillId="2" borderId="2" xfId="0" applyFont="1" applyFill="1" applyBorder="1" applyAlignment="1">
      <alignment horizontal="center" vertical="center" wrapText="1"/>
    </xf>
    <xf numFmtId="0" fontId="1" fillId="0" borderId="3" xfId="0" applyFont="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4" fillId="0" borderId="30" xfId="0" applyFont="1" applyFill="1" applyBorder="1" applyAlignment="1" applyProtection="1">
      <alignment horizontal="center" vertical="center" wrapText="1"/>
      <protection hidden="1"/>
    </xf>
    <xf numFmtId="9" fontId="1" fillId="0" borderId="30" xfId="0" applyNumberFormat="1" applyFont="1" applyBorder="1" applyAlignment="1" applyProtection="1">
      <alignment horizontal="center" vertical="center" wrapText="1"/>
      <protection hidden="1"/>
    </xf>
    <xf numFmtId="9" fontId="1" fillId="0" borderId="0" xfId="0" applyNumberFormat="1" applyFont="1" applyBorder="1" applyAlignment="1" applyProtection="1">
      <alignment horizontal="center" vertical="center" wrapText="1"/>
      <protection locked="0"/>
    </xf>
    <xf numFmtId="9" fontId="1" fillId="0" borderId="0" xfId="0" applyNumberFormat="1" applyFont="1" applyBorder="1" applyAlignment="1" applyProtection="1">
      <alignment horizontal="center" vertical="center" wrapText="1"/>
      <protection hidden="1"/>
    </xf>
    <xf numFmtId="0" fontId="4" fillId="0" borderId="30" xfId="0" applyFont="1" applyBorder="1" applyAlignment="1" applyProtection="1">
      <alignment horizontal="center" vertical="center"/>
      <protection hidden="1"/>
    </xf>
    <xf numFmtId="0" fontId="1" fillId="0" borderId="10" xfId="0" applyFont="1" applyBorder="1" applyAlignment="1" applyProtection="1">
      <alignment horizontal="center" vertical="center"/>
    </xf>
    <xf numFmtId="0" fontId="6" fillId="0" borderId="10" xfId="0" applyFont="1" applyBorder="1" applyAlignment="1" applyProtection="1">
      <alignment horizontal="justify" vertical="center" wrapText="1"/>
      <protection locked="0"/>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textRotation="90"/>
      <protection locked="0"/>
    </xf>
    <xf numFmtId="9" fontId="1" fillId="0" borderId="10" xfId="0" applyNumberFormat="1" applyFont="1" applyBorder="1" applyAlignment="1" applyProtection="1">
      <alignment horizontal="center" vertical="center"/>
      <protection hidden="1"/>
    </xf>
    <xf numFmtId="164" fontId="1" fillId="0" borderId="10" xfId="1" applyNumberFormat="1" applyFont="1" applyBorder="1" applyAlignment="1">
      <alignment horizontal="center" vertical="center"/>
    </xf>
    <xf numFmtId="0" fontId="4" fillId="0" borderId="10" xfId="0" applyFont="1" applyFill="1" applyBorder="1" applyAlignment="1" applyProtection="1">
      <alignment horizontal="center" vertical="center" textRotation="90" wrapText="1"/>
      <protection hidden="1"/>
    </xf>
    <xf numFmtId="9" fontId="1" fillId="0" borderId="29" xfId="0" applyNumberFormat="1" applyFont="1" applyBorder="1" applyAlignment="1" applyProtection="1">
      <alignment horizontal="center" vertical="center"/>
      <protection hidden="1"/>
    </xf>
    <xf numFmtId="0" fontId="4" fillId="0" borderId="10" xfId="0" applyFont="1" applyBorder="1" applyAlignment="1" applyProtection="1">
      <alignment horizontal="center" vertical="center" textRotation="90"/>
      <protection hidden="1"/>
    </xf>
    <xf numFmtId="0" fontId="1" fillId="0" borderId="29" xfId="0" applyFont="1" applyBorder="1" applyAlignment="1" applyProtection="1">
      <alignment horizontal="center" vertical="center" textRotation="90"/>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14" fontId="1" fillId="0" borderId="1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9" fontId="1" fillId="0" borderId="2" xfId="0" applyNumberFormat="1" applyFont="1" applyBorder="1" applyAlignment="1" applyProtection="1">
      <alignment horizontal="center" vertical="center" wrapText="1"/>
      <protection locked="0"/>
    </xf>
    <xf numFmtId="0" fontId="1" fillId="0" borderId="81" xfId="0" applyFont="1" applyBorder="1" applyAlignment="1">
      <alignment horizontal="justify" vertical="center" wrapText="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0" xfId="0" applyFont="1" applyAlignment="1">
      <alignment vertical="center" wrapText="1"/>
    </xf>
    <xf numFmtId="0" fontId="1" fillId="0" borderId="2" xfId="0" applyFont="1" applyBorder="1" applyAlignment="1" applyProtection="1">
      <alignment horizontal="left" vertical="center" wrapText="1"/>
      <protection locked="0"/>
    </xf>
    <xf numFmtId="14" fontId="1" fillId="0" borderId="2" xfId="0" applyNumberFormat="1" applyFont="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9" fontId="1" fillId="0" borderId="2" xfId="0" applyNumberFormat="1" applyFont="1" applyBorder="1" applyAlignment="1" applyProtection="1">
      <alignment horizontal="center" vertical="center" wrapText="1"/>
      <protection locked="0"/>
    </xf>
    <xf numFmtId="0" fontId="1" fillId="0" borderId="81" xfId="0" applyFont="1" applyBorder="1" applyAlignment="1">
      <alignment horizontal="justify" vertical="center" wrapText="1"/>
    </xf>
    <xf numFmtId="0" fontId="1" fillId="0" borderId="2" xfId="0" applyFont="1" applyBorder="1" applyAlignment="1" applyProtection="1">
      <alignment horizontal="left" vertical="center" wrapText="1"/>
      <protection locked="0"/>
    </xf>
    <xf numFmtId="0" fontId="1" fillId="3" borderId="31" xfId="0" applyFont="1" applyFill="1" applyBorder="1" applyAlignment="1">
      <alignment vertical="center" wrapText="1"/>
    </xf>
    <xf numFmtId="0" fontId="1" fillId="3" borderId="31" xfId="0" applyFont="1" applyFill="1" applyBorder="1" applyAlignment="1">
      <alignment vertical="center"/>
    </xf>
    <xf numFmtId="0" fontId="1" fillId="0" borderId="2" xfId="0" applyFont="1" applyBorder="1" applyAlignment="1" applyProtection="1">
      <alignment horizontal="justify" vertical="center" wrapText="1"/>
      <protection locked="0"/>
    </xf>
    <xf numFmtId="0" fontId="1" fillId="3" borderId="31" xfId="0" applyFont="1" applyFill="1" applyBorder="1" applyAlignment="1">
      <alignment vertical="center" wrapText="1"/>
    </xf>
    <xf numFmtId="0" fontId="1" fillId="3" borderId="2" xfId="0" applyFont="1" applyFill="1" applyBorder="1" applyAlignment="1" applyProtection="1">
      <alignment horizontal="justify" vertical="center" wrapText="1"/>
      <protection locked="0"/>
    </xf>
    <xf numFmtId="0" fontId="1" fillId="3" borderId="81" xfId="0" applyFont="1" applyFill="1" applyBorder="1" applyAlignment="1">
      <alignment horizontal="justify" vertical="center" wrapText="1"/>
    </xf>
    <xf numFmtId="0" fontId="2" fillId="0" borderId="2" xfId="0" applyFont="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25" fillId="0" borderId="0" xfId="0" applyFont="1" applyBorder="1" applyAlignment="1" applyProtection="1">
      <alignment horizontal="right" vertical="center" wrapText="1"/>
      <protection locked="0"/>
    </xf>
    <xf numFmtId="9" fontId="34" fillId="0" borderId="0" xfId="0" applyNumberFormat="1" applyFont="1" applyBorder="1" applyAlignment="1" applyProtection="1">
      <alignment horizontal="center" vertical="center" wrapText="1"/>
      <protection locked="0"/>
    </xf>
    <xf numFmtId="0" fontId="1" fillId="3" borderId="0" xfId="0" applyFont="1" applyFill="1" applyAlignment="1">
      <alignment horizontal="justify" vertical="justify" wrapText="1"/>
    </xf>
    <xf numFmtId="0" fontId="54" fillId="3" borderId="62" xfId="2" applyFont="1" applyFill="1" applyBorder="1" applyAlignment="1" applyProtection="1">
      <alignment horizontal="justify" vertical="center" wrapText="1"/>
    </xf>
    <xf numFmtId="0" fontId="54" fillId="3" borderId="63" xfId="2" applyFont="1" applyFill="1" applyBorder="1" applyAlignment="1" applyProtection="1">
      <alignment horizontal="justify" vertical="center" wrapText="1"/>
    </xf>
    <xf numFmtId="0" fontId="53" fillId="3" borderId="69" xfId="0" applyFont="1" applyFill="1" applyBorder="1" applyAlignment="1" applyProtection="1">
      <alignment horizontal="left" vertical="center" wrapText="1"/>
    </xf>
    <xf numFmtId="0" fontId="53" fillId="3" borderId="70" xfId="0" applyFont="1" applyFill="1" applyBorder="1" applyAlignment="1" applyProtection="1">
      <alignment horizontal="left" vertical="center" wrapText="1"/>
    </xf>
    <xf numFmtId="0" fontId="53" fillId="3" borderId="56"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top" wrapText="1" readingOrder="1"/>
    </xf>
    <xf numFmtId="0" fontId="54" fillId="3" borderId="58" xfId="2" applyFont="1" applyFill="1" applyBorder="1" applyAlignment="1" applyProtection="1">
      <alignment horizontal="justify" vertical="center" wrapText="1"/>
    </xf>
    <xf numFmtId="0" fontId="54" fillId="3" borderId="59" xfId="2" applyFont="1" applyFill="1" applyBorder="1" applyAlignment="1" applyProtection="1">
      <alignment horizontal="justify" vertical="center" wrapText="1"/>
    </xf>
    <xf numFmtId="0" fontId="53" fillId="3" borderId="60" xfId="0" applyFont="1" applyFill="1" applyBorder="1" applyAlignment="1" applyProtection="1">
      <alignment horizontal="left" vertical="center" wrapText="1"/>
    </xf>
    <xf numFmtId="0" fontId="53" fillId="3" borderId="61"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4" fillId="3" borderId="64" xfId="0" applyFont="1" applyFill="1" applyBorder="1" applyAlignment="1" applyProtection="1">
      <alignment horizontal="justify" vertical="center" wrapText="1"/>
    </xf>
    <xf numFmtId="0" fontId="54" fillId="3" borderId="65" xfId="0" applyFont="1" applyFill="1" applyBorder="1" applyAlignment="1" applyProtection="1">
      <alignment horizontal="justify" vertical="center" wrapText="1"/>
    </xf>
    <xf numFmtId="0" fontId="49" fillId="14" borderId="46" xfId="2" applyFont="1" applyFill="1" applyBorder="1" applyAlignment="1" applyProtection="1">
      <alignment horizontal="center" vertical="center" wrapText="1"/>
    </xf>
    <xf numFmtId="0" fontId="49" fillId="14" borderId="47" xfId="2" applyFont="1" applyFill="1" applyBorder="1" applyAlignment="1" applyProtection="1">
      <alignment horizontal="center" vertical="center" wrapText="1"/>
    </xf>
    <xf numFmtId="0" fontId="49" fillId="14" borderId="48"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6" xfId="2" quotePrefix="1" applyFont="1" applyBorder="1" applyAlignment="1" applyProtection="1">
      <alignment horizontal="left" vertical="center" wrapText="1"/>
    </xf>
    <xf numFmtId="0" fontId="48" fillId="0" borderId="67"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50" fillId="3" borderId="49" xfId="2" quotePrefix="1" applyFont="1" applyFill="1" applyBorder="1" applyAlignment="1" applyProtection="1">
      <alignment horizontal="left" vertical="top" wrapText="1"/>
    </xf>
    <xf numFmtId="0" fontId="51" fillId="3" borderId="50" xfId="2" quotePrefix="1" applyFont="1" applyFill="1" applyBorder="1" applyAlignment="1" applyProtection="1">
      <alignment horizontal="left" vertical="top" wrapText="1"/>
    </xf>
    <xf numFmtId="0" fontId="51" fillId="3" borderId="51"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2" xfId="3" applyFont="1" applyFill="1" applyBorder="1" applyAlignment="1" applyProtection="1">
      <alignment horizontal="center" vertical="center" wrapText="1"/>
    </xf>
    <xf numFmtId="0" fontId="53" fillId="14" borderId="53" xfId="3" applyFont="1" applyFill="1" applyBorder="1" applyAlignment="1" applyProtection="1">
      <alignment horizontal="center" vertical="center" wrapText="1"/>
    </xf>
    <xf numFmtId="0" fontId="53" fillId="14" borderId="54" xfId="2" applyFont="1" applyFill="1" applyBorder="1" applyAlignment="1" applyProtection="1">
      <alignment horizontal="center" vertical="center"/>
    </xf>
    <xf numFmtId="0" fontId="53" fillId="14" borderId="55" xfId="2" applyFont="1" applyFill="1" applyBorder="1" applyAlignment="1" applyProtection="1">
      <alignment horizontal="center" vertical="center"/>
    </xf>
    <xf numFmtId="0" fontId="2" fillId="3" borderId="66" xfId="2" quotePrefix="1" applyFont="1" applyFill="1" applyBorder="1" applyAlignment="1" applyProtection="1">
      <alignment horizontal="justify" vertical="center" wrapText="1"/>
    </xf>
    <xf numFmtId="0" fontId="2" fillId="3" borderId="67" xfId="2" quotePrefix="1" applyFont="1" applyFill="1" applyBorder="1" applyAlignment="1" applyProtection="1">
      <alignment horizontal="justify" vertical="center" wrapText="1"/>
    </xf>
    <xf numFmtId="0" fontId="2" fillId="3" borderId="68"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5" xfId="0" applyFont="1" applyBorder="1" applyAlignment="1">
      <alignment horizontal="center" vertical="center" wrapText="1"/>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Border="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xf>
    <xf numFmtId="0" fontId="1" fillId="0" borderId="8" xfId="0" applyFont="1" applyBorder="1" applyAlignment="1" applyProtection="1">
      <alignment horizontal="justify" vertical="center" wrapText="1"/>
    </xf>
    <xf numFmtId="0" fontId="1" fillId="0" borderId="4" xfId="0" quotePrefix="1" applyFont="1" applyBorder="1" applyAlignment="1" applyProtection="1">
      <alignment horizontal="center" vertical="center" wrapText="1"/>
      <protection locked="0"/>
    </xf>
    <xf numFmtId="0" fontId="1" fillId="0" borderId="4" xfId="0" applyFont="1" applyBorder="1" applyAlignment="1" applyProtection="1">
      <alignment horizontal="justify" vertical="center"/>
    </xf>
    <xf numFmtId="0" fontId="1" fillId="0" borderId="8" xfId="0" applyFont="1" applyBorder="1" applyAlignment="1" applyProtection="1">
      <alignment horizontal="justify" vertical="center"/>
    </xf>
    <xf numFmtId="0" fontId="2" fillId="0" borderId="4" xfId="0" quotePrefix="1"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1" fillId="0" borderId="5" xfId="0" applyFont="1" applyBorder="1" applyAlignment="1" applyProtection="1">
      <alignment horizontal="justify" vertical="center" wrapText="1"/>
    </xf>
    <xf numFmtId="0" fontId="1" fillId="3" borderId="4"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9" fontId="1" fillId="0" borderId="5" xfId="0" applyNumberFormat="1" applyFont="1" applyBorder="1" applyAlignment="1" applyProtection="1">
      <alignment horizontal="center" vertical="center" wrapText="1"/>
      <protection locked="0"/>
    </xf>
    <xf numFmtId="0" fontId="1" fillId="13" borderId="4" xfId="0" applyFont="1" applyFill="1" applyBorder="1" applyAlignment="1" applyProtection="1">
      <alignment horizontal="center" vertical="center"/>
    </xf>
    <xf numFmtId="0" fontId="1" fillId="13" borderId="8" xfId="0" applyFont="1" applyFill="1" applyBorder="1" applyAlignment="1" applyProtection="1">
      <alignment horizontal="center" vertical="center"/>
    </xf>
    <xf numFmtId="0" fontId="1" fillId="0" borderId="4" xfId="0" quotePrefix="1"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20" fillId="11" borderId="74" xfId="0" applyFont="1" applyFill="1" applyBorder="1" applyAlignment="1" applyProtection="1">
      <alignment horizontal="center" vertical="center" wrapText="1" readingOrder="1"/>
      <protection hidden="1"/>
    </xf>
    <xf numFmtId="0" fontId="17" fillId="0" borderId="0" xfId="0" applyFont="1" applyBorder="1" applyAlignment="1">
      <alignment horizontal="center" vertical="center" wrapText="1"/>
    </xf>
    <xf numFmtId="0" fontId="20" fillId="11" borderId="75"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20" fillId="11" borderId="73"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3" xfId="0" applyFont="1" applyFill="1" applyBorder="1" applyAlignment="1">
      <alignment horizontal="center" vertical="center" wrapText="1" readingOrder="1"/>
    </xf>
    <xf numFmtId="0" fontId="39" fillId="15" borderId="34" xfId="0" applyFont="1" applyFill="1" applyBorder="1" applyAlignment="1">
      <alignment horizontal="center" vertical="center" wrapText="1" readingOrder="1"/>
    </xf>
    <xf numFmtId="0" fontId="39" fillId="15" borderId="45"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2" xfId="0" applyFont="1" applyFill="1" applyBorder="1" applyAlignment="1">
      <alignment horizontal="center" vertical="center" wrapText="1" readingOrder="1"/>
    </xf>
    <xf numFmtId="0" fontId="36" fillId="15" borderId="43"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0" fontId="36" fillId="3" borderId="32" xfId="0" applyFont="1" applyFill="1" applyBorder="1" applyAlignment="1">
      <alignment horizontal="center" vertical="center" wrapText="1" readingOrder="1"/>
    </xf>
    <xf numFmtId="0" fontId="36" fillId="3" borderId="31"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6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C12" sqref="C12:D12"/>
    </sheetView>
  </sheetViews>
  <sheetFormatPr baseColWidth="10" defaultColWidth="11.42578125"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255" t="s">
        <v>140</v>
      </c>
      <c r="C2" s="256"/>
      <c r="D2" s="256"/>
      <c r="E2" s="256"/>
      <c r="F2" s="256"/>
      <c r="G2" s="256"/>
      <c r="H2" s="257"/>
    </row>
    <row r="3" spans="2:8" x14ac:dyDescent="0.25">
      <c r="B3" s="59"/>
      <c r="C3" s="60"/>
      <c r="D3" s="60"/>
      <c r="E3" s="60"/>
      <c r="F3" s="60"/>
      <c r="G3" s="60"/>
      <c r="H3" s="61"/>
    </row>
    <row r="4" spans="2:8" ht="63" customHeight="1" x14ac:dyDescent="0.25">
      <c r="B4" s="258" t="s">
        <v>183</v>
      </c>
      <c r="C4" s="259"/>
      <c r="D4" s="259"/>
      <c r="E4" s="259"/>
      <c r="F4" s="259"/>
      <c r="G4" s="259"/>
      <c r="H4" s="260"/>
    </row>
    <row r="5" spans="2:8" ht="63" customHeight="1" x14ac:dyDescent="0.25">
      <c r="B5" s="261"/>
      <c r="C5" s="262"/>
      <c r="D5" s="262"/>
      <c r="E5" s="262"/>
      <c r="F5" s="262"/>
      <c r="G5" s="262"/>
      <c r="H5" s="263"/>
    </row>
    <row r="6" spans="2:8" ht="16.5" x14ac:dyDescent="0.25">
      <c r="B6" s="264" t="s">
        <v>138</v>
      </c>
      <c r="C6" s="265"/>
      <c r="D6" s="265"/>
      <c r="E6" s="265"/>
      <c r="F6" s="265"/>
      <c r="G6" s="265"/>
      <c r="H6" s="266"/>
    </row>
    <row r="7" spans="2:8" ht="95.25" customHeight="1" x14ac:dyDescent="0.25">
      <c r="B7" s="274" t="s">
        <v>143</v>
      </c>
      <c r="C7" s="275"/>
      <c r="D7" s="275"/>
      <c r="E7" s="275"/>
      <c r="F7" s="275"/>
      <c r="G7" s="275"/>
      <c r="H7" s="276"/>
    </row>
    <row r="8" spans="2:8" ht="16.5" x14ac:dyDescent="0.25">
      <c r="B8" s="96"/>
      <c r="C8" s="97"/>
      <c r="D8" s="97"/>
      <c r="E8" s="97"/>
      <c r="F8" s="97"/>
      <c r="G8" s="97"/>
      <c r="H8" s="98"/>
    </row>
    <row r="9" spans="2:8" ht="16.5" customHeight="1" x14ac:dyDescent="0.25">
      <c r="B9" s="267" t="s">
        <v>176</v>
      </c>
      <c r="C9" s="268"/>
      <c r="D9" s="268"/>
      <c r="E9" s="268"/>
      <c r="F9" s="268"/>
      <c r="G9" s="268"/>
      <c r="H9" s="269"/>
    </row>
    <row r="10" spans="2:8" ht="44.25" customHeight="1" x14ac:dyDescent="0.25">
      <c r="B10" s="267"/>
      <c r="C10" s="268"/>
      <c r="D10" s="268"/>
      <c r="E10" s="268"/>
      <c r="F10" s="268"/>
      <c r="G10" s="268"/>
      <c r="H10" s="269"/>
    </row>
    <row r="11" spans="2:8" ht="15.75" thickBot="1" x14ac:dyDescent="0.3">
      <c r="B11" s="84"/>
      <c r="C11" s="87"/>
      <c r="D11" s="92"/>
      <c r="E11" s="93"/>
      <c r="F11" s="93"/>
      <c r="G11" s="94"/>
      <c r="H11" s="95"/>
    </row>
    <row r="12" spans="2:8" ht="15.75" thickTop="1" x14ac:dyDescent="0.25">
      <c r="B12" s="84"/>
      <c r="C12" s="270" t="s">
        <v>139</v>
      </c>
      <c r="D12" s="271"/>
      <c r="E12" s="272" t="s">
        <v>177</v>
      </c>
      <c r="F12" s="273"/>
      <c r="G12" s="87"/>
      <c r="H12" s="88"/>
    </row>
    <row r="13" spans="2:8" ht="35.25" customHeight="1" x14ac:dyDescent="0.25">
      <c r="B13" s="84"/>
      <c r="C13" s="242" t="s">
        <v>170</v>
      </c>
      <c r="D13" s="243"/>
      <c r="E13" s="244" t="s">
        <v>175</v>
      </c>
      <c r="F13" s="245"/>
      <c r="G13" s="87"/>
      <c r="H13" s="88"/>
    </row>
    <row r="14" spans="2:8" ht="17.25" customHeight="1" x14ac:dyDescent="0.25">
      <c r="B14" s="84"/>
      <c r="C14" s="242" t="s">
        <v>171</v>
      </c>
      <c r="D14" s="243"/>
      <c r="E14" s="244" t="s">
        <v>173</v>
      </c>
      <c r="F14" s="245"/>
      <c r="G14" s="87"/>
      <c r="H14" s="88"/>
    </row>
    <row r="15" spans="2:8" ht="19.5" customHeight="1" x14ac:dyDescent="0.25">
      <c r="B15" s="84"/>
      <c r="C15" s="242" t="s">
        <v>172</v>
      </c>
      <c r="D15" s="243"/>
      <c r="E15" s="244" t="s">
        <v>174</v>
      </c>
      <c r="F15" s="245"/>
      <c r="G15" s="87"/>
      <c r="H15" s="88"/>
    </row>
    <row r="16" spans="2:8" ht="69.75" customHeight="1" x14ac:dyDescent="0.25">
      <c r="B16" s="84"/>
      <c r="C16" s="242" t="s">
        <v>141</v>
      </c>
      <c r="D16" s="243"/>
      <c r="E16" s="244" t="s">
        <v>142</v>
      </c>
      <c r="F16" s="245"/>
      <c r="G16" s="87"/>
      <c r="H16" s="88"/>
    </row>
    <row r="17" spans="2:8" ht="34.5" customHeight="1" x14ac:dyDescent="0.25">
      <c r="B17" s="84"/>
      <c r="C17" s="246" t="s">
        <v>2</v>
      </c>
      <c r="D17" s="247"/>
      <c r="E17" s="238" t="s">
        <v>184</v>
      </c>
      <c r="F17" s="239"/>
      <c r="G17" s="87"/>
      <c r="H17" s="88"/>
    </row>
    <row r="18" spans="2:8" ht="27.75" customHeight="1" x14ac:dyDescent="0.25">
      <c r="B18" s="84"/>
      <c r="C18" s="246" t="s">
        <v>3</v>
      </c>
      <c r="D18" s="247"/>
      <c r="E18" s="238" t="s">
        <v>185</v>
      </c>
      <c r="F18" s="239"/>
      <c r="G18" s="87"/>
      <c r="H18" s="88"/>
    </row>
    <row r="19" spans="2:8" ht="28.5" customHeight="1" x14ac:dyDescent="0.25">
      <c r="B19" s="84"/>
      <c r="C19" s="246" t="s">
        <v>38</v>
      </c>
      <c r="D19" s="247"/>
      <c r="E19" s="238" t="s">
        <v>186</v>
      </c>
      <c r="F19" s="239"/>
      <c r="G19" s="87"/>
      <c r="H19" s="88"/>
    </row>
    <row r="20" spans="2:8" ht="72.75" customHeight="1" x14ac:dyDescent="0.25">
      <c r="B20" s="84"/>
      <c r="C20" s="246" t="s">
        <v>1</v>
      </c>
      <c r="D20" s="247"/>
      <c r="E20" s="238" t="s">
        <v>187</v>
      </c>
      <c r="F20" s="239"/>
      <c r="G20" s="87"/>
      <c r="H20" s="88"/>
    </row>
    <row r="21" spans="2:8" ht="64.5" customHeight="1" x14ac:dyDescent="0.25">
      <c r="B21" s="84"/>
      <c r="C21" s="246" t="s">
        <v>44</v>
      </c>
      <c r="D21" s="247"/>
      <c r="E21" s="238" t="s">
        <v>145</v>
      </c>
      <c r="F21" s="239"/>
      <c r="G21" s="87"/>
      <c r="H21" s="88"/>
    </row>
    <row r="22" spans="2:8" ht="71.25" customHeight="1" x14ac:dyDescent="0.25">
      <c r="B22" s="84"/>
      <c r="C22" s="246" t="s">
        <v>144</v>
      </c>
      <c r="D22" s="247"/>
      <c r="E22" s="238" t="s">
        <v>146</v>
      </c>
      <c r="F22" s="239"/>
      <c r="G22" s="87"/>
      <c r="H22" s="88"/>
    </row>
    <row r="23" spans="2:8" ht="55.5" customHeight="1" x14ac:dyDescent="0.25">
      <c r="B23" s="84"/>
      <c r="C23" s="240" t="s">
        <v>147</v>
      </c>
      <c r="D23" s="241"/>
      <c r="E23" s="238" t="s">
        <v>148</v>
      </c>
      <c r="F23" s="239"/>
      <c r="G23" s="87"/>
      <c r="H23" s="88"/>
    </row>
    <row r="24" spans="2:8" ht="42" customHeight="1" x14ac:dyDescent="0.25">
      <c r="B24" s="84"/>
      <c r="C24" s="240" t="s">
        <v>42</v>
      </c>
      <c r="D24" s="241"/>
      <c r="E24" s="238" t="s">
        <v>149</v>
      </c>
      <c r="F24" s="239"/>
      <c r="G24" s="87"/>
      <c r="H24" s="88"/>
    </row>
    <row r="25" spans="2:8" ht="59.25" customHeight="1" x14ac:dyDescent="0.25">
      <c r="B25" s="84"/>
      <c r="C25" s="240" t="s">
        <v>137</v>
      </c>
      <c r="D25" s="241"/>
      <c r="E25" s="238" t="s">
        <v>150</v>
      </c>
      <c r="F25" s="239"/>
      <c r="G25" s="87"/>
      <c r="H25" s="88"/>
    </row>
    <row r="26" spans="2:8" ht="23.25" customHeight="1" x14ac:dyDescent="0.25">
      <c r="B26" s="84"/>
      <c r="C26" s="240" t="s">
        <v>12</v>
      </c>
      <c r="D26" s="241"/>
      <c r="E26" s="238" t="s">
        <v>151</v>
      </c>
      <c r="F26" s="239"/>
      <c r="G26" s="87"/>
      <c r="H26" s="88"/>
    </row>
    <row r="27" spans="2:8" ht="30.75" customHeight="1" x14ac:dyDescent="0.25">
      <c r="B27" s="84"/>
      <c r="C27" s="240" t="s">
        <v>155</v>
      </c>
      <c r="D27" s="241"/>
      <c r="E27" s="238" t="s">
        <v>152</v>
      </c>
      <c r="F27" s="239"/>
      <c r="G27" s="87"/>
      <c r="H27" s="88"/>
    </row>
    <row r="28" spans="2:8" ht="35.25" customHeight="1" x14ac:dyDescent="0.25">
      <c r="B28" s="84"/>
      <c r="C28" s="240" t="s">
        <v>156</v>
      </c>
      <c r="D28" s="241"/>
      <c r="E28" s="238" t="s">
        <v>153</v>
      </c>
      <c r="F28" s="239"/>
      <c r="G28" s="87"/>
      <c r="H28" s="88"/>
    </row>
    <row r="29" spans="2:8" ht="33" customHeight="1" x14ac:dyDescent="0.25">
      <c r="B29" s="84"/>
      <c r="C29" s="240" t="s">
        <v>156</v>
      </c>
      <c r="D29" s="241"/>
      <c r="E29" s="238" t="s">
        <v>153</v>
      </c>
      <c r="F29" s="239"/>
      <c r="G29" s="87"/>
      <c r="H29" s="88"/>
    </row>
    <row r="30" spans="2:8" ht="30" customHeight="1" x14ac:dyDescent="0.25">
      <c r="B30" s="84"/>
      <c r="C30" s="240" t="s">
        <v>157</v>
      </c>
      <c r="D30" s="241"/>
      <c r="E30" s="238" t="s">
        <v>154</v>
      </c>
      <c r="F30" s="239"/>
      <c r="G30" s="87"/>
      <c r="H30" s="88"/>
    </row>
    <row r="31" spans="2:8" ht="35.25" customHeight="1" x14ac:dyDescent="0.25">
      <c r="B31" s="84"/>
      <c r="C31" s="240" t="s">
        <v>158</v>
      </c>
      <c r="D31" s="241"/>
      <c r="E31" s="238" t="s">
        <v>159</v>
      </c>
      <c r="F31" s="239"/>
      <c r="G31" s="87"/>
      <c r="H31" s="88"/>
    </row>
    <row r="32" spans="2:8" ht="31.5" customHeight="1" x14ac:dyDescent="0.25">
      <c r="B32" s="84"/>
      <c r="C32" s="240" t="s">
        <v>160</v>
      </c>
      <c r="D32" s="241"/>
      <c r="E32" s="238" t="s">
        <v>161</v>
      </c>
      <c r="F32" s="239"/>
      <c r="G32" s="87"/>
      <c r="H32" s="88"/>
    </row>
    <row r="33" spans="2:8" ht="35.25" customHeight="1" x14ac:dyDescent="0.25">
      <c r="B33" s="84"/>
      <c r="C33" s="240" t="s">
        <v>162</v>
      </c>
      <c r="D33" s="241"/>
      <c r="E33" s="238" t="s">
        <v>163</v>
      </c>
      <c r="F33" s="239"/>
      <c r="G33" s="87"/>
      <c r="H33" s="88"/>
    </row>
    <row r="34" spans="2:8" ht="59.25" customHeight="1" x14ac:dyDescent="0.25">
      <c r="B34" s="84"/>
      <c r="C34" s="240" t="s">
        <v>164</v>
      </c>
      <c r="D34" s="241"/>
      <c r="E34" s="238" t="s">
        <v>165</v>
      </c>
      <c r="F34" s="239"/>
      <c r="G34" s="87"/>
      <c r="H34" s="88"/>
    </row>
    <row r="35" spans="2:8" ht="29.25" customHeight="1" x14ac:dyDescent="0.25">
      <c r="B35" s="84"/>
      <c r="C35" s="240" t="s">
        <v>29</v>
      </c>
      <c r="D35" s="241"/>
      <c r="E35" s="238" t="s">
        <v>166</v>
      </c>
      <c r="F35" s="239"/>
      <c r="G35" s="87"/>
      <c r="H35" s="88"/>
    </row>
    <row r="36" spans="2:8" ht="82.5" customHeight="1" x14ac:dyDescent="0.25">
      <c r="B36" s="84"/>
      <c r="C36" s="240" t="s">
        <v>168</v>
      </c>
      <c r="D36" s="241"/>
      <c r="E36" s="238" t="s">
        <v>167</v>
      </c>
      <c r="F36" s="239"/>
      <c r="G36" s="87"/>
      <c r="H36" s="88"/>
    </row>
    <row r="37" spans="2:8" ht="46.5" customHeight="1" x14ac:dyDescent="0.25">
      <c r="B37" s="84"/>
      <c r="C37" s="240" t="s">
        <v>35</v>
      </c>
      <c r="D37" s="241"/>
      <c r="E37" s="238" t="s">
        <v>169</v>
      </c>
      <c r="F37" s="239"/>
      <c r="G37" s="87"/>
      <c r="H37" s="88"/>
    </row>
    <row r="38" spans="2:8" ht="6.75" customHeight="1" thickBot="1" x14ac:dyDescent="0.3">
      <c r="B38" s="84"/>
      <c r="C38" s="251"/>
      <c r="D38" s="252"/>
      <c r="E38" s="253"/>
      <c r="F38" s="254"/>
      <c r="G38" s="87"/>
      <c r="H38" s="88"/>
    </row>
    <row r="39" spans="2:8" ht="15.75" thickTop="1" x14ac:dyDescent="0.25">
      <c r="B39" s="84"/>
      <c r="C39" s="85"/>
      <c r="D39" s="85"/>
      <c r="E39" s="86"/>
      <c r="F39" s="86"/>
      <c r="G39" s="87"/>
      <c r="H39" s="88"/>
    </row>
    <row r="40" spans="2:8" ht="21" customHeight="1" x14ac:dyDescent="0.25">
      <c r="B40" s="248" t="s">
        <v>178</v>
      </c>
      <c r="C40" s="249"/>
      <c r="D40" s="249"/>
      <c r="E40" s="249"/>
      <c r="F40" s="249"/>
      <c r="G40" s="249"/>
      <c r="H40" s="250"/>
    </row>
    <row r="41" spans="2:8" ht="20.25" customHeight="1" x14ac:dyDescent="0.25">
      <c r="B41" s="248" t="s">
        <v>179</v>
      </c>
      <c r="C41" s="249"/>
      <c r="D41" s="249"/>
      <c r="E41" s="249"/>
      <c r="F41" s="249"/>
      <c r="G41" s="249"/>
      <c r="H41" s="250"/>
    </row>
    <row r="42" spans="2:8" ht="20.25" customHeight="1" x14ac:dyDescent="0.25">
      <c r="B42" s="248" t="s">
        <v>180</v>
      </c>
      <c r="C42" s="249"/>
      <c r="D42" s="249"/>
      <c r="E42" s="249"/>
      <c r="F42" s="249"/>
      <c r="G42" s="249"/>
      <c r="H42" s="250"/>
    </row>
    <row r="43" spans="2:8" ht="20.25" customHeight="1" x14ac:dyDescent="0.25">
      <c r="B43" s="248" t="s">
        <v>181</v>
      </c>
      <c r="C43" s="249"/>
      <c r="D43" s="249"/>
      <c r="E43" s="249"/>
      <c r="F43" s="249"/>
      <c r="G43" s="249"/>
      <c r="H43" s="250"/>
    </row>
    <row r="44" spans="2:8" x14ac:dyDescent="0.25">
      <c r="B44" s="248" t="s">
        <v>182</v>
      </c>
      <c r="C44" s="249"/>
      <c r="D44" s="249"/>
      <c r="E44" s="249"/>
      <c r="F44" s="249"/>
      <c r="G44" s="249"/>
      <c r="H44" s="250"/>
    </row>
    <row r="45" spans="2:8" ht="15.75" thickBot="1" x14ac:dyDescent="0.3">
      <c r="B45" s="89"/>
      <c r="C45" s="90"/>
      <c r="D45" s="90"/>
      <c r="E45" s="90"/>
      <c r="F45" s="90"/>
      <c r="G45" s="90"/>
      <c r="H45" s="91"/>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232" zoomScale="55" zoomScaleNormal="55" workbookViewId="0">
      <selection activeCell="V256" sqref="V256:X261"/>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row>
    <row r="2" spans="1:76" ht="18" customHeight="1" x14ac:dyDescent="0.25">
      <c r="A2" s="58"/>
      <c r="B2" s="295" t="s">
        <v>134</v>
      </c>
      <c r="C2" s="296"/>
      <c r="D2" s="296"/>
      <c r="E2" s="296"/>
      <c r="F2" s="296"/>
      <c r="G2" s="296"/>
      <c r="H2" s="296"/>
      <c r="I2" s="296"/>
      <c r="J2" s="297" t="s">
        <v>2</v>
      </c>
      <c r="K2" s="297"/>
      <c r="L2" s="297"/>
      <c r="M2" s="297"/>
      <c r="N2" s="297"/>
      <c r="O2" s="297"/>
      <c r="P2" s="297"/>
      <c r="Q2" s="297"/>
      <c r="R2" s="297"/>
      <c r="S2" s="297"/>
      <c r="T2" s="297"/>
      <c r="U2" s="297"/>
      <c r="V2" s="297"/>
      <c r="W2" s="297"/>
      <c r="X2" s="297"/>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row>
    <row r="3" spans="1:76" ht="18.75" customHeight="1" x14ac:dyDescent="0.25">
      <c r="A3" s="58"/>
      <c r="B3" s="296"/>
      <c r="C3" s="296"/>
      <c r="D3" s="296"/>
      <c r="E3" s="296"/>
      <c r="F3" s="296"/>
      <c r="G3" s="296"/>
      <c r="H3" s="296"/>
      <c r="I3" s="296"/>
      <c r="J3" s="297"/>
      <c r="K3" s="297"/>
      <c r="L3" s="297"/>
      <c r="M3" s="297"/>
      <c r="N3" s="297"/>
      <c r="O3" s="297"/>
      <c r="P3" s="297"/>
      <c r="Q3" s="297"/>
      <c r="R3" s="297"/>
      <c r="S3" s="297"/>
      <c r="T3" s="297"/>
      <c r="U3" s="297"/>
      <c r="V3" s="297"/>
      <c r="W3" s="297"/>
      <c r="X3" s="297"/>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row>
    <row r="4" spans="1:76" ht="15" customHeight="1" x14ac:dyDescent="0.25">
      <c r="A4" s="58"/>
      <c r="B4" s="296"/>
      <c r="C4" s="296"/>
      <c r="D4" s="296"/>
      <c r="E4" s="296"/>
      <c r="F4" s="296"/>
      <c r="G4" s="296"/>
      <c r="H4" s="296"/>
      <c r="I4" s="296"/>
      <c r="J4" s="297"/>
      <c r="K4" s="297"/>
      <c r="L4" s="297"/>
      <c r="M4" s="297"/>
      <c r="N4" s="297"/>
      <c r="O4" s="297"/>
      <c r="P4" s="297"/>
      <c r="Q4" s="297"/>
      <c r="R4" s="297"/>
      <c r="S4" s="297"/>
      <c r="T4" s="297"/>
      <c r="U4" s="297"/>
      <c r="V4" s="297"/>
      <c r="W4" s="297"/>
      <c r="X4" s="297"/>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row>
    <row r="5" spans="1:76"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row>
    <row r="6" spans="1:76" ht="15" customHeight="1" x14ac:dyDescent="0.25">
      <c r="A6" s="58"/>
      <c r="B6" s="298" t="s">
        <v>4</v>
      </c>
      <c r="C6" s="298"/>
      <c r="D6" s="299"/>
      <c r="E6" s="283" t="s">
        <v>107</v>
      </c>
      <c r="F6" s="284"/>
      <c r="G6" s="284"/>
      <c r="H6" s="284"/>
      <c r="I6" s="284"/>
      <c r="J6" s="115" t="str">
        <f>IF(AND('Mapa final'!$AB$7="Muy Alta",'Mapa final'!$AD$7="Leve"),CONCATENATE("R1C",'Mapa final'!$R$7),"")</f>
        <v/>
      </c>
      <c r="K6" s="116" t="str">
        <f>IF(AND('Mapa final'!$AB$8="Muy Alta",'Mapa final'!$AD$8="Leve"),CONCATENATE("R1C",'Mapa final'!$R$8),"")</f>
        <v/>
      </c>
      <c r="L6" s="117" t="str">
        <f>IF(AND('Mapa final'!$AB$9="Muy Alta",'Mapa final'!$AD$9="Leve"),CONCATENATE("R1C",'Mapa final'!$R$9),"")</f>
        <v/>
      </c>
      <c r="M6" s="115" t="str">
        <f>IF(AND('Mapa final'!$AB$7="Muy Alta",'Mapa final'!$AD$7="Menor"),CONCATENATE("R1C",'Mapa final'!$R$7),"")</f>
        <v/>
      </c>
      <c r="N6" s="116" t="str">
        <f>IF(AND('Mapa final'!$AB$8="Muy Alta",'Mapa final'!$AD$8="Menor"),CONCATENATE("R1C",'Mapa final'!$R$8),"")</f>
        <v/>
      </c>
      <c r="O6" s="117" t="str">
        <f>IF(AND('Mapa final'!$AB$9="Muy Alta",'Mapa final'!$AD$9="Menor"),CONCATENATE("R1C",'Mapa final'!$R$9),"")</f>
        <v/>
      </c>
      <c r="P6" s="115" t="str">
        <f>IF(AND('Mapa final'!$AB$7="Muy Alta",'Mapa final'!$AD$7="Moderado"),CONCATENATE("R1C",'Mapa final'!$R$7),"")</f>
        <v/>
      </c>
      <c r="Q6" s="116" t="str">
        <f>IF(AND('Mapa final'!$AB$8="Muy Alta",'Mapa final'!$AD$8="Moderado"),CONCATENATE("R1C",'Mapa final'!$R$8),"")</f>
        <v/>
      </c>
      <c r="R6" s="117" t="str">
        <f>IF(AND('Mapa final'!$AB$9="Muy Alta",'Mapa final'!$AD$9="Moderado"),CONCATENATE("R1C",'Mapa final'!$R$9),"")</f>
        <v/>
      </c>
      <c r="S6" s="115" t="str">
        <f>IF(AND('Mapa final'!$AB$7="Muy Alta",'Mapa final'!$AD$7="Mayor"),CONCATENATE("R1C",'Mapa final'!$R$7),"")</f>
        <v/>
      </c>
      <c r="T6" s="116" t="str">
        <f>IF(AND('Mapa final'!$AB$8="Muy Alta",'Mapa final'!$AD$8="Mayor"),CONCATENATE("R1C",'Mapa final'!$R$8),"")</f>
        <v/>
      </c>
      <c r="U6" s="117" t="str">
        <f>IF(AND('Mapa final'!$AB$9="Muy Alta",'Mapa final'!$AD$9="Mayor"),CONCATENATE("R1C",'Mapa final'!$R$9),"")</f>
        <v/>
      </c>
      <c r="V6" s="42" t="str">
        <f>IF(AND('Mapa final'!$AB$7="Muy Alta",'Mapa final'!$AD$7="Catastrófico"),CONCATENATE("R1C",'Mapa final'!$R$7),"")</f>
        <v/>
      </c>
      <c r="W6" s="43" t="str">
        <f>IF(AND('Mapa final'!$AB$8="Muy Alta",'Mapa final'!$AD$8="Catastrófico"),CONCATENATE("R1C",'Mapa final'!$R$8),"")</f>
        <v/>
      </c>
      <c r="X6" s="112" t="str">
        <f>IF(AND('Mapa final'!$AB$9="Muy Alta",'Mapa final'!$AD$9="Catastrófico"),CONCATENATE("R1C",'Mapa final'!$R$9),"")</f>
        <v/>
      </c>
      <c r="Y6" s="58"/>
      <c r="Z6" s="289" t="s">
        <v>73</v>
      </c>
      <c r="AA6" s="290"/>
      <c r="AB6" s="290"/>
      <c r="AC6" s="290"/>
      <c r="AD6" s="290"/>
      <c r="AE6" s="291"/>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row>
    <row r="7" spans="1:76" ht="15" customHeight="1" x14ac:dyDescent="0.25">
      <c r="A7" s="58"/>
      <c r="B7" s="298"/>
      <c r="C7" s="298"/>
      <c r="D7" s="299"/>
      <c r="E7" s="287"/>
      <c r="F7" s="288"/>
      <c r="G7" s="288"/>
      <c r="H7" s="288"/>
      <c r="I7" s="286"/>
      <c r="J7" s="118" t="str">
        <f>IF(AND('Mapa final'!$AB$10="Muy Alta",'Mapa final'!$AD$10="Leve"),CONCATENATE("R2C",'Mapa final'!$R$10),"")</f>
        <v/>
      </c>
      <c r="K7" s="44" t="str">
        <f>IF(AND('Mapa final'!$AB$11="Muy Alta",'Mapa final'!$AD$11="Leve"),CONCATENATE("R2C",'Mapa final'!$R$11),"")</f>
        <v/>
      </c>
      <c r="L7" s="119" t="str">
        <f>IF(AND('Mapa final'!$AB$12="Muy Alta",'Mapa final'!$AD$12="Leve"),CONCATENATE("R2C",'Mapa final'!$R$12),"")</f>
        <v/>
      </c>
      <c r="M7" s="118" t="str">
        <f>IF(AND('Mapa final'!$AB$10="Muy Alta",'Mapa final'!$AD$10="Menor"),CONCATENATE("R2C",'Mapa final'!$R$10),"")</f>
        <v/>
      </c>
      <c r="N7" s="44" t="str">
        <f>IF(AND('Mapa final'!$AB$11="Muy Alta",'Mapa final'!$AD$11="Menor"),CONCATENATE("R2C",'Mapa final'!$R$11),"")</f>
        <v/>
      </c>
      <c r="O7" s="119" t="str">
        <f>IF(AND('Mapa final'!$AB$12="Muy Alta",'Mapa final'!$AD$12="Menor"),CONCATENATE("R2C",'Mapa final'!$R$12),"")</f>
        <v/>
      </c>
      <c r="P7" s="118" t="str">
        <f>IF(AND('Mapa final'!$AB$10="Muy Alta",'Mapa final'!$AD$10="Moderado"),CONCATENATE("R2C",'Mapa final'!$R$10),"")</f>
        <v/>
      </c>
      <c r="Q7" s="44" t="str">
        <f>IF(AND('Mapa final'!$AB$11="Muy Alta",'Mapa final'!$AD$11="Moderado"),CONCATENATE("R2C",'Mapa final'!$R$11),"")</f>
        <v/>
      </c>
      <c r="R7" s="119" t="str">
        <f>IF(AND('Mapa final'!$AB$12="Muy Alta",'Mapa final'!$AD$12="Moderado"),CONCATENATE("R2C",'Mapa final'!$R$12),"")</f>
        <v/>
      </c>
      <c r="S7" s="118" t="str">
        <f>IF(AND('Mapa final'!$AB$10="Muy Alta",'Mapa final'!$AD$10="Mayor"),CONCATENATE("R2C",'Mapa final'!$R$10),"")</f>
        <v/>
      </c>
      <c r="T7" s="44" t="str">
        <f>IF(AND('Mapa final'!$AB$11="Muy Alta",'Mapa final'!$AD$11="Mayor"),CONCATENATE("R2C",'Mapa final'!$R$11),"")</f>
        <v/>
      </c>
      <c r="U7" s="119" t="str">
        <f>IF(AND('Mapa final'!$AB$12="Muy Alta",'Mapa final'!$AD$12="Mayor"),CONCATENATE("R2C",'Mapa final'!$R$12),"")</f>
        <v/>
      </c>
      <c r="V7" s="45" t="str">
        <f>IF(AND('Mapa final'!$AB$10="Muy Alta",'Mapa final'!$AD$10="Catastrófico"),CONCATENATE("R2C",'Mapa final'!$R$10),"")</f>
        <v/>
      </c>
      <c r="W7" s="46" t="str">
        <f>IF(AND('Mapa final'!$AB$11="Muy Alta",'Mapa final'!$AD$11="Catastrófico"),CONCATENATE("R2C",'Mapa final'!$R$11),"")</f>
        <v/>
      </c>
      <c r="X7" s="113" t="str">
        <f>IF(AND('Mapa final'!$AB$12="Muy Alta",'Mapa final'!$AD$12="Catastrófico"),CONCATENATE("R2C",'Mapa final'!$R$12),"")</f>
        <v/>
      </c>
      <c r="Y7" s="58"/>
      <c r="Z7" s="292"/>
      <c r="AA7" s="293"/>
      <c r="AB7" s="293"/>
      <c r="AC7" s="293"/>
      <c r="AD7" s="293"/>
      <c r="AE7" s="294"/>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76" ht="15" customHeight="1" x14ac:dyDescent="0.25">
      <c r="A8" s="58"/>
      <c r="B8" s="298"/>
      <c r="C8" s="298"/>
      <c r="D8" s="299"/>
      <c r="E8" s="287"/>
      <c r="F8" s="288"/>
      <c r="G8" s="288"/>
      <c r="H8" s="288"/>
      <c r="I8" s="286"/>
      <c r="J8" s="118" t="str">
        <f>IF(AND('Mapa final'!$AB$13="Muy Alta",'Mapa final'!$AD$13="Leve"),CONCATENATE("R3C",'Mapa final'!$R$13),"")</f>
        <v/>
      </c>
      <c r="K8" s="44" t="str">
        <f>IF(AND('Mapa final'!$AB$14="Muy Alta",'Mapa final'!$AD$14="Leve"),CONCATENATE("R3C",'Mapa final'!$R$14),"")</f>
        <v/>
      </c>
      <c r="L8" s="119" t="str">
        <f>IF(AND('Mapa final'!$AB$15="Muy Alta",'Mapa final'!$AD$15="Leve"),CONCATENATE("R3C",'Mapa final'!$R$15),"")</f>
        <v/>
      </c>
      <c r="M8" s="118" t="str">
        <f>IF(AND('Mapa final'!$AB$13="Muy Alta",'Mapa final'!$AD$13="Menor"),CONCATENATE("R3C",'Mapa final'!$R$13),"")</f>
        <v/>
      </c>
      <c r="N8" s="44" t="str">
        <f>IF(AND('Mapa final'!$AB$14="Muy Alta",'Mapa final'!$AD$14="Menor"),CONCATENATE("R3C",'Mapa final'!$R$14),"")</f>
        <v/>
      </c>
      <c r="O8" s="119" t="str">
        <f>IF(AND('Mapa final'!$AB$15="Muy Alta",'Mapa final'!$AD$15="Menor"),CONCATENATE("R3C",'Mapa final'!$R$15),"")</f>
        <v/>
      </c>
      <c r="P8" s="118" t="str">
        <f>IF(AND('Mapa final'!$AB$13="Muy Alta",'Mapa final'!$AD$13="Moderado"),CONCATENATE("R3C",'Mapa final'!$R$13),"")</f>
        <v/>
      </c>
      <c r="Q8" s="44" t="str">
        <f>IF(AND('Mapa final'!$AB$14="Muy Alta",'Mapa final'!$AD$14="Moderado"),CONCATENATE("R3C",'Mapa final'!$R$14),"")</f>
        <v/>
      </c>
      <c r="R8" s="119" t="str">
        <f>IF(AND('Mapa final'!$AB$15="Muy Alta",'Mapa final'!$AD$15="Moderado"),CONCATENATE("R3C",'Mapa final'!$R$15),"")</f>
        <v/>
      </c>
      <c r="S8" s="118" t="str">
        <f>IF(AND('Mapa final'!$AB$13="Muy Alta",'Mapa final'!$AD$13="Mayor"),CONCATENATE("R3C",'Mapa final'!$R$13),"")</f>
        <v/>
      </c>
      <c r="T8" s="44" t="str">
        <f>IF(AND('Mapa final'!$AB$14="Muy Alta",'Mapa final'!$AD$14="Mayor"),CONCATENATE("R3C",'Mapa final'!$R$14),"")</f>
        <v/>
      </c>
      <c r="U8" s="119" t="str">
        <f>IF(AND('Mapa final'!$AB$15="Muy Alta",'Mapa final'!$AD$15="Mayor"),CONCATENATE("R3C",'Mapa final'!$R$15),"")</f>
        <v/>
      </c>
      <c r="V8" s="45" t="str">
        <f>IF(AND('Mapa final'!$AB$13="Muy Alta",'Mapa final'!$AD$13="Catastrófico"),CONCATENATE("R3C",'Mapa final'!$R$13),"")</f>
        <v/>
      </c>
      <c r="W8" s="46" t="str">
        <f>IF(AND('Mapa final'!$AB$14="Muy Alta",'Mapa final'!$AD$14="Catastrófico"),CONCATENATE("R3C",'Mapa final'!$R$14),"")</f>
        <v/>
      </c>
      <c r="X8" s="113" t="str">
        <f>IF(AND('Mapa final'!$AB$15="Muy Alta",'Mapa final'!$AD$15="Catastrófico"),CONCATENATE("R3C",'Mapa final'!$R$15),"")</f>
        <v/>
      </c>
      <c r="Y8" s="58"/>
      <c r="Z8" s="292"/>
      <c r="AA8" s="293"/>
      <c r="AB8" s="293"/>
      <c r="AC8" s="293"/>
      <c r="AD8" s="293"/>
      <c r="AE8" s="294"/>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row>
    <row r="9" spans="1:76" ht="15" customHeight="1" x14ac:dyDescent="0.25">
      <c r="A9" s="58"/>
      <c r="B9" s="298"/>
      <c r="C9" s="298"/>
      <c r="D9" s="299"/>
      <c r="E9" s="287"/>
      <c r="F9" s="288"/>
      <c r="G9" s="288"/>
      <c r="H9" s="288"/>
      <c r="I9" s="286"/>
      <c r="J9" s="118" t="str">
        <f>IF(AND('Mapa final'!$AB$16="Muy Alta",'Mapa final'!$AD$16="Leve"),CONCATENATE("R4C",'Mapa final'!$R$16),"")</f>
        <v/>
      </c>
      <c r="K9" s="44" t="str">
        <f>IF(AND('Mapa final'!$AB$17="Muy Alta",'Mapa final'!$AD$17="Leve"),CONCATENATE("R4C",'Mapa final'!$R$17),"")</f>
        <v/>
      </c>
      <c r="L9" s="119" t="str">
        <f>IF(AND('Mapa final'!$AB$18="Muy Alta",'Mapa final'!$AD$18="Leve"),CONCATENATE("R4C",'Mapa final'!$R$18),"")</f>
        <v/>
      </c>
      <c r="M9" s="118" t="str">
        <f>IF(AND('Mapa final'!$AB$16="Muy Alta",'Mapa final'!$AD$16="Menor"),CONCATENATE("R4C",'Mapa final'!$R$16),"")</f>
        <v/>
      </c>
      <c r="N9" s="44" t="str">
        <f>IF(AND('Mapa final'!$AB$17="Muy Alta",'Mapa final'!$AD$17="Menor"),CONCATENATE("R4C",'Mapa final'!$R$17),"")</f>
        <v/>
      </c>
      <c r="O9" s="119" t="str">
        <f>IF(AND('Mapa final'!$AB$18="Muy Alta",'Mapa final'!$AD$18="Menor"),CONCATENATE("R4C",'Mapa final'!$R$18),"")</f>
        <v/>
      </c>
      <c r="P9" s="118" t="str">
        <f>IF(AND('Mapa final'!$AB$16="Muy Alta",'Mapa final'!$AD$16="Moderado"),CONCATENATE("R4C",'Mapa final'!$R$16),"")</f>
        <v/>
      </c>
      <c r="Q9" s="44" t="str">
        <f>IF(AND('Mapa final'!$AB$17="Muy Alta",'Mapa final'!$AD$17="Moderado"),CONCATENATE("R4C",'Mapa final'!$R$17),"")</f>
        <v/>
      </c>
      <c r="R9" s="119" t="str">
        <f>IF(AND('Mapa final'!$AB$18="Muy Alta",'Mapa final'!$AD$18="Moderado"),CONCATENATE("R4C",'Mapa final'!$R$18),"")</f>
        <v/>
      </c>
      <c r="S9" s="118" t="str">
        <f>IF(AND('Mapa final'!$AB$16="Muy Alta",'Mapa final'!$AD$16="Mayor"),CONCATENATE("R4C",'Mapa final'!$R$16),"")</f>
        <v/>
      </c>
      <c r="T9" s="44" t="str">
        <f>IF(AND('Mapa final'!$AB$17="Muy Alta",'Mapa final'!$AD$17="Mayor"),CONCATENATE("R4C",'Mapa final'!$R$17),"")</f>
        <v/>
      </c>
      <c r="U9" s="119" t="str">
        <f>IF(AND('Mapa final'!$AB$18="Muy Alta",'Mapa final'!$AD$18="Mayor"),CONCATENATE("R4C",'Mapa final'!$R$18),"")</f>
        <v/>
      </c>
      <c r="V9" s="45" t="str">
        <f>IF(AND('Mapa final'!$AB$16="Muy Alta",'Mapa final'!$AD$16="Catastrófico"),CONCATENATE("R4C",'Mapa final'!$R$16),"")</f>
        <v/>
      </c>
      <c r="W9" s="46" t="str">
        <f>IF(AND('Mapa final'!$AB$17="Muy Alta",'Mapa final'!$AD$17="Catastrófico"),CONCATENATE("R4C",'Mapa final'!$R$17),"")</f>
        <v/>
      </c>
      <c r="X9" s="113" t="str">
        <f>IF(AND('Mapa final'!$AB$18="Muy Alta",'Mapa final'!$AD$18="Catastrófico"),CONCATENATE("R4C",'Mapa final'!$R$18),"")</f>
        <v/>
      </c>
      <c r="Y9" s="58"/>
      <c r="Z9" s="292"/>
      <c r="AA9" s="293"/>
      <c r="AB9" s="293"/>
      <c r="AC9" s="293"/>
      <c r="AD9" s="293"/>
      <c r="AE9" s="294"/>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76" ht="15" customHeight="1" x14ac:dyDescent="0.25">
      <c r="A10" s="58"/>
      <c r="B10" s="298"/>
      <c r="C10" s="298"/>
      <c r="D10" s="299"/>
      <c r="E10" s="287"/>
      <c r="F10" s="288"/>
      <c r="G10" s="288"/>
      <c r="H10" s="288"/>
      <c r="I10" s="286"/>
      <c r="J10" s="118" t="str">
        <f>IF(AND('Mapa final'!$AB$19="Muy Alta",'Mapa final'!$AD$19="Leve"),CONCATENATE("R5C",'Mapa final'!$R$19),"")</f>
        <v/>
      </c>
      <c r="K10" s="44" t="str">
        <f>IF(AND('Mapa final'!$AB$20="Muy Alta",'Mapa final'!$AD$20="Leve"),CONCATENATE("R5C",'Mapa final'!$R$20),"")</f>
        <v/>
      </c>
      <c r="L10" s="119" t="str">
        <f>IF(AND('Mapa final'!$AB$21="Muy Alta",'Mapa final'!$AD$21="Leve"),CONCATENATE("R5C",'Mapa final'!$R$21),"")</f>
        <v/>
      </c>
      <c r="M10" s="118" t="str">
        <f>IF(AND('Mapa final'!$AB$19="Muy Alta",'Mapa final'!$AD$19="Menor"),CONCATENATE("R5C",'Mapa final'!$R$19),"")</f>
        <v/>
      </c>
      <c r="N10" s="44" t="str">
        <f>IF(AND('Mapa final'!$AB$20="Muy Alta",'Mapa final'!$AD$20="Menor"),CONCATENATE("R5C",'Mapa final'!$R$20),"")</f>
        <v/>
      </c>
      <c r="O10" s="119" t="str">
        <f>IF(AND('Mapa final'!$AB$21="Muy Alta",'Mapa final'!$AD$21="Menor"),CONCATENATE("R5C",'Mapa final'!$R$21),"")</f>
        <v/>
      </c>
      <c r="P10" s="118" t="str">
        <f>IF(AND('Mapa final'!$AB$19="Muy Alta",'Mapa final'!$AD$19="Moderado"),CONCATENATE("R5C",'Mapa final'!$R$19),"")</f>
        <v/>
      </c>
      <c r="Q10" s="44" t="str">
        <f>IF(AND('Mapa final'!$AB$20="Muy Alta",'Mapa final'!$AD$20="Moderado"),CONCATENATE("R5C",'Mapa final'!$R$20),"")</f>
        <v/>
      </c>
      <c r="R10" s="119" t="str">
        <f>IF(AND('Mapa final'!$AB$21="Muy Alta",'Mapa final'!$AD$21="Moderado"),CONCATENATE("R5C",'Mapa final'!$R$21),"")</f>
        <v/>
      </c>
      <c r="S10" s="118" t="str">
        <f>IF(AND('Mapa final'!$AB$19="Muy Alta",'Mapa final'!$AD$19="Mayor"),CONCATENATE("R5C",'Mapa final'!$R$19),"")</f>
        <v/>
      </c>
      <c r="T10" s="44" t="str">
        <f>IF(AND('Mapa final'!$AB$20="Muy Alta",'Mapa final'!$AD$20="Mayor"),CONCATENATE("R5C",'Mapa final'!$R$20),"")</f>
        <v/>
      </c>
      <c r="U10" s="119" t="str">
        <f>IF(AND('Mapa final'!$AB$21="Muy Alta",'Mapa final'!$AD$21="Mayor"),CONCATENATE("R5C",'Mapa final'!$R$21),"")</f>
        <v/>
      </c>
      <c r="V10" s="45" t="str">
        <f>IF(AND('Mapa final'!$AB$19="Muy Alta",'Mapa final'!$AD$19="Catastrófico"),CONCATENATE("R5C",'Mapa final'!$R$19),"")</f>
        <v/>
      </c>
      <c r="W10" s="46" t="str">
        <f>IF(AND('Mapa final'!$AB$20="Muy Alta",'Mapa final'!$AD$20="Catastrófico"),CONCATENATE("R5C",'Mapa final'!$R$20),"")</f>
        <v/>
      </c>
      <c r="X10" s="113" t="str">
        <f>IF(AND('Mapa final'!$AB$21="Muy Alta",'Mapa final'!$AD$21="Catastrófico"),CONCATENATE("R5C",'Mapa final'!$R$21),"")</f>
        <v/>
      </c>
      <c r="Y10" s="58"/>
      <c r="Z10" s="292"/>
      <c r="AA10" s="293"/>
      <c r="AB10" s="293"/>
      <c r="AC10" s="293"/>
      <c r="AD10" s="293"/>
      <c r="AE10" s="294"/>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76" ht="15" customHeight="1" x14ac:dyDescent="0.25">
      <c r="A11" s="58"/>
      <c r="B11" s="298"/>
      <c r="C11" s="298"/>
      <c r="D11" s="299"/>
      <c r="E11" s="287"/>
      <c r="F11" s="288"/>
      <c r="G11" s="288"/>
      <c r="H11" s="288"/>
      <c r="I11" s="286"/>
      <c r="J11" s="118" t="str">
        <f>IF(AND('Mapa final'!$AB$22="Muy Alta",'Mapa final'!$AD$22="Leve"),CONCATENATE("R6C",'Mapa final'!$R$22),"")</f>
        <v/>
      </c>
      <c r="K11" s="44" t="str">
        <f>IF(AND('Mapa final'!$AB$23="Muy Alta",'Mapa final'!$AD$23="Leve"),CONCATENATE("R6C",'Mapa final'!$R$23),"")</f>
        <v/>
      </c>
      <c r="L11" s="119" t="str">
        <f>IF(AND('Mapa final'!$AB$24="Muy Alta",'Mapa final'!$AD$24="Leve"),CONCATENATE("R6C",'Mapa final'!$R$24),"")</f>
        <v/>
      </c>
      <c r="M11" s="118" t="str">
        <f>IF(AND('Mapa final'!$AB$22="Muy Alta",'Mapa final'!$AD$22="Menor"),CONCATENATE("R6C",'Mapa final'!$R$22),"")</f>
        <v/>
      </c>
      <c r="N11" s="44" t="str">
        <f>IF(AND('Mapa final'!$AB$23="Muy Alta",'Mapa final'!$AD$23="Menor"),CONCATENATE("R6C",'Mapa final'!$R$23),"")</f>
        <v/>
      </c>
      <c r="O11" s="119" t="str">
        <f>IF(AND('Mapa final'!$AB$24="Muy Alta",'Mapa final'!$AD$24="Menor"),CONCATENATE("R6C",'Mapa final'!$R$24),"")</f>
        <v/>
      </c>
      <c r="P11" s="118" t="str">
        <f>IF(AND('Mapa final'!$AB$22="Muy Alta",'Mapa final'!$AD$22="Moderado"),CONCATENATE("R6C",'Mapa final'!$R$22),"")</f>
        <v/>
      </c>
      <c r="Q11" s="44" t="str">
        <f>IF(AND('Mapa final'!$AB$23="Muy Alta",'Mapa final'!$AD$23="Moderado"),CONCATENATE("R6C",'Mapa final'!$R$23),"")</f>
        <v/>
      </c>
      <c r="R11" s="119" t="str">
        <f>IF(AND('Mapa final'!$AB$24="Muy Alta",'Mapa final'!$AD$24="Moderado"),CONCATENATE("R6C",'Mapa final'!$R$24),"")</f>
        <v/>
      </c>
      <c r="S11" s="118" t="str">
        <f>IF(AND('Mapa final'!$AB$22="Muy Alta",'Mapa final'!$AD$22="Mayor"),CONCATENATE("R6C",'Mapa final'!$R$22),"")</f>
        <v/>
      </c>
      <c r="T11" s="44" t="str">
        <f>IF(AND('Mapa final'!$AB$23="Muy Alta",'Mapa final'!$AD$23="Mayor"),CONCATENATE("R6C",'Mapa final'!$R$23),"")</f>
        <v/>
      </c>
      <c r="U11" s="119" t="str">
        <f>IF(AND('Mapa final'!$AB$24="Muy Alta",'Mapa final'!$AD$24="Mayor"),CONCATENATE("R6C",'Mapa final'!$R$24),"")</f>
        <v/>
      </c>
      <c r="V11" s="45" t="str">
        <f>IF(AND('Mapa final'!$AB$22="Muy Alta",'Mapa final'!$AD$22="Catastrófico"),CONCATENATE("R6C",'Mapa final'!$R$22),"")</f>
        <v/>
      </c>
      <c r="W11" s="46" t="str">
        <f>IF(AND('Mapa final'!$AB$23="Muy Alta",'Mapa final'!$AD$23="Catastrófico"),CONCATENATE("R6C",'Mapa final'!$R$23),"")</f>
        <v/>
      </c>
      <c r="X11" s="113" t="str">
        <f>IF(AND('Mapa final'!$AB$24="Muy Alta",'Mapa final'!$AD$24="Catastrófico"),CONCATENATE("R6C",'Mapa final'!$R$24),"")</f>
        <v/>
      </c>
      <c r="Y11" s="58"/>
      <c r="Z11" s="292"/>
      <c r="AA11" s="293"/>
      <c r="AB11" s="293"/>
      <c r="AC11" s="293"/>
      <c r="AD11" s="293"/>
      <c r="AE11" s="294"/>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row>
    <row r="12" spans="1:76" ht="15" customHeight="1" x14ac:dyDescent="0.25">
      <c r="A12" s="58"/>
      <c r="B12" s="298"/>
      <c r="C12" s="298"/>
      <c r="D12" s="299"/>
      <c r="E12" s="287"/>
      <c r="F12" s="288"/>
      <c r="G12" s="288"/>
      <c r="H12" s="288"/>
      <c r="I12" s="286"/>
      <c r="J12" s="118" t="str">
        <f>IF(AND('Mapa final'!$AB$25="Muy Alta",'Mapa final'!$AD$25="Leve"),CONCATENATE("R7C",'Mapa final'!$R$25),"")</f>
        <v/>
      </c>
      <c r="K12" s="44" t="str">
        <f>IF(AND('Mapa final'!$AB$26="Muy Alta",'Mapa final'!$AD$26="Leve"),CONCATENATE("R7C",'Mapa final'!$R$26),"")</f>
        <v/>
      </c>
      <c r="L12" s="119" t="str">
        <f>IF(AND('Mapa final'!$AB$27="Muy Alta",'Mapa final'!$AD$27="Leve"),CONCATENATE("R7C",'Mapa final'!$R$27),"")</f>
        <v/>
      </c>
      <c r="M12" s="118" t="str">
        <f>IF(AND('Mapa final'!$AB$25="Muy Alta",'Mapa final'!$AD$25="Menor"),CONCATENATE("R7C",'Mapa final'!$R$25),"")</f>
        <v/>
      </c>
      <c r="N12" s="44" t="str">
        <f>IF(AND('Mapa final'!$AB$26="Muy Alta",'Mapa final'!$AD$26="Menor"),CONCATENATE("R7C",'Mapa final'!$R$26),"")</f>
        <v/>
      </c>
      <c r="O12" s="119" t="str">
        <f>IF(AND('Mapa final'!$AB$27="Muy Alta",'Mapa final'!$AD$27="Menor"),CONCATENATE("R7C",'Mapa final'!$R$27),"")</f>
        <v/>
      </c>
      <c r="P12" s="118" t="str">
        <f>IF(AND('Mapa final'!$AB$25="Muy Alta",'Mapa final'!$AD$25="Moderado"),CONCATENATE("R7C",'Mapa final'!$R$25),"")</f>
        <v/>
      </c>
      <c r="Q12" s="44" t="str">
        <f>IF(AND('Mapa final'!$AB$26="Muy Alta",'Mapa final'!$AD$26="Moderado"),CONCATENATE("R7C",'Mapa final'!$R$26),"")</f>
        <v/>
      </c>
      <c r="R12" s="119" t="str">
        <f>IF(AND('Mapa final'!$AB$27="Muy Alta",'Mapa final'!$AD$27="Moderado"),CONCATENATE("R7C",'Mapa final'!$R$27),"")</f>
        <v/>
      </c>
      <c r="S12" s="118" t="str">
        <f>IF(AND('Mapa final'!$AB$25="Muy Alta",'Mapa final'!$AD$25="Mayor"),CONCATENATE("R7C",'Mapa final'!$R$25),"")</f>
        <v/>
      </c>
      <c r="T12" s="44" t="str">
        <f>IF(AND('Mapa final'!$AB$26="Muy Alta",'Mapa final'!$AD$26="Mayor"),CONCATENATE("R7C",'Mapa final'!$R$26),"")</f>
        <v/>
      </c>
      <c r="U12" s="119" t="str">
        <f>IF(AND('Mapa final'!$AB$27="Muy Alta",'Mapa final'!$AD$27="Mayor"),CONCATENATE("R7C",'Mapa final'!$R$27),"")</f>
        <v/>
      </c>
      <c r="V12" s="45" t="str">
        <f>IF(AND('Mapa final'!$AB$25="Muy Alta",'Mapa final'!$AD$25="Catastrófico"),CONCATENATE("R7C",'Mapa final'!$R$25),"")</f>
        <v/>
      </c>
      <c r="W12" s="46" t="str">
        <f>IF(AND('Mapa final'!$AB$26="Muy Alta",'Mapa final'!$AD$26="Catastrófico"),CONCATENATE("R7C",'Mapa final'!$R$26),"")</f>
        <v/>
      </c>
      <c r="X12" s="113" t="str">
        <f>IF(AND('Mapa final'!$AB$27="Muy Alta",'Mapa final'!$AD$27="Catastrófico"),CONCATENATE("R7C",'Mapa final'!$R$27),"")</f>
        <v/>
      </c>
      <c r="Y12" s="58"/>
      <c r="Z12" s="292"/>
      <c r="AA12" s="293"/>
      <c r="AB12" s="293"/>
      <c r="AC12" s="293"/>
      <c r="AD12" s="293"/>
      <c r="AE12" s="294"/>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row>
    <row r="13" spans="1:76" ht="15" customHeight="1" x14ac:dyDescent="0.25">
      <c r="A13" s="58"/>
      <c r="B13" s="298"/>
      <c r="C13" s="298"/>
      <c r="D13" s="299"/>
      <c r="E13" s="287"/>
      <c r="F13" s="288"/>
      <c r="G13" s="288"/>
      <c r="H13" s="288"/>
      <c r="I13" s="286"/>
      <c r="J13" s="118" t="str">
        <f>IF(AND('Mapa final'!$AB$28="Muy Alta",'Mapa final'!$AD$28="Leve"),CONCATENATE("R8C",'Mapa final'!$R$28),"")</f>
        <v/>
      </c>
      <c r="K13" s="44" t="str">
        <f>IF(AND('Mapa final'!$AB$29="Muy Alta",'Mapa final'!$AD$29="Leve"),CONCATENATE("R8C",'Mapa final'!$R$29),"")</f>
        <v/>
      </c>
      <c r="L13" s="119" t="str">
        <f>IF(AND('Mapa final'!$AB$30="Muy Alta",'Mapa final'!$AD$30="Leve"),CONCATENATE("R8C",'Mapa final'!$R$30),"")</f>
        <v/>
      </c>
      <c r="M13" s="118" t="str">
        <f>IF(AND('Mapa final'!$AB$28="Muy Alta",'Mapa final'!$AD$28="Menor"),CONCATENATE("R8C",'Mapa final'!$R$28),"")</f>
        <v/>
      </c>
      <c r="N13" s="44" t="str">
        <f>IF(AND('Mapa final'!$AB$29="Muy Alta",'Mapa final'!$AD$29="Menor"),CONCATENATE("R8C",'Mapa final'!$R$29),"")</f>
        <v/>
      </c>
      <c r="O13" s="119" t="str">
        <f>IF(AND('Mapa final'!$AB$30="Muy Alta",'Mapa final'!$AD$30="Menor"),CONCATENATE("R8C",'Mapa final'!$R$30),"")</f>
        <v/>
      </c>
      <c r="P13" s="118" t="str">
        <f>IF(AND('Mapa final'!$AB$28="Muy Alta",'Mapa final'!$AD$28="Moderado"),CONCATENATE("R8C",'Mapa final'!$R$28),"")</f>
        <v/>
      </c>
      <c r="Q13" s="44" t="str">
        <f>IF(AND('Mapa final'!$AB$29="Muy Alta",'Mapa final'!$AD$29="Moderado"),CONCATENATE("R8C",'Mapa final'!$R$29),"")</f>
        <v/>
      </c>
      <c r="R13" s="119" t="str">
        <f>IF(AND('Mapa final'!$AB$30="Muy Alta",'Mapa final'!$AD$30="Moderado"),CONCATENATE("R8C",'Mapa final'!$R$30),"")</f>
        <v/>
      </c>
      <c r="S13" s="118" t="str">
        <f>IF(AND('Mapa final'!$AB$28="Muy Alta",'Mapa final'!$AD$28="Mayor"),CONCATENATE("R8C",'Mapa final'!$R$28),"")</f>
        <v/>
      </c>
      <c r="T13" s="44" t="str">
        <f>IF(AND('Mapa final'!$AB$29="Muy Alta",'Mapa final'!$AD$29="Mayor"),CONCATENATE("R8C",'Mapa final'!$R$29),"")</f>
        <v/>
      </c>
      <c r="U13" s="119" t="str">
        <f>IF(AND('Mapa final'!$AB$30="Muy Alta",'Mapa final'!$AD$30="Mayor"),CONCATENATE("R8C",'Mapa final'!$R$30),"")</f>
        <v/>
      </c>
      <c r="V13" s="45" t="str">
        <f>IF(AND('Mapa final'!$AB$28="Muy Alta",'Mapa final'!$AD$28="Catastrófico"),CONCATENATE("R8C",'Mapa final'!$R$28),"")</f>
        <v/>
      </c>
      <c r="W13" s="46" t="str">
        <f>IF(AND('Mapa final'!$AB$29="Muy Alta",'Mapa final'!$AD$29="Catastrófico"),CONCATENATE("R8C",'Mapa final'!$R$29),"")</f>
        <v/>
      </c>
      <c r="X13" s="113" t="str">
        <f>IF(AND('Mapa final'!$AB$30="Muy Alta",'Mapa final'!$AD$30="Catastrófico"),CONCATENATE("R8C",'Mapa final'!$R$30),"")</f>
        <v/>
      </c>
      <c r="Y13" s="58"/>
      <c r="Z13" s="292"/>
      <c r="AA13" s="293"/>
      <c r="AB13" s="293"/>
      <c r="AC13" s="293"/>
      <c r="AD13" s="293"/>
      <c r="AE13" s="294"/>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76" ht="15" customHeight="1" x14ac:dyDescent="0.25">
      <c r="A14" s="58"/>
      <c r="B14" s="298"/>
      <c r="C14" s="298"/>
      <c r="D14" s="299"/>
      <c r="E14" s="287"/>
      <c r="F14" s="288"/>
      <c r="G14" s="288"/>
      <c r="H14" s="288"/>
      <c r="I14" s="286"/>
      <c r="J14" s="118" t="str">
        <f>IF(AND('Mapa final'!$AB$31="Muy Alta",'Mapa final'!$AD$31="Leve"),CONCATENATE("R9C",'Mapa final'!$R$31),"")</f>
        <v/>
      </c>
      <c r="K14" s="44" t="str">
        <f>IF(AND('Mapa final'!$AB$32="Muy Alta",'Mapa final'!$AD$32="Leve"),CONCATENATE("R9C",'Mapa final'!$R$32),"")</f>
        <v/>
      </c>
      <c r="L14" s="119" t="str">
        <f>IF(AND('Mapa final'!$AB$33="Muy Alta",'Mapa final'!$AD$33="Leve"),CONCATENATE("R9C",'Mapa final'!$R$33),"")</f>
        <v/>
      </c>
      <c r="M14" s="118" t="str">
        <f>IF(AND('Mapa final'!$AB$31="Muy Alta",'Mapa final'!$AD$31="Menor"),CONCATENATE("R9C",'Mapa final'!$R$31),"")</f>
        <v/>
      </c>
      <c r="N14" s="44" t="str">
        <f>IF(AND('Mapa final'!$AB$32="Muy Alta",'Mapa final'!$AD$32="Menor"),CONCATENATE("R9C",'Mapa final'!$R$32),"")</f>
        <v/>
      </c>
      <c r="O14" s="119" t="str">
        <f>IF(AND('Mapa final'!$AB$33="Muy Alta",'Mapa final'!$AD$33="Menor"),CONCATENATE("R9C",'Mapa final'!$R$33),"")</f>
        <v/>
      </c>
      <c r="P14" s="118" t="str">
        <f>IF(AND('Mapa final'!$AB$31="Muy Alta",'Mapa final'!$AD$31="Moderado"),CONCATENATE("R9C",'Mapa final'!$R$31),"")</f>
        <v/>
      </c>
      <c r="Q14" s="44" t="str">
        <f>IF(AND('Mapa final'!$AB$32="Muy Alta",'Mapa final'!$AD$32="Moderado"),CONCATENATE("R9C",'Mapa final'!$R$32),"")</f>
        <v/>
      </c>
      <c r="R14" s="119" t="str">
        <f>IF(AND('Mapa final'!$AB$33="Muy Alta",'Mapa final'!$AD$33="Moderado"),CONCATENATE("R9C",'Mapa final'!$R$33),"")</f>
        <v/>
      </c>
      <c r="S14" s="118" t="str">
        <f>IF(AND('Mapa final'!$AB$31="Muy Alta",'Mapa final'!$AD$31="Mayor"),CONCATENATE("R9C",'Mapa final'!$R$31),"")</f>
        <v/>
      </c>
      <c r="T14" s="44" t="str">
        <f>IF(AND('Mapa final'!$AB$32="Muy Alta",'Mapa final'!$AD$32="Mayor"),CONCATENATE("R9C",'Mapa final'!$R$32),"")</f>
        <v/>
      </c>
      <c r="U14" s="119" t="str">
        <f>IF(AND('Mapa final'!$AB$33="Muy Alta",'Mapa final'!$AD$33="Mayor"),CONCATENATE("R9C",'Mapa final'!$R$33),"")</f>
        <v/>
      </c>
      <c r="V14" s="45" t="str">
        <f>IF(AND('Mapa final'!$AB$31="Muy Alta",'Mapa final'!$AD$31="Catastrófico"),CONCATENATE("R9C",'Mapa final'!$R$31),"")</f>
        <v/>
      </c>
      <c r="W14" s="46" t="str">
        <f>IF(AND('Mapa final'!$AB$32="Muy Alta",'Mapa final'!$AD$32="Catastrófico"),CONCATENATE("R9C",'Mapa final'!$R$32),"")</f>
        <v/>
      </c>
      <c r="X14" s="113" t="str">
        <f>IF(AND('Mapa final'!$AB$33="Muy Alta",'Mapa final'!$AD$33="Catastrófico"),CONCATENATE("R9C",'Mapa final'!$R$33),"")</f>
        <v/>
      </c>
      <c r="Y14" s="58"/>
      <c r="Z14" s="292"/>
      <c r="AA14" s="293"/>
      <c r="AB14" s="293"/>
      <c r="AC14" s="293"/>
      <c r="AD14" s="293"/>
      <c r="AE14" s="294"/>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row>
    <row r="15" spans="1:76" ht="15" customHeight="1" x14ac:dyDescent="0.25">
      <c r="A15" s="58"/>
      <c r="B15" s="298"/>
      <c r="C15" s="298"/>
      <c r="D15" s="299"/>
      <c r="E15" s="287"/>
      <c r="F15" s="288"/>
      <c r="G15" s="288"/>
      <c r="H15" s="288"/>
      <c r="I15" s="286"/>
      <c r="J15" s="118" t="str">
        <f>IF(AND('Mapa final'!$AB$34="Muy Alta",'Mapa final'!$AD$34="Leve"),CONCATENATE("R10C",'Mapa final'!$R$34),"")</f>
        <v/>
      </c>
      <c r="K15" s="44" t="str">
        <f>IF(AND('Mapa final'!$AB$35="Muy Alta",'Mapa final'!$AD$35="Leve"),CONCATENATE("R10C",'Mapa final'!$R$35),"")</f>
        <v/>
      </c>
      <c r="L15" s="119" t="str">
        <f>IF(AND('Mapa final'!$AB$36="Muy Alta",'Mapa final'!$AD$36="Leve"),CONCATENATE("R10C",'Mapa final'!$R$36),"")</f>
        <v/>
      </c>
      <c r="M15" s="118" t="str">
        <f>IF(AND('Mapa final'!$AB$34="Muy Alta",'Mapa final'!$AD$34="Menor"),CONCATENATE("R10C",'Mapa final'!$R$34),"")</f>
        <v/>
      </c>
      <c r="N15" s="44" t="str">
        <f>IF(AND('Mapa final'!$AB$35="Muy Alta",'Mapa final'!$AD$35="Menor"),CONCATENATE("R10C",'Mapa final'!$R$35),"")</f>
        <v/>
      </c>
      <c r="O15" s="119" t="str">
        <f>IF(AND('Mapa final'!$AB$36="Muy Alta",'Mapa final'!$AD$36="Menor"),CONCATENATE("R10C",'Mapa final'!$R$36),"")</f>
        <v/>
      </c>
      <c r="P15" s="118" t="str">
        <f>IF(AND('Mapa final'!$AB$34="Muy Alta",'Mapa final'!$AD$34="Moderado"),CONCATENATE("R10C",'Mapa final'!$R$34),"")</f>
        <v/>
      </c>
      <c r="Q15" s="44" t="str">
        <f>IF(AND('Mapa final'!$AB$35="Muy Alta",'Mapa final'!$AD$35="Moderado"),CONCATENATE("R10C",'Mapa final'!$R$35),"")</f>
        <v/>
      </c>
      <c r="R15" s="119" t="str">
        <f>IF(AND('Mapa final'!$AB$36="Muy Alta",'Mapa final'!$AD$36="Moderado"),CONCATENATE("R10C",'Mapa final'!$R$36),"")</f>
        <v/>
      </c>
      <c r="S15" s="118" t="str">
        <f>IF(AND('Mapa final'!$AB$34="Muy Alta",'Mapa final'!$AD$34="Mayor"),CONCATENATE("R10C",'Mapa final'!$R$34),"")</f>
        <v/>
      </c>
      <c r="T15" s="44" t="str">
        <f>IF(AND('Mapa final'!$AB$35="Muy Alta",'Mapa final'!$AD$35="Mayor"),CONCATENATE("R10C",'Mapa final'!$R$35),"")</f>
        <v/>
      </c>
      <c r="U15" s="119" t="str">
        <f>IF(AND('Mapa final'!$AB$36="Muy Alta",'Mapa final'!$AD$36="Mayor"),CONCATENATE("R10C",'Mapa final'!$R$36),"")</f>
        <v/>
      </c>
      <c r="V15" s="45" t="str">
        <f>IF(AND('Mapa final'!$AB$34="Muy Alta",'Mapa final'!$AD$34="Catastrófico"),CONCATENATE("R10C",'Mapa final'!$R$34),"")</f>
        <v/>
      </c>
      <c r="W15" s="46" t="str">
        <f>IF(AND('Mapa final'!$AB$35="Muy Alta",'Mapa final'!$AD$35="Catastrófico"),CONCATENATE("R10C",'Mapa final'!$R$35),"")</f>
        <v/>
      </c>
      <c r="X15" s="113" t="str">
        <f>IF(AND('Mapa final'!$AB$36="Muy Alta",'Mapa final'!$AD$36="Catastrófico"),CONCATENATE("R10C",'Mapa final'!$R$36),"")</f>
        <v/>
      </c>
      <c r="Y15" s="58"/>
      <c r="Z15" s="292"/>
      <c r="AA15" s="293"/>
      <c r="AB15" s="293"/>
      <c r="AC15" s="293"/>
      <c r="AD15" s="293"/>
      <c r="AE15" s="294"/>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row>
    <row r="16" spans="1:76" ht="15" customHeight="1" x14ac:dyDescent="0.25">
      <c r="A16" s="58"/>
      <c r="B16" s="298"/>
      <c r="C16" s="298"/>
      <c r="D16" s="299"/>
      <c r="E16" s="287"/>
      <c r="F16" s="288"/>
      <c r="G16" s="288"/>
      <c r="H16" s="288"/>
      <c r="I16" s="286"/>
      <c r="J16" s="118" t="str">
        <f>IF(AND('Mapa final'!$AB$37="Muy Alta",'Mapa final'!$AD$37="Leve"),CONCATENATE("R11C",'Mapa final'!$R$37),"")</f>
        <v/>
      </c>
      <c r="K16" s="44" t="str">
        <f>IF(AND('Mapa final'!$AB$38="Muy Alta",'Mapa final'!$AD$38="Leve"),CONCATENATE("R11C",'Mapa final'!$R$38),"")</f>
        <v/>
      </c>
      <c r="L16" s="119" t="str">
        <f>IF(AND('Mapa final'!$AB$39="Muy Alta",'Mapa final'!$AD$39="Leve"),CONCATENATE("R11C",'Mapa final'!$R$39),"")</f>
        <v/>
      </c>
      <c r="M16" s="118" t="str">
        <f>IF(AND('Mapa final'!$AB$37="Muy Alta",'Mapa final'!$AD$37="Menor"),CONCATENATE("R11C",'Mapa final'!$R$37),"")</f>
        <v/>
      </c>
      <c r="N16" s="44" t="str">
        <f>IF(AND('Mapa final'!$AB$38="Muy Alta",'Mapa final'!$AD$38="Menor"),CONCATENATE("R11C",'Mapa final'!$R$38),"")</f>
        <v/>
      </c>
      <c r="O16" s="119" t="str">
        <f>IF(AND('Mapa final'!$AB$39="Muy Alta",'Mapa final'!$AD$39="Menor"),CONCATENATE("R11C",'Mapa final'!$R$39),"")</f>
        <v/>
      </c>
      <c r="P16" s="118" t="str">
        <f>IF(AND('Mapa final'!$AB$37="Muy Alta",'Mapa final'!$AD$37="Moderado"),CONCATENATE("R11C",'Mapa final'!$R$37),"")</f>
        <v/>
      </c>
      <c r="Q16" s="44" t="str">
        <f>IF(AND('Mapa final'!$AB$38="Muy Alta",'Mapa final'!$AD$38="Moderado"),CONCATENATE("R11C",'Mapa final'!$R$38),"")</f>
        <v/>
      </c>
      <c r="R16" s="119" t="str">
        <f>IF(AND('Mapa final'!$AB$39="Muy Alta",'Mapa final'!$AD$39="Moderado"),CONCATENATE("R11C",'Mapa final'!$R$39),"")</f>
        <v/>
      </c>
      <c r="S16" s="118" t="str">
        <f>IF(AND('Mapa final'!$AB$37="Muy Alta",'Mapa final'!$AD$37="Mayor"),CONCATENATE("R11C",'Mapa final'!$R$37),"")</f>
        <v/>
      </c>
      <c r="T16" s="44" t="str">
        <f>IF(AND('Mapa final'!$AB$38="Muy Alta",'Mapa final'!$AD$38="Mayor"),CONCATENATE("R11C",'Mapa final'!$R$38),"")</f>
        <v/>
      </c>
      <c r="U16" s="119" t="str">
        <f>IF(AND('Mapa final'!$AB$39="Muy Alta",'Mapa final'!$AD$39="Mayor"),CONCATENATE("R11C",'Mapa final'!$R$39),"")</f>
        <v/>
      </c>
      <c r="V16" s="45" t="str">
        <f>IF(AND('Mapa final'!$AB$37="Muy Alta",'Mapa final'!$AD$37="Catastrófico"),CONCATENATE("R11C",'Mapa final'!$R$37),"")</f>
        <v/>
      </c>
      <c r="W16" s="46" t="str">
        <f>IF(AND('Mapa final'!$AB$38="Muy Alta",'Mapa final'!$AD$38="Catastrófico"),CONCATENATE("R11C",'Mapa final'!$R$38),"")</f>
        <v/>
      </c>
      <c r="X16" s="113" t="str">
        <f>IF(AND('Mapa final'!$AB$39="Muy Alta",'Mapa final'!$AD$39="Catastrófico"),CONCATENATE("R11C",'Mapa final'!$R$39),"")</f>
        <v/>
      </c>
      <c r="Y16" s="58"/>
      <c r="Z16" s="292"/>
      <c r="AA16" s="293"/>
      <c r="AB16" s="293"/>
      <c r="AC16" s="293"/>
      <c r="AD16" s="293"/>
      <c r="AE16" s="294"/>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61" ht="15" customHeight="1" x14ac:dyDescent="0.25">
      <c r="A17" s="58"/>
      <c r="B17" s="298"/>
      <c r="C17" s="298"/>
      <c r="D17" s="299"/>
      <c r="E17" s="287"/>
      <c r="F17" s="288"/>
      <c r="G17" s="288"/>
      <c r="H17" s="288"/>
      <c r="I17" s="286"/>
      <c r="J17" s="118" t="str">
        <f>IF(AND('Mapa final'!$AB$40="Muy Alta",'Mapa final'!$AD$40="Leve"),CONCATENATE("R12C",'Mapa final'!$R$40),"")</f>
        <v/>
      </c>
      <c r="K17" s="44" t="str">
        <f>IF(AND('Mapa final'!$AB$41="Muy Alta",'Mapa final'!$AD$41="Leve"),CONCATENATE("R12C",'Mapa final'!$R$41),"")</f>
        <v/>
      </c>
      <c r="L17" s="119" t="str">
        <f>IF(AND('Mapa final'!$AB$42="Muy Alta",'Mapa final'!$AD$42="Leve"),CONCATENATE("R12C",'Mapa final'!$R$42),"")</f>
        <v/>
      </c>
      <c r="M17" s="118" t="str">
        <f>IF(AND('Mapa final'!$AB$40="Muy Alta",'Mapa final'!$AD$40="Menor"),CONCATENATE("R12C",'Mapa final'!$R$40),"")</f>
        <v/>
      </c>
      <c r="N17" s="44" t="str">
        <f>IF(AND('Mapa final'!$AB$41="Muy Alta",'Mapa final'!$AD$41="Menor"),CONCATENATE("R12C",'Mapa final'!$R$41),"")</f>
        <v/>
      </c>
      <c r="O17" s="119" t="str">
        <f>IF(AND('Mapa final'!$AB$42="Muy Alta",'Mapa final'!$AD$42="Menor"),CONCATENATE("R12C",'Mapa final'!$R$42),"")</f>
        <v/>
      </c>
      <c r="P17" s="118" t="str">
        <f>IF(AND('Mapa final'!$AB$40="Muy Alta",'Mapa final'!$AD$40="Moderado"),CONCATENATE("R12C",'Mapa final'!$R$40),"")</f>
        <v/>
      </c>
      <c r="Q17" s="44" t="str">
        <f>IF(AND('Mapa final'!$AB$41="Muy Alta",'Mapa final'!$AD$41="Moderado"),CONCATENATE("R12C",'Mapa final'!$R$41),"")</f>
        <v/>
      </c>
      <c r="R17" s="119" t="str">
        <f>IF(AND('Mapa final'!$AB$42="Muy Alta",'Mapa final'!$AD$42="Moderado"),CONCATENATE("R12C",'Mapa final'!$R$42),"")</f>
        <v/>
      </c>
      <c r="S17" s="118" t="str">
        <f>IF(AND('Mapa final'!$AB$40="Muy Alta",'Mapa final'!$AD$40="Mayor"),CONCATENATE("R12C",'Mapa final'!$R$40),"")</f>
        <v/>
      </c>
      <c r="T17" s="44" t="str">
        <f>IF(AND('Mapa final'!$AB$41="Muy Alta",'Mapa final'!$AD$41="Mayor"),CONCATENATE("R12C",'Mapa final'!$R$41),"")</f>
        <v/>
      </c>
      <c r="U17" s="119" t="str">
        <f>IF(AND('Mapa final'!$AB$42="Muy Alta",'Mapa final'!$AD$42="Mayor"),CONCATENATE("R12C",'Mapa final'!$R$42),"")</f>
        <v/>
      </c>
      <c r="V17" s="45" t="str">
        <f>IF(AND('Mapa final'!$AB$40="Muy Alta",'Mapa final'!$AD$40="Catastrófico"),CONCATENATE("R12C",'Mapa final'!$R$40),"")</f>
        <v/>
      </c>
      <c r="W17" s="46" t="str">
        <f>IF(AND('Mapa final'!$AB$41="Muy Alta",'Mapa final'!$AD$41="Catastrófico"),CONCATENATE("R12C",'Mapa final'!$R$41),"")</f>
        <v/>
      </c>
      <c r="X17" s="113" t="str">
        <f>IF(AND('Mapa final'!$AB$42="Muy Alta",'Mapa final'!$AD$42="Catastrófico"),CONCATENATE("R12C",'Mapa final'!$R$42),"")</f>
        <v/>
      </c>
      <c r="Y17" s="58"/>
      <c r="Z17" s="292"/>
      <c r="AA17" s="293"/>
      <c r="AB17" s="293"/>
      <c r="AC17" s="293"/>
      <c r="AD17" s="293"/>
      <c r="AE17" s="294"/>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row>
    <row r="18" spans="1:61" ht="15" customHeight="1" x14ac:dyDescent="0.25">
      <c r="A18" s="58"/>
      <c r="B18" s="298"/>
      <c r="C18" s="298"/>
      <c r="D18" s="299"/>
      <c r="E18" s="287"/>
      <c r="F18" s="288"/>
      <c r="G18" s="288"/>
      <c r="H18" s="288"/>
      <c r="I18" s="286"/>
      <c r="J18" s="118" t="str">
        <f>IF(AND('Mapa final'!$AB$43="Muy Alta",'Mapa final'!$AD$43="Leve"),CONCATENATE("R13C",'Mapa final'!$R$43),"")</f>
        <v/>
      </c>
      <c r="K18" s="44" t="str">
        <f>IF(AND('Mapa final'!$AB$44="Muy Alta",'Mapa final'!$AD$44="Leve"),CONCATENATE("R13C",'Mapa final'!$R$44),"")</f>
        <v/>
      </c>
      <c r="L18" s="119" t="str">
        <f>IF(AND('Mapa final'!$AB$45="Muy Alta",'Mapa final'!$AD$45="Leve"),CONCATENATE("R13C",'Mapa final'!$R$45),"")</f>
        <v/>
      </c>
      <c r="M18" s="118" t="str">
        <f>IF(AND('Mapa final'!$AB$43="Muy Alta",'Mapa final'!$AD$43="Menor"),CONCATENATE("R13C",'Mapa final'!$R$43),"")</f>
        <v/>
      </c>
      <c r="N18" s="44" t="str">
        <f>IF(AND('Mapa final'!$AB$44="Muy Alta",'Mapa final'!$AD$44="Menor"),CONCATENATE("R13C",'Mapa final'!$R$44),"")</f>
        <v/>
      </c>
      <c r="O18" s="119" t="str">
        <f>IF(AND('Mapa final'!$AB$45="Muy Alta",'Mapa final'!$AD$45="Menor"),CONCATENATE("R13C",'Mapa final'!$R$45),"")</f>
        <v/>
      </c>
      <c r="P18" s="118" t="str">
        <f>IF(AND('Mapa final'!$AB$43="Muy Alta",'Mapa final'!$AD$43="Moderado"),CONCATENATE("R13C",'Mapa final'!$R$43),"")</f>
        <v/>
      </c>
      <c r="Q18" s="44" t="str">
        <f>IF(AND('Mapa final'!$AB$44="Muy Alta",'Mapa final'!$AD$44="Moderado"),CONCATENATE("R13C",'Mapa final'!$R$44),"")</f>
        <v/>
      </c>
      <c r="R18" s="119" t="str">
        <f>IF(AND('Mapa final'!$AB$45="Muy Alta",'Mapa final'!$AD$45="Moderado"),CONCATENATE("R13C",'Mapa final'!$R$45),"")</f>
        <v/>
      </c>
      <c r="S18" s="118" t="str">
        <f>IF(AND('Mapa final'!$AB$43="Muy Alta",'Mapa final'!$AD$43="Mayor"),CONCATENATE("R13C",'Mapa final'!$R$43),"")</f>
        <v/>
      </c>
      <c r="T18" s="44" t="str">
        <f>IF(AND('Mapa final'!$AB$44="Muy Alta",'Mapa final'!$AD$44="Mayor"),CONCATENATE("R13C",'Mapa final'!$R$44),"")</f>
        <v/>
      </c>
      <c r="U18" s="119" t="str">
        <f>IF(AND('Mapa final'!$AB$45="Muy Alta",'Mapa final'!$AD$45="Mayor"),CONCATENATE("R13C",'Mapa final'!$R$45),"")</f>
        <v/>
      </c>
      <c r="V18" s="45" t="str">
        <f>IF(AND('Mapa final'!$AB$43="Muy Alta",'Mapa final'!$AD$43="Catastrófico"),CONCATENATE("R13C",'Mapa final'!$R$43),"")</f>
        <v/>
      </c>
      <c r="W18" s="46" t="str">
        <f>IF(AND('Mapa final'!$AB$44="Muy Alta",'Mapa final'!$AD$44="Catastrófico"),CONCATENATE("R13C",'Mapa final'!$R$44),"")</f>
        <v/>
      </c>
      <c r="X18" s="113" t="str">
        <f>IF(AND('Mapa final'!$AB$45="Muy Alta",'Mapa final'!$AD$45="Catastrófico"),CONCATENATE("R13C",'Mapa final'!$R$45),"")</f>
        <v/>
      </c>
      <c r="Y18" s="58"/>
      <c r="Z18" s="292"/>
      <c r="AA18" s="293"/>
      <c r="AB18" s="293"/>
      <c r="AC18" s="293"/>
      <c r="AD18" s="293"/>
      <c r="AE18" s="294"/>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row>
    <row r="19" spans="1:61" ht="15" customHeight="1" x14ac:dyDescent="0.25">
      <c r="A19" s="58"/>
      <c r="B19" s="298"/>
      <c r="C19" s="298"/>
      <c r="D19" s="299"/>
      <c r="E19" s="287"/>
      <c r="F19" s="288"/>
      <c r="G19" s="288"/>
      <c r="H19" s="288"/>
      <c r="I19" s="286"/>
      <c r="J19" s="118" t="str">
        <f>IF(AND('Mapa final'!$AB$46="Muy Alta",'Mapa final'!$AD$46="Leve"),CONCATENATE("R14C",'Mapa final'!$R$46),"")</f>
        <v/>
      </c>
      <c r="K19" s="44" t="str">
        <f>IF(AND('Mapa final'!$AB$47="Muy Alta",'Mapa final'!$AD$47="Leve"),CONCATENATE("R14C",'Mapa final'!$R$47),"")</f>
        <v/>
      </c>
      <c r="L19" s="119" t="str">
        <f>IF(AND('Mapa final'!$AB$48="Muy Alta",'Mapa final'!$AD$48="Leve"),CONCATENATE("R14C",'Mapa final'!$R$48),"")</f>
        <v/>
      </c>
      <c r="M19" s="118" t="str">
        <f>IF(AND('Mapa final'!$AB$46="Muy Alta",'Mapa final'!$AD$46="Menor"),CONCATENATE("R14C",'Mapa final'!$R$46),"")</f>
        <v/>
      </c>
      <c r="N19" s="44" t="str">
        <f>IF(AND('Mapa final'!$AB$47="Muy Alta",'Mapa final'!$AD$47="Menor"),CONCATENATE("R14C",'Mapa final'!$R$47),"")</f>
        <v/>
      </c>
      <c r="O19" s="119" t="str">
        <f>IF(AND('Mapa final'!$AB$48="Muy Alta",'Mapa final'!$AD$48="Menor"),CONCATENATE("R14C",'Mapa final'!$R$48),"")</f>
        <v/>
      </c>
      <c r="P19" s="118" t="str">
        <f>IF(AND('Mapa final'!$AB$46="Muy Alta",'Mapa final'!$AD$46="Moderado"),CONCATENATE("R14C",'Mapa final'!$R$46),"")</f>
        <v/>
      </c>
      <c r="Q19" s="44" t="str">
        <f>IF(AND('Mapa final'!$AB$47="Muy Alta",'Mapa final'!$AD$47="Moderado"),CONCATENATE("R14C",'Mapa final'!$R$47),"")</f>
        <v/>
      </c>
      <c r="R19" s="119" t="str">
        <f>IF(AND('Mapa final'!$AB$48="Muy Alta",'Mapa final'!$AD$48="Moderado"),CONCATENATE("R14C",'Mapa final'!$R$48),"")</f>
        <v/>
      </c>
      <c r="S19" s="118" t="str">
        <f>IF(AND('Mapa final'!$AB$46="Muy Alta",'Mapa final'!$AD$46="Mayor"),CONCATENATE("R14C",'Mapa final'!$R$46),"")</f>
        <v/>
      </c>
      <c r="T19" s="44" t="str">
        <f>IF(AND('Mapa final'!$AB$47="Muy Alta",'Mapa final'!$AD$47="Mayor"),CONCATENATE("R14C",'Mapa final'!$R$47),"")</f>
        <v/>
      </c>
      <c r="U19" s="119" t="str">
        <f>IF(AND('Mapa final'!$AB$48="Muy Alta",'Mapa final'!$AD$48="Mayor"),CONCATENATE("R14C",'Mapa final'!$R$48),"")</f>
        <v/>
      </c>
      <c r="V19" s="45" t="str">
        <f>IF(AND('Mapa final'!$AB$46="Muy Alta",'Mapa final'!$AD$46="Catastrófico"),CONCATENATE("R14C",'Mapa final'!$R$46),"")</f>
        <v/>
      </c>
      <c r="W19" s="46" t="str">
        <f>IF(AND('Mapa final'!$AB$47="Muy Alta",'Mapa final'!$AD$47="Catastrófico"),CONCATENATE("R14C",'Mapa final'!$R$47),"")</f>
        <v/>
      </c>
      <c r="X19" s="113" t="str">
        <f>IF(AND('Mapa final'!$AB$48="Muy Alta",'Mapa final'!$AD$48="Catastrófico"),CONCATENATE("R14C",'Mapa final'!$R$48),"")</f>
        <v/>
      </c>
      <c r="Y19" s="58"/>
      <c r="Z19" s="292"/>
      <c r="AA19" s="293"/>
      <c r="AB19" s="293"/>
      <c r="AC19" s="293"/>
      <c r="AD19" s="293"/>
      <c r="AE19" s="294"/>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row>
    <row r="20" spans="1:61" ht="15" customHeight="1" x14ac:dyDescent="0.25">
      <c r="A20" s="58"/>
      <c r="B20" s="298"/>
      <c r="C20" s="298"/>
      <c r="D20" s="299"/>
      <c r="E20" s="287"/>
      <c r="F20" s="288"/>
      <c r="G20" s="288"/>
      <c r="H20" s="288"/>
      <c r="I20" s="286"/>
      <c r="J20" s="118" t="str">
        <f>IF(AND('Mapa final'!$AB$49="Muy Alta",'Mapa final'!$AD$49="Leve"),CONCATENATE("R15C",'Mapa final'!$R$49),"")</f>
        <v/>
      </c>
      <c r="K20" s="44" t="str">
        <f>IF(AND('Mapa final'!$AB$50="Muy Alta",'Mapa final'!$AD$50="Leve"),CONCATENATE("R15C",'Mapa final'!$R$50),"")</f>
        <v/>
      </c>
      <c r="L20" s="119" t="str">
        <f>IF(AND('Mapa final'!$AB$51="Muy Alta",'Mapa final'!$AD$51="Leve"),CONCATENATE("R15C",'Mapa final'!$R$51),"")</f>
        <v/>
      </c>
      <c r="M20" s="118" t="str">
        <f>IF(AND('Mapa final'!$AB$49="Muy Alta",'Mapa final'!$AD$49="Menor"),CONCATENATE("R15C",'Mapa final'!$R$49),"")</f>
        <v/>
      </c>
      <c r="N20" s="44" t="str">
        <f>IF(AND('Mapa final'!$AB$50="Muy Alta",'Mapa final'!$AD$50="Menor"),CONCATENATE("R15C",'Mapa final'!$R$50),"")</f>
        <v/>
      </c>
      <c r="O20" s="119" t="str">
        <f>IF(AND('Mapa final'!$AB$51="Muy Alta",'Mapa final'!$AD$51="Menor"),CONCATENATE("R15C",'Mapa final'!$R$51),"")</f>
        <v/>
      </c>
      <c r="P20" s="118" t="str">
        <f>IF(AND('Mapa final'!$AB$49="Muy Alta",'Mapa final'!$AD$49="Moderado"),CONCATENATE("R15C",'Mapa final'!$R$49),"")</f>
        <v/>
      </c>
      <c r="Q20" s="44" t="str">
        <f>IF(AND('Mapa final'!$AB$50="Muy Alta",'Mapa final'!$AD$50="Moderado"),CONCATENATE("R15C",'Mapa final'!$R$50),"")</f>
        <v/>
      </c>
      <c r="R20" s="119" t="str">
        <f>IF(AND('Mapa final'!$AB$51="Muy Alta",'Mapa final'!$AD$51="Moderado"),CONCATENATE("R15C",'Mapa final'!$R$51),"")</f>
        <v/>
      </c>
      <c r="S20" s="118" t="str">
        <f>IF(AND('Mapa final'!$AB$49="Muy Alta",'Mapa final'!$AD$49="Mayor"),CONCATENATE("R15C",'Mapa final'!$R$49),"")</f>
        <v/>
      </c>
      <c r="T20" s="44" t="str">
        <f>IF(AND('Mapa final'!$AB$50="Muy Alta",'Mapa final'!$AD$50="Mayor"),CONCATENATE("R15C",'Mapa final'!$R$50),"")</f>
        <v/>
      </c>
      <c r="U20" s="119" t="str">
        <f>IF(AND('Mapa final'!$AB$51="Muy Alta",'Mapa final'!$AD$51="Mayor"),CONCATENATE("R15C",'Mapa final'!$R$51),"")</f>
        <v/>
      </c>
      <c r="V20" s="45" t="str">
        <f>IF(AND('Mapa final'!$AB$49="Muy Alta",'Mapa final'!$AD$49="Catastrófico"),CONCATENATE("R15C",'Mapa final'!$R$49),"")</f>
        <v/>
      </c>
      <c r="W20" s="46" t="str">
        <f>IF(AND('Mapa final'!$AB$50="Muy Alta",'Mapa final'!$AD$50="Catastrófico"),CONCATENATE("R15C",'Mapa final'!$R$50),"")</f>
        <v/>
      </c>
      <c r="X20" s="113" t="str">
        <f>IF(AND('Mapa final'!$AB$51="Muy Alta",'Mapa final'!$AD$51="Catastrófico"),CONCATENATE("R15C",'Mapa final'!$R$51),"")</f>
        <v/>
      </c>
      <c r="Y20" s="58"/>
      <c r="Z20" s="292"/>
      <c r="AA20" s="293"/>
      <c r="AB20" s="293"/>
      <c r="AC20" s="293"/>
      <c r="AD20" s="293"/>
      <c r="AE20" s="294"/>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row>
    <row r="21" spans="1:61" ht="15" customHeight="1" x14ac:dyDescent="0.25">
      <c r="A21" s="58"/>
      <c r="B21" s="298"/>
      <c r="C21" s="298"/>
      <c r="D21" s="299"/>
      <c r="E21" s="287"/>
      <c r="F21" s="288"/>
      <c r="G21" s="288"/>
      <c r="H21" s="288"/>
      <c r="I21" s="286"/>
      <c r="J21" s="118" t="str">
        <f>IF(AND('Mapa final'!$AB$52="Muy Alta",'Mapa final'!$AD$52="Leve"),CONCATENATE("R16C",'Mapa final'!$R$52),"")</f>
        <v/>
      </c>
      <c r="K21" s="44" t="str">
        <f>IF(AND('Mapa final'!$AB$53="Muy Alta",'Mapa final'!$AD$53="Leve"),CONCATENATE("R16C",'Mapa final'!$R$53),"")</f>
        <v/>
      </c>
      <c r="L21" s="119" t="str">
        <f>IF(AND('Mapa final'!$AB$54="Muy Alta",'Mapa final'!$AD$54="Leve"),CONCATENATE("R16C",'Mapa final'!$R$54),"")</f>
        <v/>
      </c>
      <c r="M21" s="118" t="str">
        <f>IF(AND('Mapa final'!$AB$52="Muy Alta",'Mapa final'!$AD$52="Menor"),CONCATENATE("R16C",'Mapa final'!$R$52),"")</f>
        <v/>
      </c>
      <c r="N21" s="44" t="str">
        <f>IF(AND('Mapa final'!$AB$53="Muy Alta",'Mapa final'!$AD$53="Menor"),CONCATENATE("R16C",'Mapa final'!$R$53),"")</f>
        <v/>
      </c>
      <c r="O21" s="119" t="str">
        <f>IF(AND('Mapa final'!$AB$54="Muy Alta",'Mapa final'!$AD$54="Menor"),CONCATENATE("R16C",'Mapa final'!$R$54),"")</f>
        <v/>
      </c>
      <c r="P21" s="118" t="str">
        <f>IF(AND('Mapa final'!$AB$52="Muy Alta",'Mapa final'!$AD$52="Moderado"),CONCATENATE("R16C",'Mapa final'!$R$52),"")</f>
        <v/>
      </c>
      <c r="Q21" s="44" t="str">
        <f>IF(AND('Mapa final'!$AB$53="Muy Alta",'Mapa final'!$AD$53="Moderado"),CONCATENATE("R16C",'Mapa final'!$R$53),"")</f>
        <v/>
      </c>
      <c r="R21" s="119" t="str">
        <f>IF(AND('Mapa final'!$AB$54="Muy Alta",'Mapa final'!$AD$54="Moderado"),CONCATENATE("R16C",'Mapa final'!$R$54),"")</f>
        <v/>
      </c>
      <c r="S21" s="118" t="str">
        <f>IF(AND('Mapa final'!$AB$52="Muy Alta",'Mapa final'!$AD$52="Mayor"),CONCATENATE("R16C",'Mapa final'!$R$52),"")</f>
        <v/>
      </c>
      <c r="T21" s="44" t="str">
        <f>IF(AND('Mapa final'!$AB$53="Muy Alta",'Mapa final'!$AD$53="Mayor"),CONCATENATE("R16C",'Mapa final'!$R$53),"")</f>
        <v/>
      </c>
      <c r="U21" s="119" t="str">
        <f>IF(AND('Mapa final'!$AB$54="Muy Alta",'Mapa final'!$AD$54="Mayor"),CONCATENATE("R16C",'Mapa final'!$R$54),"")</f>
        <v/>
      </c>
      <c r="V21" s="45" t="str">
        <f>IF(AND('Mapa final'!$AB$52="Muy Alta",'Mapa final'!$AD$52="Catastrófico"),CONCATENATE("R16C",'Mapa final'!$R$52),"")</f>
        <v/>
      </c>
      <c r="W21" s="46" t="str">
        <f>IF(AND('Mapa final'!$AB$53="Muy Alta",'Mapa final'!$AD$53="Catastrófico"),CONCATENATE("R16C",'Mapa final'!$R$53),"")</f>
        <v/>
      </c>
      <c r="X21" s="113" t="str">
        <f>IF(AND('Mapa final'!$AB$54="Muy Alta",'Mapa final'!$AD$54="Catastrófico"),CONCATENATE("R16C",'Mapa final'!$R$54),"")</f>
        <v/>
      </c>
      <c r="Y21" s="58"/>
      <c r="Z21" s="292"/>
      <c r="AA21" s="293"/>
      <c r="AB21" s="293"/>
      <c r="AC21" s="293"/>
      <c r="AD21" s="293"/>
      <c r="AE21" s="294"/>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row>
    <row r="22" spans="1:61" ht="15" customHeight="1" x14ac:dyDescent="0.25">
      <c r="A22" s="58"/>
      <c r="B22" s="298"/>
      <c r="C22" s="298"/>
      <c r="D22" s="299"/>
      <c r="E22" s="287"/>
      <c r="F22" s="288"/>
      <c r="G22" s="288"/>
      <c r="H22" s="288"/>
      <c r="I22" s="286"/>
      <c r="J22" s="118" t="str">
        <f>IF(AND('Mapa final'!$AB$55="Muy Alta",'Mapa final'!$AD$55="Leve"),CONCATENATE("R17C",'Mapa final'!$R$55),"")</f>
        <v/>
      </c>
      <c r="K22" s="44" t="str">
        <f>IF(AND('Mapa final'!$AB$56="Muy Alta",'Mapa final'!$AD$56="Leve"),CONCATENATE("R17C",'Mapa final'!$R$56),"")</f>
        <v/>
      </c>
      <c r="L22" s="119" t="str">
        <f>IF(AND('Mapa final'!$AB$57="Muy Alta",'Mapa final'!$AD$57="Leve"),CONCATENATE("R17C",'Mapa final'!$R$57),"")</f>
        <v/>
      </c>
      <c r="M22" s="118" t="str">
        <f>IF(AND('Mapa final'!$AB$55="Muy Alta",'Mapa final'!$AD$55="Menor"),CONCATENATE("R17C",'Mapa final'!$R$55),"")</f>
        <v/>
      </c>
      <c r="N22" s="44" t="str">
        <f>IF(AND('Mapa final'!$AB$56="Muy Alta",'Mapa final'!$AD$56="Menor"),CONCATENATE("R17C",'Mapa final'!$R$56),"")</f>
        <v/>
      </c>
      <c r="O22" s="119" t="str">
        <f>IF(AND('Mapa final'!$AB$57="Muy Alta",'Mapa final'!$AD$57="Menor"),CONCATENATE("R17C",'Mapa final'!$R$57),"")</f>
        <v/>
      </c>
      <c r="P22" s="118" t="str">
        <f>IF(AND('Mapa final'!$AB$55="Muy Alta",'Mapa final'!$AD$55="Moderado"),CONCATENATE("R17C",'Mapa final'!$R$55),"")</f>
        <v/>
      </c>
      <c r="Q22" s="44" t="str">
        <f>IF(AND('Mapa final'!$AB$56="Muy Alta",'Mapa final'!$AD$56="Moderado"),CONCATENATE("R17C",'Mapa final'!$R$56),"")</f>
        <v/>
      </c>
      <c r="R22" s="119" t="str">
        <f>IF(AND('Mapa final'!$AB$57="Muy Alta",'Mapa final'!$AD$57="Moderado"),CONCATENATE("R17C",'Mapa final'!$R$57),"")</f>
        <v/>
      </c>
      <c r="S22" s="118" t="str">
        <f>IF(AND('Mapa final'!$AB$55="Muy Alta",'Mapa final'!$AD$55="Mayor"),CONCATENATE("R17C",'Mapa final'!$R$55),"")</f>
        <v/>
      </c>
      <c r="T22" s="44" t="str">
        <f>IF(AND('Mapa final'!$AB$56="Muy Alta",'Mapa final'!$AD$56="Mayor"),CONCATENATE("R17C",'Mapa final'!$R$56),"")</f>
        <v/>
      </c>
      <c r="U22" s="119" t="str">
        <f>IF(AND('Mapa final'!$AB$57="Muy Alta",'Mapa final'!$AD$57="Mayor"),CONCATENATE("R17C",'Mapa final'!$R$57),"")</f>
        <v/>
      </c>
      <c r="V22" s="45" t="str">
        <f>IF(AND('Mapa final'!$AB$55="Muy Alta",'Mapa final'!$AD$55="Catastrófico"),CONCATENATE("R17C",'Mapa final'!$R$55),"")</f>
        <v/>
      </c>
      <c r="W22" s="46" t="str">
        <f>IF(AND('Mapa final'!$AB$56="Muy Alta",'Mapa final'!$AD$56="Catastrófico"),CONCATENATE("R17C",'Mapa final'!$R$56),"")</f>
        <v/>
      </c>
      <c r="X22" s="113" t="str">
        <f>IF(AND('Mapa final'!$AB$57="Muy Alta",'Mapa final'!$AD$57="Catastrófico"),CONCATENATE("R17C",'Mapa final'!$R$57),"")</f>
        <v/>
      </c>
      <c r="Y22" s="58"/>
      <c r="Z22" s="292"/>
      <c r="AA22" s="293"/>
      <c r="AB22" s="293"/>
      <c r="AC22" s="293"/>
      <c r="AD22" s="293"/>
      <c r="AE22" s="294"/>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row>
    <row r="23" spans="1:61" ht="15" customHeight="1" x14ac:dyDescent="0.25">
      <c r="A23" s="58"/>
      <c r="B23" s="298"/>
      <c r="C23" s="298"/>
      <c r="D23" s="299"/>
      <c r="E23" s="287"/>
      <c r="F23" s="288"/>
      <c r="G23" s="288"/>
      <c r="H23" s="288"/>
      <c r="I23" s="286"/>
      <c r="J23" s="118" t="str">
        <f>IF(AND('Mapa final'!$AB$58="Muy Alta",'Mapa final'!$AD$58="Leve"),CONCATENATE("R18C",'Mapa final'!$R$58),"")</f>
        <v/>
      </c>
      <c r="K23" s="44" t="str">
        <f>IF(AND('Mapa final'!$AB$59="Muy Alta",'Mapa final'!$AD$59="Leve"),CONCATENATE("R18C",'Mapa final'!$R$59),"")</f>
        <v/>
      </c>
      <c r="L23" s="119" t="str">
        <f>IF(AND('Mapa final'!$AB$60="Muy Alta",'Mapa final'!$AD$60="Leve"),CONCATENATE("R18C",'Mapa final'!$R$60),"")</f>
        <v/>
      </c>
      <c r="M23" s="118" t="str">
        <f>IF(AND('Mapa final'!$AB$58="Muy Alta",'Mapa final'!$AD$58="Menor"),CONCATENATE("R18C",'Mapa final'!$R$58),"")</f>
        <v/>
      </c>
      <c r="N23" s="44" t="str">
        <f>IF(AND('Mapa final'!$AB$59="Muy Alta",'Mapa final'!$AD$59="Menor"),CONCATENATE("R18C",'Mapa final'!$R$59),"")</f>
        <v/>
      </c>
      <c r="O23" s="119" t="str">
        <f>IF(AND('Mapa final'!$AB$60="Muy Alta",'Mapa final'!$AD$60="Menor"),CONCATENATE("R18C",'Mapa final'!$R$60),"")</f>
        <v/>
      </c>
      <c r="P23" s="118" t="str">
        <f>IF(AND('Mapa final'!$AB$58="Muy Alta",'Mapa final'!$AD$58="Moderado"),CONCATENATE("R18C",'Mapa final'!$R$58),"")</f>
        <v/>
      </c>
      <c r="Q23" s="44" t="str">
        <f>IF(AND('Mapa final'!$AB$59="Muy Alta",'Mapa final'!$AD$59="Moderado"),CONCATENATE("R18C",'Mapa final'!$R$59),"")</f>
        <v/>
      </c>
      <c r="R23" s="119" t="str">
        <f>IF(AND('Mapa final'!$AB$60="Muy Alta",'Mapa final'!$AD$60="Moderado"),CONCATENATE("R18C",'Mapa final'!$R$60),"")</f>
        <v/>
      </c>
      <c r="S23" s="118" t="str">
        <f>IF(AND('Mapa final'!$AB$58="Muy Alta",'Mapa final'!$AD$58="Mayor"),CONCATENATE("R18C",'Mapa final'!$R$58),"")</f>
        <v/>
      </c>
      <c r="T23" s="44" t="str">
        <f>IF(AND('Mapa final'!$AB$59="Muy Alta",'Mapa final'!$AD$59="Mayor"),CONCATENATE("R18C",'Mapa final'!$R$59),"")</f>
        <v/>
      </c>
      <c r="U23" s="119" t="str">
        <f>IF(AND('Mapa final'!$AB$60="Muy Alta",'Mapa final'!$AD$60="Mayor"),CONCATENATE("R18C",'Mapa final'!$R$60),"")</f>
        <v/>
      </c>
      <c r="V23" s="45" t="str">
        <f>IF(AND('Mapa final'!$AB$58="Muy Alta",'Mapa final'!$AD$58="Catastrófico"),CONCATENATE("R18C",'Mapa final'!$R$58),"")</f>
        <v/>
      </c>
      <c r="W23" s="46" t="str">
        <f>IF(AND('Mapa final'!$AB$59="Muy Alta",'Mapa final'!$AD$59="Catastrófico"),CONCATENATE("R18C",'Mapa final'!$R$59),"")</f>
        <v/>
      </c>
      <c r="X23" s="113" t="str">
        <f>IF(AND('Mapa final'!$AB$60="Muy Alta",'Mapa final'!$AD$60="Catastrófico"),CONCATENATE("R18C",'Mapa final'!$R$60),"")</f>
        <v/>
      </c>
      <c r="Y23" s="58"/>
      <c r="Z23" s="292"/>
      <c r="AA23" s="293"/>
      <c r="AB23" s="293"/>
      <c r="AC23" s="293"/>
      <c r="AD23" s="293"/>
      <c r="AE23" s="294"/>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row>
    <row r="24" spans="1:61" ht="15" customHeight="1" x14ac:dyDescent="0.25">
      <c r="A24" s="58"/>
      <c r="B24" s="298"/>
      <c r="C24" s="298"/>
      <c r="D24" s="299"/>
      <c r="E24" s="287"/>
      <c r="F24" s="288"/>
      <c r="G24" s="288"/>
      <c r="H24" s="288"/>
      <c r="I24" s="286"/>
      <c r="J24" s="118" t="str">
        <f>IF(AND('Mapa final'!$AB$61="Muy Alta",'Mapa final'!$AD$61="Leve"),CONCATENATE("R19C",'Mapa final'!$R$61),"")</f>
        <v/>
      </c>
      <c r="K24" s="44" t="str">
        <f>IF(AND('Mapa final'!$AB$62="Muy Alta",'Mapa final'!$AD$62="Leve"),CONCATENATE("R19C",'Mapa final'!$R$62),"")</f>
        <v/>
      </c>
      <c r="L24" s="119" t="str">
        <f>IF(AND('Mapa final'!$AB$63="Muy Alta",'Mapa final'!$AD$63="Leve"),CONCATENATE("R19C",'Mapa final'!$R$63),"")</f>
        <v/>
      </c>
      <c r="M24" s="118" t="str">
        <f>IF(AND('Mapa final'!$AB$61="Muy Alta",'Mapa final'!$AD$61="Menor"),CONCATENATE("R19C",'Mapa final'!$R$61),"")</f>
        <v/>
      </c>
      <c r="N24" s="44" t="str">
        <f>IF(AND('Mapa final'!$AB$62="Muy Alta",'Mapa final'!$AD$62="Menor"),CONCATENATE("R19C",'Mapa final'!$R$62),"")</f>
        <v/>
      </c>
      <c r="O24" s="119" t="str">
        <f>IF(AND('Mapa final'!$AB$63="Muy Alta",'Mapa final'!$AD$63="Menor"),CONCATENATE("R19C",'Mapa final'!$R$63),"")</f>
        <v/>
      </c>
      <c r="P24" s="118" t="str">
        <f>IF(AND('Mapa final'!$AB$61="Muy Alta",'Mapa final'!$AD$61="Moderado"),CONCATENATE("R19C",'Mapa final'!$R$61),"")</f>
        <v/>
      </c>
      <c r="Q24" s="44" t="str">
        <f>IF(AND('Mapa final'!$AB$62="Muy Alta",'Mapa final'!$AD$62="Moderado"),CONCATENATE("R19C",'Mapa final'!$R$62),"")</f>
        <v/>
      </c>
      <c r="R24" s="119" t="str">
        <f>IF(AND('Mapa final'!$AB$63="Muy Alta",'Mapa final'!$AD$63="Moderado"),CONCATENATE("R19C",'Mapa final'!$R$63),"")</f>
        <v/>
      </c>
      <c r="S24" s="118" t="str">
        <f>IF(AND('Mapa final'!$AB$61="Muy Alta",'Mapa final'!$AD$61="Mayor"),CONCATENATE("R19C",'Mapa final'!$R$61),"")</f>
        <v/>
      </c>
      <c r="T24" s="44" t="str">
        <f>IF(AND('Mapa final'!$AB$62="Muy Alta",'Mapa final'!$AD$62="Mayor"),CONCATENATE("R19C",'Mapa final'!$R$62),"")</f>
        <v/>
      </c>
      <c r="U24" s="119" t="str">
        <f>IF(AND('Mapa final'!$AB$63="Muy Alta",'Mapa final'!$AD$63="Mayor"),CONCATENATE("R19C",'Mapa final'!$R$63),"")</f>
        <v/>
      </c>
      <c r="V24" s="45" t="str">
        <f>IF(AND('Mapa final'!$AB$61="Muy Alta",'Mapa final'!$AD$61="Catastrófico"),CONCATENATE("R19C",'Mapa final'!$R$61),"")</f>
        <v/>
      </c>
      <c r="W24" s="46" t="str">
        <f>IF(AND('Mapa final'!$AB$62="Muy Alta",'Mapa final'!$AD$62="Catastrófico"),CONCATENATE("R19C",'Mapa final'!$R$62),"")</f>
        <v/>
      </c>
      <c r="X24" s="113" t="str">
        <f>IF(AND('Mapa final'!$AB$63="Muy Alta",'Mapa final'!$AD$63="Catastrófico"),CONCATENATE("R19C",'Mapa final'!$R$63),"")</f>
        <v/>
      </c>
      <c r="Y24" s="58"/>
      <c r="Z24" s="292"/>
      <c r="AA24" s="293"/>
      <c r="AB24" s="293"/>
      <c r="AC24" s="293"/>
      <c r="AD24" s="293"/>
      <c r="AE24" s="294"/>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row>
    <row r="25" spans="1:61" ht="15" customHeight="1" x14ac:dyDescent="0.25">
      <c r="A25" s="58"/>
      <c r="B25" s="298"/>
      <c r="C25" s="298"/>
      <c r="D25" s="299"/>
      <c r="E25" s="287"/>
      <c r="F25" s="288"/>
      <c r="G25" s="288"/>
      <c r="H25" s="288"/>
      <c r="I25" s="286"/>
      <c r="J25" s="118" t="str">
        <f>IF(AND('Mapa final'!$AB$64="Muy Alta",'Mapa final'!$AD$64="Leve"),CONCATENATE("R20C",'Mapa final'!$R$64),"")</f>
        <v/>
      </c>
      <c r="K25" s="44" t="str">
        <f>IF(AND('Mapa final'!$AB$65="Muy Alta",'Mapa final'!$AD$65="Leve"),CONCATENATE("R20C",'Mapa final'!$R$65),"")</f>
        <v/>
      </c>
      <c r="L25" s="119" t="str">
        <f>IF(AND('Mapa final'!$AB$66="Muy Alta",'Mapa final'!$AD$66="Leve"),CONCATENATE("R20C",'Mapa final'!$R$66),"")</f>
        <v/>
      </c>
      <c r="M25" s="118" t="str">
        <f>IF(AND('Mapa final'!$AB$64="Muy Alta",'Mapa final'!$AD$64="Menor"),CONCATENATE("R20C",'Mapa final'!$R$64),"")</f>
        <v/>
      </c>
      <c r="N25" s="44" t="str">
        <f>IF(AND('Mapa final'!$AB$65="Muy Alta",'Mapa final'!$AD$65="Menor"),CONCATENATE("R20C",'Mapa final'!$R$65),"")</f>
        <v/>
      </c>
      <c r="O25" s="119" t="str">
        <f>IF(AND('Mapa final'!$AB$66="Muy Alta",'Mapa final'!$AD$66="Menor"),CONCATENATE("R20C",'Mapa final'!$R$66),"")</f>
        <v/>
      </c>
      <c r="P25" s="118" t="str">
        <f>IF(AND('Mapa final'!$AB$64="Muy Alta",'Mapa final'!$AD$64="Moderado"),CONCATENATE("R20C",'Mapa final'!$R$64),"")</f>
        <v/>
      </c>
      <c r="Q25" s="44" t="str">
        <f>IF(AND('Mapa final'!$AB$65="Muy Alta",'Mapa final'!$AD$65="Moderado"),CONCATENATE("R20C",'Mapa final'!$R$65),"")</f>
        <v/>
      </c>
      <c r="R25" s="119" t="str">
        <f>IF(AND('Mapa final'!$AB$66="Muy Alta",'Mapa final'!$AD$66="Moderado"),CONCATENATE("R20C",'Mapa final'!$R$66),"")</f>
        <v/>
      </c>
      <c r="S25" s="118" t="str">
        <f>IF(AND('Mapa final'!$AB$64="Muy Alta",'Mapa final'!$AD$64="Mayor"),CONCATENATE("R20C",'Mapa final'!$R$64),"")</f>
        <v/>
      </c>
      <c r="T25" s="44" t="str">
        <f>IF(AND('Mapa final'!$AB$65="Muy Alta",'Mapa final'!$AD$65="Mayor"),CONCATENATE("R20C",'Mapa final'!$R$65),"")</f>
        <v/>
      </c>
      <c r="U25" s="119" t="str">
        <f>IF(AND('Mapa final'!$AB$66="Muy Alta",'Mapa final'!$AD$66="Mayor"),CONCATENATE("R20C",'Mapa final'!$R$66),"")</f>
        <v/>
      </c>
      <c r="V25" s="45" t="str">
        <f>IF(AND('Mapa final'!$AB$64="Muy Alta",'Mapa final'!$AD$64="Catastrófico"),CONCATENATE("R20C",'Mapa final'!$R$64),"")</f>
        <v/>
      </c>
      <c r="W25" s="46" t="str">
        <f>IF(AND('Mapa final'!$AB$65="Muy Alta",'Mapa final'!$AD$65="Catastrófico"),CONCATENATE("R20C",'Mapa final'!$R$65),"")</f>
        <v/>
      </c>
      <c r="X25" s="113" t="str">
        <f>IF(AND('Mapa final'!$AB$66="Muy Alta",'Mapa final'!$AD$66="Catastrófico"),CONCATENATE("R20C",'Mapa final'!$R$66),"")</f>
        <v/>
      </c>
      <c r="Y25" s="58"/>
      <c r="Z25" s="292"/>
      <c r="AA25" s="293"/>
      <c r="AB25" s="293"/>
      <c r="AC25" s="293"/>
      <c r="AD25" s="293"/>
      <c r="AE25" s="294"/>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row>
    <row r="26" spans="1:61" ht="15" customHeight="1" x14ac:dyDescent="0.25">
      <c r="A26" s="58"/>
      <c r="B26" s="298"/>
      <c r="C26" s="298"/>
      <c r="D26" s="299"/>
      <c r="E26" s="287"/>
      <c r="F26" s="288"/>
      <c r="G26" s="288"/>
      <c r="H26" s="288"/>
      <c r="I26" s="286"/>
      <c r="J26" s="118" t="str">
        <f>IF(AND('Mapa final'!$AB$67="Muy Alta",'Mapa final'!$AD$67="Leve"),CONCATENATE("R21C",'Mapa final'!$R$67),"")</f>
        <v/>
      </c>
      <c r="K26" s="44" t="str">
        <f>IF(AND('Mapa final'!$AB$68="Muy Alta",'Mapa final'!$AD$68="Leve"),CONCATENATE("R21C",'Mapa final'!$R$68),"")</f>
        <v/>
      </c>
      <c r="L26" s="119" t="str">
        <f>IF(AND('Mapa final'!$AB$69="Muy Alta",'Mapa final'!$AD$69="Leve"),CONCATENATE("R21C",'Mapa final'!$R$69),"")</f>
        <v/>
      </c>
      <c r="M26" s="118" t="str">
        <f>IF(AND('Mapa final'!$AB$67="Muy Alta",'Mapa final'!$AD$67="Menor"),CONCATENATE("R21C",'Mapa final'!$R$67),"")</f>
        <v/>
      </c>
      <c r="N26" s="44" t="str">
        <f>IF(AND('Mapa final'!$AB$68="Muy Alta",'Mapa final'!$AD$68="Menor"),CONCATENATE("R21C",'Mapa final'!$R$68),"")</f>
        <v/>
      </c>
      <c r="O26" s="119" t="str">
        <f>IF(AND('Mapa final'!$AB$69="Muy Alta",'Mapa final'!$AD$69="Menor"),CONCATENATE("R21C",'Mapa final'!$R$69),"")</f>
        <v/>
      </c>
      <c r="P26" s="118" t="str">
        <f>IF(AND('Mapa final'!$AB$67="Muy Alta",'Mapa final'!$AD$67="Moderado"),CONCATENATE("R21C",'Mapa final'!$R$67),"")</f>
        <v/>
      </c>
      <c r="Q26" s="44" t="str">
        <f>IF(AND('Mapa final'!$AB$68="Muy Alta",'Mapa final'!$AD$68="Moderado"),CONCATENATE("R21C",'Mapa final'!$R$68),"")</f>
        <v/>
      </c>
      <c r="R26" s="119" t="str">
        <f>IF(AND('Mapa final'!$AB$69="Muy Alta",'Mapa final'!$AD$69="Moderado"),CONCATENATE("R21C",'Mapa final'!$R$69),"")</f>
        <v/>
      </c>
      <c r="S26" s="118" t="str">
        <f>IF(AND('Mapa final'!$AB$67="Muy Alta",'Mapa final'!$AD$67="Mayor"),CONCATENATE("R21C",'Mapa final'!$R$67),"")</f>
        <v/>
      </c>
      <c r="T26" s="44" t="str">
        <f>IF(AND('Mapa final'!$AB$68="Muy Alta",'Mapa final'!$AD$68="Mayor"),CONCATENATE("R21C",'Mapa final'!$R$68),"")</f>
        <v/>
      </c>
      <c r="U26" s="119" t="str">
        <f>IF(AND('Mapa final'!$AB$69="Muy Alta",'Mapa final'!$AD$69="Mayor"),CONCATENATE("R21C",'Mapa final'!$R$69),"")</f>
        <v/>
      </c>
      <c r="V26" s="45" t="str">
        <f>IF(AND('Mapa final'!$AB$67="Muy Alta",'Mapa final'!$AD$67="Catastrófico"),CONCATENATE("R21C",'Mapa final'!$R$67),"")</f>
        <v/>
      </c>
      <c r="W26" s="46" t="str">
        <f>IF(AND('Mapa final'!$AB$68="Muy Alta",'Mapa final'!$AD$68="Catastrófico"),CONCATENATE("R21C",'Mapa final'!$R$68),"")</f>
        <v/>
      </c>
      <c r="X26" s="113" t="str">
        <f>IF(AND('Mapa final'!$AB$69="Muy Alta",'Mapa final'!$AD$69="Catastrófico"),CONCATENATE("R21C",'Mapa final'!$R$69),"")</f>
        <v/>
      </c>
      <c r="Y26" s="58"/>
      <c r="Z26" s="292"/>
      <c r="AA26" s="293"/>
      <c r="AB26" s="293"/>
      <c r="AC26" s="293"/>
      <c r="AD26" s="293"/>
      <c r="AE26" s="294"/>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row>
    <row r="27" spans="1:61" ht="15" customHeight="1" x14ac:dyDescent="0.25">
      <c r="A27" s="58"/>
      <c r="B27" s="298"/>
      <c r="C27" s="298"/>
      <c r="D27" s="299"/>
      <c r="E27" s="287"/>
      <c r="F27" s="288"/>
      <c r="G27" s="288"/>
      <c r="H27" s="288"/>
      <c r="I27" s="286"/>
      <c r="J27" s="118" t="str">
        <f>IF(AND('Mapa final'!$AB$70="Muy Alta",'Mapa final'!$AD$70="Leve"),CONCATENATE("R22C",'Mapa final'!$R$70),"")</f>
        <v/>
      </c>
      <c r="K27" s="44" t="str">
        <f>IF(AND('Mapa final'!$AB$71="Muy Alta",'Mapa final'!$AD$71="Leve"),CONCATENATE("R22C",'Mapa final'!$R$71),"")</f>
        <v/>
      </c>
      <c r="L27" s="119" t="str">
        <f>IF(AND('Mapa final'!$AB$72="Muy Alta",'Mapa final'!$AD$72="Leve"),CONCATENATE("R22C",'Mapa final'!$R$72),"")</f>
        <v/>
      </c>
      <c r="M27" s="118" t="str">
        <f>IF(AND('Mapa final'!$AB$70="Muy Alta",'Mapa final'!$AD$70="Menor"),CONCATENATE("R22C",'Mapa final'!$R$70),"")</f>
        <v/>
      </c>
      <c r="N27" s="44" t="str">
        <f>IF(AND('Mapa final'!$AB$71="Muy Alta",'Mapa final'!$AD$71="Menor"),CONCATENATE("R22C",'Mapa final'!$R$71),"")</f>
        <v/>
      </c>
      <c r="O27" s="119" t="str">
        <f>IF(AND('Mapa final'!$AB$72="Muy Alta",'Mapa final'!$AD$72="Menor"),CONCATENATE("R22C",'Mapa final'!$R$72),"")</f>
        <v/>
      </c>
      <c r="P27" s="118" t="str">
        <f>IF(AND('Mapa final'!$AB$70="Muy Alta",'Mapa final'!$AD$70="Moderado"),CONCATENATE("R22C",'Mapa final'!$R$70),"")</f>
        <v/>
      </c>
      <c r="Q27" s="44" t="str">
        <f>IF(AND('Mapa final'!$AB$71="Muy Alta",'Mapa final'!$AD$71="Moderado"),CONCATENATE("R22C",'Mapa final'!$R$71),"")</f>
        <v/>
      </c>
      <c r="R27" s="119" t="str">
        <f>IF(AND('Mapa final'!$AB$72="Muy Alta",'Mapa final'!$AD$72="Moderado"),CONCATENATE("R22C",'Mapa final'!$R$72),"")</f>
        <v/>
      </c>
      <c r="S27" s="118" t="str">
        <f>IF(AND('Mapa final'!$AB$70="Muy Alta",'Mapa final'!$AD$70="Mayor"),CONCATENATE("R22C",'Mapa final'!$R$70),"")</f>
        <v/>
      </c>
      <c r="T27" s="44" t="str">
        <f>IF(AND('Mapa final'!$AB$71="Muy Alta",'Mapa final'!$AD$71="Mayor"),CONCATENATE("R22C",'Mapa final'!$R$71),"")</f>
        <v/>
      </c>
      <c r="U27" s="119" t="str">
        <f>IF(AND('Mapa final'!$AB$72="Muy Alta",'Mapa final'!$AD$72="Mayor"),CONCATENATE("R22C",'Mapa final'!$R$72),"")</f>
        <v/>
      </c>
      <c r="V27" s="45" t="str">
        <f>IF(AND('Mapa final'!$AB$70="Muy Alta",'Mapa final'!$AD$70="Catastrófico"),CONCATENATE("R22C",'Mapa final'!$R$70),"")</f>
        <v/>
      </c>
      <c r="W27" s="46" t="str">
        <f>IF(AND('Mapa final'!$AB$71="Muy Alta",'Mapa final'!$AD$71="Catastrófico"),CONCATENATE("R22C",'Mapa final'!$R$71),"")</f>
        <v/>
      </c>
      <c r="X27" s="113" t="str">
        <f>IF(AND('Mapa final'!$AB$72="Muy Alta",'Mapa final'!$AD$72="Catastrófico"),CONCATENATE("R22C",'Mapa final'!$R$72),"")</f>
        <v/>
      </c>
      <c r="Y27" s="58"/>
      <c r="Z27" s="292"/>
      <c r="AA27" s="293"/>
      <c r="AB27" s="293"/>
      <c r="AC27" s="293"/>
      <c r="AD27" s="293"/>
      <c r="AE27" s="294"/>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1:61" ht="15" customHeight="1" x14ac:dyDescent="0.25">
      <c r="A28" s="58"/>
      <c r="B28" s="298"/>
      <c r="C28" s="298"/>
      <c r="D28" s="299"/>
      <c r="E28" s="287"/>
      <c r="F28" s="288"/>
      <c r="G28" s="288"/>
      <c r="H28" s="288"/>
      <c r="I28" s="286"/>
      <c r="J28" s="118" t="str">
        <f>IF(AND('Mapa final'!$AB$73="Muy Alta",'Mapa final'!$AD$73="Leve"),CONCATENATE("R23C",'Mapa final'!$R$73),"")</f>
        <v/>
      </c>
      <c r="K28" s="44" t="str">
        <f>IF(AND('Mapa final'!$AB$74="Muy Alta",'Mapa final'!$AD$74="Leve"),CONCATENATE("R23C",'Mapa final'!$R$74),"")</f>
        <v/>
      </c>
      <c r="L28" s="119" t="str">
        <f>IF(AND('Mapa final'!$AB$75="Muy Alta",'Mapa final'!$AD$75="Leve"),CONCATENATE("R23C",'Mapa final'!$R$75),"")</f>
        <v/>
      </c>
      <c r="M28" s="118" t="str">
        <f>IF(AND('Mapa final'!$AB$73="Muy Alta",'Mapa final'!$AD$73="Menor"),CONCATENATE("R23C",'Mapa final'!$R$73),"")</f>
        <v/>
      </c>
      <c r="N28" s="44" t="str">
        <f>IF(AND('Mapa final'!$AB$74="Muy Alta",'Mapa final'!$AD$74="Menor"),CONCATENATE("R23C",'Mapa final'!$R$74),"")</f>
        <v/>
      </c>
      <c r="O28" s="119" t="str">
        <f>IF(AND('Mapa final'!$AB$75="Muy Alta",'Mapa final'!$AD$75="Menor"),CONCATENATE("R23C",'Mapa final'!$R$75),"")</f>
        <v/>
      </c>
      <c r="P28" s="118" t="str">
        <f>IF(AND('Mapa final'!$AB$73="Muy Alta",'Mapa final'!$AD$73="Moderado"),CONCATENATE("R23C",'Mapa final'!$R$73),"")</f>
        <v/>
      </c>
      <c r="Q28" s="44" t="str">
        <f>IF(AND('Mapa final'!$AB$74="Muy Alta",'Mapa final'!$AD$74="Moderado"),CONCATENATE("R23C",'Mapa final'!$R$74),"")</f>
        <v/>
      </c>
      <c r="R28" s="119" t="str">
        <f>IF(AND('Mapa final'!$AB$75="Muy Alta",'Mapa final'!$AD$75="Moderado"),CONCATENATE("R23C",'Mapa final'!$R$75),"")</f>
        <v/>
      </c>
      <c r="S28" s="118" t="str">
        <f>IF(AND('Mapa final'!$AB$73="Muy Alta",'Mapa final'!$AD$73="Mayor"),CONCATENATE("R23C",'Mapa final'!$R$73),"")</f>
        <v/>
      </c>
      <c r="T28" s="44" t="str">
        <f>IF(AND('Mapa final'!$AB$74="Muy Alta",'Mapa final'!$AD$74="Mayor"),CONCATENATE("R23C",'Mapa final'!$R$74),"")</f>
        <v/>
      </c>
      <c r="U28" s="119" t="str">
        <f>IF(AND('Mapa final'!$AB$75="Muy Alta",'Mapa final'!$AD$75="Mayor"),CONCATENATE("R23C",'Mapa final'!$R$75),"")</f>
        <v/>
      </c>
      <c r="V28" s="45" t="str">
        <f>IF(AND('Mapa final'!$AB$73="Muy Alta",'Mapa final'!$AD$73="Catastrófico"),CONCATENATE("R23C",'Mapa final'!$R$73),"")</f>
        <v/>
      </c>
      <c r="W28" s="46" t="str">
        <f>IF(AND('Mapa final'!$AB$74="Muy Alta",'Mapa final'!$AD$74="Catastrófico"),CONCATENATE("R23C",'Mapa final'!$R$74),"")</f>
        <v/>
      </c>
      <c r="X28" s="113" t="str">
        <f>IF(AND('Mapa final'!$AB$75="Muy Alta",'Mapa final'!$AD$75="Catastrófico"),CONCATENATE("R23C",'Mapa final'!$R$75),"")</f>
        <v/>
      </c>
      <c r="Y28" s="58"/>
      <c r="Z28" s="292"/>
      <c r="AA28" s="293"/>
      <c r="AB28" s="293"/>
      <c r="AC28" s="293"/>
      <c r="AD28" s="293"/>
      <c r="AE28" s="294"/>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1:61" ht="15" customHeight="1" x14ac:dyDescent="0.25">
      <c r="A29" s="58"/>
      <c r="B29" s="298"/>
      <c r="C29" s="298"/>
      <c r="D29" s="299"/>
      <c r="E29" s="287"/>
      <c r="F29" s="288"/>
      <c r="G29" s="288"/>
      <c r="H29" s="288"/>
      <c r="I29" s="286"/>
      <c r="J29" s="118" t="str">
        <f>IF(AND('Mapa final'!$AB$76="Muy Alta",'Mapa final'!$AD$76="Leve"),CONCATENATE("R24C",'Mapa final'!$R$76),"")</f>
        <v/>
      </c>
      <c r="K29" s="44" t="str">
        <f>IF(AND('Mapa final'!$AB$77="Muy Alta",'Mapa final'!$AD$77="Leve"),CONCATENATE("R24C",'Mapa final'!$R$77),"")</f>
        <v/>
      </c>
      <c r="L29" s="119" t="str">
        <f>IF(AND('Mapa final'!$AB$78="Muy Alta",'Mapa final'!$AD$78="Leve"),CONCATENATE("R24C",'Mapa final'!$R$78),"")</f>
        <v/>
      </c>
      <c r="M29" s="118" t="str">
        <f>IF(AND('Mapa final'!$AB$76="Muy Alta",'Mapa final'!$AD$76="Menor"),CONCATENATE("R24C",'Mapa final'!$R$76),"")</f>
        <v/>
      </c>
      <c r="N29" s="44" t="str">
        <f>IF(AND('Mapa final'!$AB$77="Muy Alta",'Mapa final'!$AD$77="Menor"),CONCATENATE("R24C",'Mapa final'!$R$77),"")</f>
        <v/>
      </c>
      <c r="O29" s="119" t="str">
        <f>IF(AND('Mapa final'!$AB$78="Muy Alta",'Mapa final'!$AD$78="Menor"),CONCATENATE("R24C",'Mapa final'!$R$78),"")</f>
        <v/>
      </c>
      <c r="P29" s="118" t="str">
        <f>IF(AND('Mapa final'!$AB$76="Muy Alta",'Mapa final'!$AD$76="Moderado"),CONCATENATE("R24C",'Mapa final'!$R$76),"")</f>
        <v/>
      </c>
      <c r="Q29" s="44" t="str">
        <f>IF(AND('Mapa final'!$AB$77="Muy Alta",'Mapa final'!$AD$77="Moderado"),CONCATENATE("R24C",'Mapa final'!$R$77),"")</f>
        <v/>
      </c>
      <c r="R29" s="119" t="str">
        <f>IF(AND('Mapa final'!$AB$78="Muy Alta",'Mapa final'!$AD$78="Moderado"),CONCATENATE("R24C",'Mapa final'!$R$78),"")</f>
        <v/>
      </c>
      <c r="S29" s="118" t="str">
        <f>IF(AND('Mapa final'!$AB$76="Muy Alta",'Mapa final'!$AD$76="Mayor"),CONCATENATE("R24C",'Mapa final'!$R$76),"")</f>
        <v/>
      </c>
      <c r="T29" s="44" t="str">
        <f>IF(AND('Mapa final'!$AB$77="Muy Alta",'Mapa final'!$AD$77="Mayor"),CONCATENATE("R24C",'Mapa final'!$R$77),"")</f>
        <v/>
      </c>
      <c r="U29" s="119" t="str">
        <f>IF(AND('Mapa final'!$AB$78="Muy Alta",'Mapa final'!$AD$78="Mayor"),CONCATENATE("R24C",'Mapa final'!$R$78),"")</f>
        <v/>
      </c>
      <c r="V29" s="45" t="str">
        <f>IF(AND('Mapa final'!$AB$76="Muy Alta",'Mapa final'!$AD$76="Catastrófico"),CONCATENATE("R24C",'Mapa final'!$R$76),"")</f>
        <v/>
      </c>
      <c r="W29" s="46" t="str">
        <f>IF(AND('Mapa final'!$AB$77="Muy Alta",'Mapa final'!$AD$77="Catastrófico"),CONCATENATE("R24C",'Mapa final'!$R$77),"")</f>
        <v/>
      </c>
      <c r="X29" s="113" t="str">
        <f>IF(AND('Mapa final'!$AB$78="Muy Alta",'Mapa final'!$AD$78="Catastrófico"),CONCATENATE("R24C",'Mapa final'!$R$78),"")</f>
        <v/>
      </c>
      <c r="Y29" s="58"/>
      <c r="Z29" s="292"/>
      <c r="AA29" s="293"/>
      <c r="AB29" s="293"/>
      <c r="AC29" s="293"/>
      <c r="AD29" s="293"/>
      <c r="AE29" s="294"/>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row>
    <row r="30" spans="1:61" ht="15" customHeight="1" x14ac:dyDescent="0.25">
      <c r="A30" s="58"/>
      <c r="B30" s="298"/>
      <c r="C30" s="298"/>
      <c r="D30" s="299"/>
      <c r="E30" s="287"/>
      <c r="F30" s="288"/>
      <c r="G30" s="288"/>
      <c r="H30" s="288"/>
      <c r="I30" s="286"/>
      <c r="J30" s="118" t="str">
        <f>IF(AND('Mapa final'!$AB$79="Muy Alta",'Mapa final'!$AD$79="Leve"),CONCATENATE("R25C",'Mapa final'!$R$79),"")</f>
        <v/>
      </c>
      <c r="K30" s="44" t="str">
        <f>IF(AND('Mapa final'!$AB$80="Muy Alta",'Mapa final'!$AD$80="Leve"),CONCATENATE("R25C",'Mapa final'!$R$80),"")</f>
        <v/>
      </c>
      <c r="L30" s="119" t="str">
        <f>IF(AND('Mapa final'!$AB$81="Muy Alta",'Mapa final'!$AD$81="Leve"),CONCATENATE("R25C",'Mapa final'!$R$81),"")</f>
        <v/>
      </c>
      <c r="M30" s="118" t="str">
        <f>IF(AND('Mapa final'!$AB$79="Muy Alta",'Mapa final'!$AD$79="Menor"),CONCATENATE("R25C",'Mapa final'!$R$79),"")</f>
        <v/>
      </c>
      <c r="N30" s="44" t="str">
        <f>IF(AND('Mapa final'!$AB$80="Muy Alta",'Mapa final'!$AD$80="Menor"),CONCATENATE("R25C",'Mapa final'!$R$80),"")</f>
        <v/>
      </c>
      <c r="O30" s="119" t="str">
        <f>IF(AND('Mapa final'!$AB$81="Muy Alta",'Mapa final'!$AD$81="Menor"),CONCATENATE("R25C",'Mapa final'!$R$81),"")</f>
        <v/>
      </c>
      <c r="P30" s="118" t="str">
        <f>IF(AND('Mapa final'!$AB$79="Muy Alta",'Mapa final'!$AD$79="Moderado"),CONCATENATE("R25C",'Mapa final'!$R$79),"")</f>
        <v/>
      </c>
      <c r="Q30" s="44" t="str">
        <f>IF(AND('Mapa final'!$AB$80="Muy Alta",'Mapa final'!$AD$80="Moderado"),CONCATENATE("R25C",'Mapa final'!$R$80),"")</f>
        <v/>
      </c>
      <c r="R30" s="119" t="str">
        <f>IF(AND('Mapa final'!$AB$81="Muy Alta",'Mapa final'!$AD$81="Moderado"),CONCATENATE("R25C",'Mapa final'!$R$81),"")</f>
        <v/>
      </c>
      <c r="S30" s="118" t="str">
        <f>IF(AND('Mapa final'!$AB$79="Muy Alta",'Mapa final'!$AD$79="Mayor"),CONCATENATE("R25C",'Mapa final'!$R$79),"")</f>
        <v/>
      </c>
      <c r="T30" s="44" t="str">
        <f>IF(AND('Mapa final'!$AB$80="Muy Alta",'Mapa final'!$AD$80="Mayor"),CONCATENATE("R25C",'Mapa final'!$R$80),"")</f>
        <v/>
      </c>
      <c r="U30" s="119" t="str">
        <f>IF(AND('Mapa final'!$AB$81="Muy Alta",'Mapa final'!$AD$81="Mayor"),CONCATENATE("R25C",'Mapa final'!$R$81),"")</f>
        <v/>
      </c>
      <c r="V30" s="45" t="str">
        <f>IF(AND('Mapa final'!$AB$79="Muy Alta",'Mapa final'!$AD$79="Catastrófico"),CONCATENATE("R25C",'Mapa final'!$R$79),"")</f>
        <v/>
      </c>
      <c r="W30" s="46" t="str">
        <f>IF(AND('Mapa final'!$AB$80="Muy Alta",'Mapa final'!$AD$80="Catastrófico"),CONCATENATE("R25C",'Mapa final'!$R$80),"")</f>
        <v/>
      </c>
      <c r="X30" s="113" t="str">
        <f>IF(AND('Mapa final'!$AB$81="Muy Alta",'Mapa final'!$AD$81="Catastrófico"),CONCATENATE("R25C",'Mapa final'!$R$81),"")</f>
        <v/>
      </c>
      <c r="Y30" s="58"/>
      <c r="Z30" s="292"/>
      <c r="AA30" s="293"/>
      <c r="AB30" s="293"/>
      <c r="AC30" s="293"/>
      <c r="AD30" s="293"/>
      <c r="AE30" s="294"/>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row>
    <row r="31" spans="1:61" ht="15" customHeight="1" x14ac:dyDescent="0.25">
      <c r="A31" s="58"/>
      <c r="B31" s="298"/>
      <c r="C31" s="298"/>
      <c r="D31" s="299"/>
      <c r="E31" s="287"/>
      <c r="F31" s="288"/>
      <c r="G31" s="288"/>
      <c r="H31" s="288"/>
      <c r="I31" s="286"/>
      <c r="J31" s="118" t="str">
        <f>IF(AND('Mapa final'!$AB$82="Muy Alta",'Mapa final'!$AD$82="Leve"),CONCATENATE("R26C",'Mapa final'!$R$82),"")</f>
        <v/>
      </c>
      <c r="K31" s="44" t="str">
        <f>IF(AND('Mapa final'!$AB$83="Muy Alta",'Mapa final'!$AD$83="Leve"),CONCATENATE("R26C",'Mapa final'!$R$83),"")</f>
        <v/>
      </c>
      <c r="L31" s="119" t="str">
        <f>IF(AND('Mapa final'!$AB$84="Muy Alta",'Mapa final'!$AD$84="Leve"),CONCATENATE("R26C",'Mapa final'!$R$84),"")</f>
        <v/>
      </c>
      <c r="M31" s="118" t="str">
        <f>IF(AND('Mapa final'!$AB$82="Muy Alta",'Mapa final'!$AD$82="Menor"),CONCATENATE("R26C",'Mapa final'!$R$82),"")</f>
        <v/>
      </c>
      <c r="N31" s="44" t="str">
        <f>IF(AND('Mapa final'!$AB$83="Muy Alta",'Mapa final'!$AD$83="Menor"),CONCATENATE("R26C",'Mapa final'!$R$83),"")</f>
        <v/>
      </c>
      <c r="O31" s="119" t="str">
        <f>IF(AND('Mapa final'!$AB$84="Muy Alta",'Mapa final'!$AD$84="Menor"),CONCATENATE("R26C",'Mapa final'!$R$84),"")</f>
        <v/>
      </c>
      <c r="P31" s="118" t="str">
        <f>IF(AND('Mapa final'!$AB$82="Muy Alta",'Mapa final'!$AD$82="Moderado"),CONCATENATE("R26C",'Mapa final'!$R$82),"")</f>
        <v/>
      </c>
      <c r="Q31" s="44" t="str">
        <f>IF(AND('Mapa final'!$AB$83="Muy Alta",'Mapa final'!$AD$83="Moderado"),CONCATENATE("R26C",'Mapa final'!$R$83),"")</f>
        <v/>
      </c>
      <c r="R31" s="119" t="str">
        <f>IF(AND('Mapa final'!$AB$84="Muy Alta",'Mapa final'!$AD$84="Moderado"),CONCATENATE("R26C",'Mapa final'!$R$84),"")</f>
        <v/>
      </c>
      <c r="S31" s="118" t="str">
        <f>IF(AND('Mapa final'!$AB$82="Muy Alta",'Mapa final'!$AD$82="Mayor"),CONCATENATE("R26C",'Mapa final'!$R$82),"")</f>
        <v/>
      </c>
      <c r="T31" s="44" t="str">
        <f>IF(AND('Mapa final'!$AB$83="Muy Alta",'Mapa final'!$AD$83="Mayor"),CONCATENATE("R26C",'Mapa final'!$R$83),"")</f>
        <v/>
      </c>
      <c r="U31" s="119" t="str">
        <f>IF(AND('Mapa final'!$AB$84="Muy Alta",'Mapa final'!$AD$84="Mayor"),CONCATENATE("R26C",'Mapa final'!$R$84),"")</f>
        <v/>
      </c>
      <c r="V31" s="45" t="str">
        <f>IF(AND('Mapa final'!$AB$82="Muy Alta",'Mapa final'!$AD$82="Catastrófico"),CONCATENATE("R26C",'Mapa final'!$R$82),"")</f>
        <v/>
      </c>
      <c r="W31" s="46" t="str">
        <f>IF(AND('Mapa final'!$AB$83="Muy Alta",'Mapa final'!$AD$83="Catastrófico"),CONCATENATE("R26C",'Mapa final'!$R$83),"")</f>
        <v/>
      </c>
      <c r="X31" s="113" t="str">
        <f>IF(AND('Mapa final'!$AB$84="Muy Alta",'Mapa final'!$AD$84="Catastrófico"),CONCATENATE("R26C",'Mapa final'!$R$84),"")</f>
        <v/>
      </c>
      <c r="Y31" s="58"/>
      <c r="Z31" s="292"/>
      <c r="AA31" s="293"/>
      <c r="AB31" s="293"/>
      <c r="AC31" s="293"/>
      <c r="AD31" s="293"/>
      <c r="AE31" s="294"/>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row>
    <row r="32" spans="1:61" ht="15" customHeight="1" x14ac:dyDescent="0.25">
      <c r="A32" s="58"/>
      <c r="B32" s="298"/>
      <c r="C32" s="298"/>
      <c r="D32" s="299"/>
      <c r="E32" s="287"/>
      <c r="F32" s="288"/>
      <c r="G32" s="288"/>
      <c r="H32" s="288"/>
      <c r="I32" s="286"/>
      <c r="J32" s="118" t="str">
        <f>IF(AND('Mapa final'!$AB$85="Muy Alta",'Mapa final'!$AD$85="Leve"),CONCATENATE("R27C",'Mapa final'!$R$85),"")</f>
        <v/>
      </c>
      <c r="K32" s="44" t="str">
        <f>IF(AND('Mapa final'!$AB$86="Muy Alta",'Mapa final'!$AD$86="Leve"),CONCATENATE("R27C",'Mapa final'!$R$86),"")</f>
        <v/>
      </c>
      <c r="L32" s="119" t="str">
        <f>IF(AND('Mapa final'!$AB$87="Muy Alta",'Mapa final'!$AD$87="Leve"),CONCATENATE("R27C",'Mapa final'!$R$87),"")</f>
        <v/>
      </c>
      <c r="M32" s="118" t="str">
        <f>IF(AND('Mapa final'!$AB$88="Muy Alta",'Mapa final'!$AD$88="Menor"),CONCATENATE("R27C",'Mapa final'!$R$88),"")</f>
        <v/>
      </c>
      <c r="N32" s="44" t="str">
        <f>IF(AND('Mapa final'!$AB$89="Muy Alta",'Mapa final'!$AD$89="Menor"),CONCATENATE("R27C",'Mapa final'!$R$89),"")</f>
        <v/>
      </c>
      <c r="O32" s="119" t="str">
        <f>IF(AND('Mapa final'!$AB$90="Muy Alta",'Mapa final'!$AD$90="Menor"),CONCATENATE("R27C",'Mapa final'!$R$90),"")</f>
        <v/>
      </c>
      <c r="P32" s="118" t="str">
        <f>IF(AND('Mapa final'!$AB$85="Muy Alta",'Mapa final'!$AD$85="Moderado"),CONCATENATE("R27C",'Mapa final'!$R$85),"")</f>
        <v/>
      </c>
      <c r="Q32" s="44" t="str">
        <f>IF(AND('Mapa final'!$AB$86="Muy Alta",'Mapa final'!$AD$86="Moderado"),CONCATENATE("R27C",'Mapa final'!$R$86),"")</f>
        <v/>
      </c>
      <c r="R32" s="119" t="str">
        <f>IF(AND('Mapa final'!$AB$87="Muy Alta",'Mapa final'!$AD$87="Moderado"),CONCATENATE("R27C",'Mapa final'!$R$87),"")</f>
        <v/>
      </c>
      <c r="S32" s="118" t="str">
        <f>IF(AND('Mapa final'!$AB$85="Muy Alta",'Mapa final'!$AD$85="Mayor"),CONCATENATE("R27C",'Mapa final'!$R$8),"")</f>
        <v/>
      </c>
      <c r="T32" s="44" t="str">
        <f>IF(AND('Mapa final'!$AB$86="Muy Alta",'Mapa final'!$AD$86="Mayor"),CONCATENATE("R27C",'Mapa final'!$R$86),"")</f>
        <v/>
      </c>
      <c r="U32" s="119" t="str">
        <f>IF(AND('Mapa final'!$AB$87="Muy Alta",'Mapa final'!$AD$87="Mayor"),CONCATENATE("R27C",'Mapa final'!$R$87),"")</f>
        <v/>
      </c>
      <c r="V32" s="45" t="str">
        <f>IF(AND('Mapa final'!$AB$85="Muy Alta",'Mapa final'!$AD$85="Catastrófico"),CONCATENATE("R27C",'Mapa final'!$R$85),"")</f>
        <v/>
      </c>
      <c r="W32" s="46" t="str">
        <f>IF(AND('Mapa final'!$AB$86="Muy Alta",'Mapa final'!$AD$86="Catastrófico"),CONCATENATE("R27C",'Mapa final'!$R$86),"")</f>
        <v/>
      </c>
      <c r="X32" s="113" t="str">
        <f>IF(AND('Mapa final'!$AB$87="Muy Alta",'Mapa final'!$AD$87="Catastrófico"),CONCATENATE("R27C",'Mapa final'!$R$87),"")</f>
        <v/>
      </c>
      <c r="Y32" s="58"/>
      <c r="Z32" s="292"/>
      <c r="AA32" s="293"/>
      <c r="AB32" s="293"/>
      <c r="AC32" s="293"/>
      <c r="AD32" s="293"/>
      <c r="AE32" s="294"/>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row>
    <row r="33" spans="1:61" ht="15" customHeight="1" x14ac:dyDescent="0.25">
      <c r="A33" s="58"/>
      <c r="B33" s="298"/>
      <c r="C33" s="298"/>
      <c r="D33" s="299"/>
      <c r="E33" s="287"/>
      <c r="F33" s="288"/>
      <c r="G33" s="288"/>
      <c r="H33" s="288"/>
      <c r="I33" s="286"/>
      <c r="J33" s="118" t="str">
        <f>IF(AND('Mapa final'!$AB$88="Muy Alta",'Mapa final'!$AD$88="Leve"),CONCATENATE("R28C",'Mapa final'!$R$88),"")</f>
        <v/>
      </c>
      <c r="K33" s="44" t="str">
        <f>IF(AND('Mapa final'!$AB$89="Muy Alta",'Mapa final'!$AD$89="Leve"),CONCATENATE("R28C",'Mapa final'!$R$89),"")</f>
        <v/>
      </c>
      <c r="L33" s="119" t="str">
        <f>IF(AND('Mapa final'!$AB$90="Muy Alta",'Mapa final'!$AD$90="Leve"),CONCATENATE("R28C",'Mapa final'!$R$90),"")</f>
        <v/>
      </c>
      <c r="M33" s="118" t="str">
        <f>IF(AND('Mapa final'!$AB$88="Muy Alta",'Mapa final'!$AD$88="Menor"),CONCATENATE("R28C",'Mapa final'!$R$88),"")</f>
        <v/>
      </c>
      <c r="N33" s="44" t="str">
        <f>IF(AND('Mapa final'!$AB$89="Muy Alta",'Mapa final'!$AD$89="Menor"),CONCATENATE("R28C",'Mapa final'!$R$89),"")</f>
        <v/>
      </c>
      <c r="O33" s="119" t="str">
        <f>IF(AND('Mapa final'!$AB$90="Muy Alta",'Mapa final'!$AD$90="Menor"),CONCATENATE("R28C",'Mapa final'!$R$90),"")</f>
        <v/>
      </c>
      <c r="P33" s="118" t="str">
        <f>IF(AND('Mapa final'!$AB$88="Muy Alta",'Mapa final'!$AD$88="Moderado"),CONCATENATE("R28C",'Mapa final'!$R$88),"")</f>
        <v/>
      </c>
      <c r="Q33" s="44" t="str">
        <f>IF(AND('Mapa final'!$AB$89="Muy Alta",'Mapa final'!$AD$89="Moderado"),CONCATENATE("R28C",'Mapa final'!$R$89),"")</f>
        <v/>
      </c>
      <c r="R33" s="119" t="str">
        <f>IF(AND('Mapa final'!$AB$90="Muy Alta",'Mapa final'!$AD$90="Moderado"),CONCATENATE("R28C",'Mapa final'!$R$90),"")</f>
        <v/>
      </c>
      <c r="S33" s="118" t="str">
        <f>IF(AND('Mapa final'!$AB$88="Muy Alta",'Mapa final'!$AD$88="Mayor"),CONCATENATE("R28C",'Mapa final'!$R$88),"")</f>
        <v/>
      </c>
      <c r="T33" s="44" t="str">
        <f>IF(AND('Mapa final'!$AB$89="Muy Alta",'Mapa final'!$AD$89="Mayor"),CONCATENATE("R28C",'Mapa final'!$R$89),"")</f>
        <v/>
      </c>
      <c r="U33" s="119" t="str">
        <f>IF(AND('Mapa final'!$AB$90="Muy Alta",'Mapa final'!$AD$90="Mayor"),CONCATENATE("R28C",'Mapa final'!$R$90),"")</f>
        <v/>
      </c>
      <c r="V33" s="45" t="str">
        <f>IF(AND('Mapa final'!$AB$88="Muy Alta",'Mapa final'!$AD$88="Catastrófico"),CONCATENATE("R28C",'Mapa final'!$R$88),"")</f>
        <v/>
      </c>
      <c r="W33" s="46" t="str">
        <f>IF(AND('Mapa final'!$AB$89="Muy Alta",'Mapa final'!$AD$89="Catastrófico"),CONCATENATE("R28C",'Mapa final'!$R$89),"")</f>
        <v/>
      </c>
      <c r="X33" s="113" t="str">
        <f>IF(AND('Mapa final'!$AB$90="Muy Alta",'Mapa final'!$AD$90="Catastrófico"),CONCATENATE("R28C",'Mapa final'!$R$90),"")</f>
        <v/>
      </c>
      <c r="Y33" s="58"/>
      <c r="Z33" s="292"/>
      <c r="AA33" s="293"/>
      <c r="AB33" s="293"/>
      <c r="AC33" s="293"/>
      <c r="AD33" s="293"/>
      <c r="AE33" s="294"/>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1:61" ht="15" customHeight="1" x14ac:dyDescent="0.25">
      <c r="A34" s="58"/>
      <c r="B34" s="298"/>
      <c r="C34" s="298"/>
      <c r="D34" s="299"/>
      <c r="E34" s="287"/>
      <c r="F34" s="288"/>
      <c r="G34" s="288"/>
      <c r="H34" s="288"/>
      <c r="I34" s="286"/>
      <c r="J34" s="118" t="str">
        <f>IF(AND('Mapa final'!$AB$91="Muy Alta",'Mapa final'!$AD$91="Leve"),CONCATENATE("R29C",'Mapa final'!$R$91),"")</f>
        <v/>
      </c>
      <c r="K34" s="44" t="str">
        <f>IF(AND('Mapa final'!$AB$92="Muy Alta",'Mapa final'!$AD$92="Leve"),CONCATENATE("R29C",'Mapa final'!$R$92),"")</f>
        <v/>
      </c>
      <c r="L34" s="119" t="str">
        <f>IF(AND('Mapa final'!$AB$93="Muy Alta",'Mapa final'!$AD$93="Leve"),CONCATENATE("R29C",'Mapa final'!$R$93),"")</f>
        <v/>
      </c>
      <c r="M34" s="118" t="str">
        <f>IF(AND('Mapa final'!$AB$91="Muy Alta",'Mapa final'!$AD$91="Menor"),CONCATENATE("R29C",'Mapa final'!$R$91),"")</f>
        <v/>
      </c>
      <c r="N34" s="44" t="str">
        <f>IF(AND('Mapa final'!$AB$92="Muy Alta",'Mapa final'!$AD$92="Menor"),CONCATENATE("R29C",'Mapa final'!$R$92),"")</f>
        <v/>
      </c>
      <c r="O34" s="119" t="str">
        <f>IF(AND('Mapa final'!$AB$93="Muy Alta",'Mapa final'!$AD$93="Menor"),CONCATENATE("R29C",'Mapa final'!$R$93),"")</f>
        <v/>
      </c>
      <c r="P34" s="118" t="str">
        <f>IF(AND('Mapa final'!$AB$91="Muy Alta",'Mapa final'!$AD$91="Moderado"),CONCATENATE("R29C",'Mapa final'!$R$91),"")</f>
        <v/>
      </c>
      <c r="Q34" s="44" t="str">
        <f>IF(AND('Mapa final'!$AB$92="Muy Alta",'Mapa final'!$AD$92="Moderado"),CONCATENATE("R29C",'Mapa final'!$R$92),"")</f>
        <v/>
      </c>
      <c r="R34" s="119" t="str">
        <f>IF(AND('Mapa final'!$AB$93="Muy Alta",'Mapa final'!$AD$93="Moderado"),CONCATENATE("R29C",'Mapa final'!$R$93),"")</f>
        <v/>
      </c>
      <c r="S34" s="118" t="str">
        <f>IF(AND('Mapa final'!$AB$91="Muy Alta",'Mapa final'!$AD$91="Mayor"),CONCATENATE("R29C",'Mapa final'!$R$91),"")</f>
        <v/>
      </c>
      <c r="T34" s="44" t="str">
        <f>IF(AND('Mapa final'!$AB$92="Muy Alta",'Mapa final'!$AD$92="Mayor"),CONCATENATE("R29C",'Mapa final'!$R$92),"")</f>
        <v/>
      </c>
      <c r="U34" s="119" t="str">
        <f>IF(AND('Mapa final'!$AB$93="Muy Alta",'Mapa final'!$AD$93="Mayor"),CONCATENATE("R29C",'Mapa final'!$R$93),"")</f>
        <v/>
      </c>
      <c r="V34" s="45" t="str">
        <f>IF(AND('Mapa final'!$AB$91="Muy Alta",'Mapa final'!$AD$91="Catastrófico"),CONCATENATE("R29C",'Mapa final'!$R$91),"")</f>
        <v/>
      </c>
      <c r="W34" s="46" t="str">
        <f>IF(AND('Mapa final'!$AB$92="Muy Alta",'Mapa final'!$AD$92="Catastrófico"),CONCATENATE("R29C",'Mapa final'!$R$92),"")</f>
        <v/>
      </c>
      <c r="X34" s="113" t="str">
        <f>IF(AND('Mapa final'!$AB$93="Muy Alta",'Mapa final'!$AD$93="Catastrófico"),CONCATENATE("R29C",'Mapa final'!$R$93),"")</f>
        <v/>
      </c>
      <c r="Y34" s="58"/>
      <c r="Z34" s="292"/>
      <c r="AA34" s="293"/>
      <c r="AB34" s="293"/>
      <c r="AC34" s="293"/>
      <c r="AD34" s="293"/>
      <c r="AE34" s="294"/>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row>
    <row r="35" spans="1:61" ht="15" customHeight="1" x14ac:dyDescent="0.25">
      <c r="A35" s="58"/>
      <c r="B35" s="298"/>
      <c r="C35" s="298"/>
      <c r="D35" s="299"/>
      <c r="E35" s="287"/>
      <c r="F35" s="288"/>
      <c r="G35" s="288"/>
      <c r="H35" s="288"/>
      <c r="I35" s="286"/>
      <c r="J35" s="118" t="str">
        <f>IF(AND('Mapa final'!$AB$94="Muy Alta",'Mapa final'!$AD$94="Leve"),CONCATENATE("R30C",'Mapa final'!$R$94),"")</f>
        <v/>
      </c>
      <c r="K35" s="44" t="str">
        <f>IF(AND('Mapa final'!$AB$95="Muy Alta",'Mapa final'!$AD$95="Leve"),CONCATENATE("R30C",'Mapa final'!$R$95),"")</f>
        <v/>
      </c>
      <c r="L35" s="119" t="str">
        <f>IF(AND('Mapa final'!$AB$96="Muy Alta",'Mapa final'!$AD$96="Leve"),CONCATENATE("R30C",'Mapa final'!$R$96),"")</f>
        <v/>
      </c>
      <c r="M35" s="118" t="str">
        <f>IF(AND('Mapa final'!$AB$94="Muy Alta",'Mapa final'!$AD$94="Menor"),CONCATENATE("R30C",'Mapa final'!$R$94),"")</f>
        <v/>
      </c>
      <c r="N35" s="44" t="str">
        <f>IF(AND('Mapa final'!$AB$95="Muy Alta",'Mapa final'!$AD$95="Menor"),CONCATENATE("R30C",'Mapa final'!$R$95),"")</f>
        <v/>
      </c>
      <c r="O35" s="119" t="str">
        <f>IF(AND('Mapa final'!$AB$96="Muy Alta",'Mapa final'!$AD$96="Menor"),CONCATENATE("R30C",'Mapa final'!$R$96),"")</f>
        <v/>
      </c>
      <c r="P35" s="118" t="str">
        <f>IF(AND('Mapa final'!$AB$94="Muy Alta",'Mapa final'!$AD$94="Moderado"),CONCATENATE("R30C",'Mapa final'!$R$94),"")</f>
        <v/>
      </c>
      <c r="Q35" s="44" t="str">
        <f>IF(AND('Mapa final'!$AB$95="Muy Alta",'Mapa final'!$AD$95="Moderado"),CONCATENATE("R30C",'Mapa final'!$R$95),"")</f>
        <v/>
      </c>
      <c r="R35" s="119" t="str">
        <f>IF(AND('Mapa final'!$AB$96="Muy Alta",'Mapa final'!$AD$96="Moderado"),CONCATENATE("R30C",'Mapa final'!$R$96),"")</f>
        <v/>
      </c>
      <c r="S35" s="118" t="str">
        <f>IF(AND('Mapa final'!$AB$94="Muy Alta",'Mapa final'!$AD$94="Mayor"),CONCATENATE("R30C",'Mapa final'!$R$94),"")</f>
        <v/>
      </c>
      <c r="T35" s="44" t="str">
        <f>IF(AND('Mapa final'!$AB$95="Muy Alta",'Mapa final'!$AD$95="Mayor"),CONCATENATE("R30C",'Mapa final'!$R$95),"")</f>
        <v/>
      </c>
      <c r="U35" s="119" t="str">
        <f>IF(AND('Mapa final'!$AB$96="Muy Alta",'Mapa final'!$AD$96="Mayor"),CONCATENATE("R30C",'Mapa final'!$R$96),"")</f>
        <v/>
      </c>
      <c r="V35" s="45" t="str">
        <f>IF(AND('Mapa final'!$AB$94="Muy Alta",'Mapa final'!$AD$94="Catastrófico"),CONCATENATE("R30C",'Mapa final'!$R$94),"")</f>
        <v/>
      </c>
      <c r="W35" s="46" t="str">
        <f>IF(AND('Mapa final'!$AB$95="Muy Alta",'Mapa final'!$AD$95="Catastrófico"),CONCATENATE("R30C",'Mapa final'!$R$95),"")</f>
        <v/>
      </c>
      <c r="X35" s="113" t="str">
        <f>IF(AND('Mapa final'!$AB$96="Muy Alta",'Mapa final'!$AD$96="Catastrófico"),CONCATENATE("R30C",'Mapa final'!$R$96),"")</f>
        <v/>
      </c>
      <c r="Y35" s="58"/>
      <c r="Z35" s="292"/>
      <c r="AA35" s="293"/>
      <c r="AB35" s="293"/>
      <c r="AC35" s="293"/>
      <c r="AD35" s="293"/>
      <c r="AE35" s="294"/>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row>
    <row r="36" spans="1:61" ht="15" customHeight="1" x14ac:dyDescent="0.25">
      <c r="A36" s="58"/>
      <c r="B36" s="298"/>
      <c r="C36" s="298"/>
      <c r="D36" s="299"/>
      <c r="E36" s="287"/>
      <c r="F36" s="288"/>
      <c r="G36" s="288"/>
      <c r="H36" s="288"/>
      <c r="I36" s="286"/>
      <c r="J36" s="118" t="str">
        <f>IF(AND('Mapa final'!$AB$97="Muy Alta",'Mapa final'!$AD$97="Leve"),CONCATENATE("R31C",'Mapa final'!$R$97),"")</f>
        <v/>
      </c>
      <c r="K36" s="44" t="str">
        <f>IF(AND('Mapa final'!$AB$98="Muy Alta",'Mapa final'!$AD$98="Leve"),CONCATENATE("R31C",'Mapa final'!$R$98),"")</f>
        <v/>
      </c>
      <c r="L36" s="119" t="str">
        <f>IF(AND('Mapa final'!$AB$99="Muy Alta",'Mapa final'!$AD$99="Leve"),CONCATENATE("R31C",'Mapa final'!$R$99),"")</f>
        <v/>
      </c>
      <c r="M36" s="118" t="str">
        <f>IF(AND('Mapa final'!$AB$97="Muy Alta",'Mapa final'!$AD$97="Menor"),CONCATENATE("R31C",'Mapa final'!$R$97),"")</f>
        <v/>
      </c>
      <c r="N36" s="44" t="str">
        <f>IF(AND('Mapa final'!$AB$98="Muy Alta",'Mapa final'!$AD$98="Menor"),CONCATENATE("R31C",'Mapa final'!$R$98),"")</f>
        <v/>
      </c>
      <c r="O36" s="119" t="str">
        <f>IF(AND('Mapa final'!$AB$99="Muy Alta",'Mapa final'!$AD$99="Menor"),CONCATENATE("R31C",'Mapa final'!$R$99),"")</f>
        <v/>
      </c>
      <c r="P36" s="118" t="str">
        <f>IF(AND('Mapa final'!$AB$97="Muy Alta",'Mapa final'!$AD$97="Moderado"),CONCATENATE("R31C",'Mapa final'!$R$97),"")</f>
        <v/>
      </c>
      <c r="Q36" s="44" t="str">
        <f>IF(AND('Mapa final'!$AB$98="Muy Alta",'Mapa final'!$AD$98="Moderado"),CONCATENATE("R31C",'Mapa final'!$R$98),"")</f>
        <v/>
      </c>
      <c r="R36" s="119" t="str">
        <f>IF(AND('Mapa final'!$AB$99="Muy Alta",'Mapa final'!$AD$99="Moderado"),CONCATENATE("R31C",'Mapa final'!$R$99),"")</f>
        <v/>
      </c>
      <c r="S36" s="118" t="str">
        <f>IF(AND('Mapa final'!$AB$97="Muy Alta",'Mapa final'!$AD$97="Mayor"),CONCATENATE("R31C",'Mapa final'!$R$97),"")</f>
        <v/>
      </c>
      <c r="T36" s="44" t="str">
        <f>IF(AND('Mapa final'!$AB$98="Muy Alta",'Mapa final'!$AD$98="Mayor"),CONCATENATE("R31C",'Mapa final'!$R$98),"")</f>
        <v/>
      </c>
      <c r="U36" s="119" t="str">
        <f>IF(AND('Mapa final'!$AB$99="Muy Alta",'Mapa final'!$AD$99="Mayor"),CONCATENATE("R31C",'Mapa final'!$R$99),"")</f>
        <v/>
      </c>
      <c r="V36" s="45" t="str">
        <f>IF(AND('Mapa final'!$AB$97="Muy Alta",'Mapa final'!$AD$97="Catastrófico"),CONCATENATE("R31C",'Mapa final'!$R$97),"")</f>
        <v/>
      </c>
      <c r="W36" s="46" t="str">
        <f>IF(AND('Mapa final'!$AB$98="Muy Alta",'Mapa final'!$AD$98="Catastrófico"),CONCATENATE("R31C",'Mapa final'!$R$98),"")</f>
        <v/>
      </c>
      <c r="X36" s="113" t="str">
        <f>IF(AND('Mapa final'!$AB$99="Muy Alta",'Mapa final'!$AD$99="Catastrófico"),CONCATENATE("R31C",'Mapa final'!$R$99),"")</f>
        <v/>
      </c>
      <c r="Y36" s="58"/>
      <c r="Z36" s="292"/>
      <c r="AA36" s="293"/>
      <c r="AB36" s="293"/>
      <c r="AC36" s="293"/>
      <c r="AD36" s="293"/>
      <c r="AE36" s="294"/>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row>
    <row r="37" spans="1:61" ht="15" customHeight="1" x14ac:dyDescent="0.25">
      <c r="A37" s="58"/>
      <c r="B37" s="298"/>
      <c r="C37" s="298"/>
      <c r="D37" s="299"/>
      <c r="E37" s="287"/>
      <c r="F37" s="288"/>
      <c r="G37" s="288"/>
      <c r="H37" s="288"/>
      <c r="I37" s="286"/>
      <c r="J37" s="118" t="str">
        <f>IF(AND('Mapa final'!$AB$100="Muy Alta",'Mapa final'!$AD$100="Leve"),CONCATENATE("R32C",'Mapa final'!$R$100),"")</f>
        <v/>
      </c>
      <c r="K37" s="44" t="str">
        <f>IF(AND('Mapa final'!$AB$101="Muy Alta",'Mapa final'!$AD$101="Leve"),CONCATENATE("R32C",'Mapa final'!$R$101),"")</f>
        <v/>
      </c>
      <c r="L37" s="119" t="str">
        <f>IF(AND('Mapa final'!$AB$102="Muy Alta",'Mapa final'!$AD$102="Leve"),CONCATENATE("R32C",'Mapa final'!$R$102),"")</f>
        <v/>
      </c>
      <c r="M37" s="118" t="str">
        <f>IF(AND('Mapa final'!$AB$100="Muy Alta",'Mapa final'!$AD$100="Menor"),CONCATENATE("R32C",'Mapa final'!$R$100),"")</f>
        <v/>
      </c>
      <c r="N37" s="44" t="str">
        <f>IF(AND('Mapa final'!$AB$101="Muy Alta",'Mapa final'!$AD$101="Menor"),CONCATENATE("R32C",'Mapa final'!$R$101),"")</f>
        <v/>
      </c>
      <c r="O37" s="119" t="str">
        <f>IF(AND('Mapa final'!$AB$102="Muy Alta",'Mapa final'!$AD$102="Menor"),CONCATENATE("R32C",'Mapa final'!$R$102),"")</f>
        <v/>
      </c>
      <c r="P37" s="118" t="str">
        <f>IF(AND('Mapa final'!$AB$100="Muy Alta",'Mapa final'!$AD$100="Moderado"),CONCATENATE("R32C",'Mapa final'!$R$100),"")</f>
        <v/>
      </c>
      <c r="Q37" s="44" t="str">
        <f>IF(AND('Mapa final'!$AB$101="Muy Alta",'Mapa final'!$AD$101="Moderado"),CONCATENATE("R32C",'Mapa final'!$R$101),"")</f>
        <v/>
      </c>
      <c r="R37" s="119" t="str">
        <f>IF(AND('Mapa final'!$AB$102="Muy Alta",'Mapa final'!$AD$102="Moderado"),CONCATENATE("R32C",'Mapa final'!$R$102),"")</f>
        <v/>
      </c>
      <c r="S37" s="118" t="str">
        <f>IF(AND('Mapa final'!$AB$100="Muy Alta",'Mapa final'!$AD$100="Mayor"),CONCATENATE("R32C",'Mapa final'!$R$100),"")</f>
        <v/>
      </c>
      <c r="T37" s="44" t="str">
        <f>IF(AND('Mapa final'!$AB$101="Muy Alta",'Mapa final'!$AD$101="Mayor"),CONCATENATE("R32C",'Mapa final'!$R$101),"")</f>
        <v/>
      </c>
      <c r="U37" s="119" t="str">
        <f>IF(AND('Mapa final'!$AB$102="Muy Alta",'Mapa final'!$AD$102="Mayor"),CONCATENATE("R32C",'Mapa final'!$R$102),"")</f>
        <v/>
      </c>
      <c r="V37" s="45" t="str">
        <f>IF(AND('Mapa final'!$AB$100="Muy Alta",'Mapa final'!$AD$100="Catastrófico"),CONCATENATE("R32C",'Mapa final'!$R$100),"")</f>
        <v/>
      </c>
      <c r="W37" s="46" t="str">
        <f>IF(AND('Mapa final'!$AB$101="Muy Alta",'Mapa final'!$AD$101="Catastrófico"),CONCATENATE("R32C",'Mapa final'!$R$101),"")</f>
        <v/>
      </c>
      <c r="X37" s="113" t="str">
        <f>IF(AND('Mapa final'!$AB$102="Muy Alta",'Mapa final'!$AD$102="Catastrófico"),CONCATENATE("R32C",'Mapa final'!$R$102),"")</f>
        <v/>
      </c>
      <c r="Y37" s="58"/>
      <c r="Z37" s="292"/>
      <c r="AA37" s="293"/>
      <c r="AB37" s="293"/>
      <c r="AC37" s="293"/>
      <c r="AD37" s="293"/>
      <c r="AE37" s="294"/>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row>
    <row r="38" spans="1:61" ht="15" customHeight="1" x14ac:dyDescent="0.25">
      <c r="A38" s="58"/>
      <c r="B38" s="298"/>
      <c r="C38" s="298"/>
      <c r="D38" s="299"/>
      <c r="E38" s="287"/>
      <c r="F38" s="288"/>
      <c r="G38" s="288"/>
      <c r="H38" s="288"/>
      <c r="I38" s="286"/>
      <c r="J38" s="118" t="str">
        <f>IF(AND('Mapa final'!$AB$103="Muy Alta",'Mapa final'!$AD$103="Leve"),CONCATENATE("R33C",'Mapa final'!$R$103),"")</f>
        <v/>
      </c>
      <c r="K38" s="44" t="str">
        <f>IF(AND('Mapa final'!$AB$104="Muy Alta",'Mapa final'!$AD$104="Leve"),CONCATENATE("R33C",'Mapa final'!$R$104),"")</f>
        <v/>
      </c>
      <c r="L38" s="119" t="str">
        <f>IF(AND('Mapa final'!$AB$105="Muy Alta",'Mapa final'!$AD$105="Leve"),CONCATENATE("R33C",'Mapa final'!$R$105),"")</f>
        <v/>
      </c>
      <c r="M38" s="118" t="str">
        <f>IF(AND('Mapa final'!$AB$103="Muy Alta",'Mapa final'!$AD$103="Menor"),CONCATENATE("R33C",'Mapa final'!$R$103),"")</f>
        <v/>
      </c>
      <c r="N38" s="44" t="str">
        <f>IF(AND('Mapa final'!$AB$104="Muy Alta",'Mapa final'!$AD$104="Menor"),CONCATENATE("R33C",'Mapa final'!$R$104),"")</f>
        <v/>
      </c>
      <c r="O38" s="119" t="str">
        <f>IF(AND('Mapa final'!$AB$105="Muy Alta",'Mapa final'!$AD$105="Menor"),CONCATENATE("R33C",'Mapa final'!$R$105),"")</f>
        <v/>
      </c>
      <c r="P38" s="118" t="str">
        <f>IF(AND('Mapa final'!$AB$103="Muy Alta",'Mapa final'!$AD$103="Moderado"),CONCATENATE("R33C",'Mapa final'!$R$103),"")</f>
        <v/>
      </c>
      <c r="Q38" s="44" t="str">
        <f>IF(AND('Mapa final'!$AB$104="Muy Alta",'Mapa final'!$AD$104="Moderado"),CONCATENATE("R33C",'Mapa final'!$R$104),"")</f>
        <v/>
      </c>
      <c r="R38" s="119" t="str">
        <f>IF(AND('Mapa final'!$AB$105="Muy Alta",'Mapa final'!$AD$105="Moderado"),CONCATENATE("R33C",'Mapa final'!$R$105),"")</f>
        <v/>
      </c>
      <c r="S38" s="118" t="str">
        <f>IF(AND('Mapa final'!$AB$103="Muy Alta",'Mapa final'!$AD$103="Mayor"),CONCATENATE("R33C",'Mapa final'!$R$103),"")</f>
        <v/>
      </c>
      <c r="T38" s="44" t="str">
        <f>IF(AND('Mapa final'!$AB$104="Muy Alta",'Mapa final'!$AD$104="Mayor"),CONCATENATE("R33C",'Mapa final'!$R$104),"")</f>
        <v/>
      </c>
      <c r="U38" s="119" t="str">
        <f>IF(AND('Mapa final'!$AB$105="Muy Alta",'Mapa final'!$AD$105="Mayor"),CONCATENATE("R33C",'Mapa final'!$R$105),"")</f>
        <v/>
      </c>
      <c r="V38" s="45" t="str">
        <f>IF(AND('Mapa final'!$AB$103="Muy Alta",'Mapa final'!$AD$103="Catastrófico"),CONCATENATE("R33C",'Mapa final'!$R$103),"")</f>
        <v/>
      </c>
      <c r="W38" s="46" t="str">
        <f>IF(AND('Mapa final'!$AB$104="Muy Alta",'Mapa final'!$AD$104="Catastrófico"),CONCATENATE("R33C",'Mapa final'!$R$104),"")</f>
        <v/>
      </c>
      <c r="X38" s="113" t="str">
        <f>IF(AND('Mapa final'!$AB$105="Muy Alta",'Mapa final'!$AD$105="Catastrófico"),CONCATENATE("R33C",'Mapa final'!$R$105),"")</f>
        <v/>
      </c>
      <c r="Y38" s="58"/>
      <c r="Z38" s="292"/>
      <c r="AA38" s="293"/>
      <c r="AB38" s="293"/>
      <c r="AC38" s="293"/>
      <c r="AD38" s="293"/>
      <c r="AE38" s="294"/>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row>
    <row r="39" spans="1:61" ht="15" customHeight="1" x14ac:dyDescent="0.25">
      <c r="A39" s="58"/>
      <c r="B39" s="298"/>
      <c r="C39" s="298"/>
      <c r="D39" s="299"/>
      <c r="E39" s="287"/>
      <c r="F39" s="288"/>
      <c r="G39" s="288"/>
      <c r="H39" s="288"/>
      <c r="I39" s="286"/>
      <c r="J39" s="118" t="str">
        <f>IF(AND('Mapa final'!$AB$106="Muy Alta",'Mapa final'!$AD$106="Leve"),CONCATENATE("R34C",'Mapa final'!$R$106),"")</f>
        <v/>
      </c>
      <c r="K39" s="44" t="str">
        <f>IF(AND('Mapa final'!$AB$107="Muy Alta",'Mapa final'!$AD$107="Leve"),CONCATENATE("R34C",'Mapa final'!$R$107),"")</f>
        <v/>
      </c>
      <c r="L39" s="119" t="str">
        <f>IF(AND('Mapa final'!$AB$108="Muy Alta",'Mapa final'!$AD$108="Leve"),CONCATENATE("R34C",'Mapa final'!$R$108),"")</f>
        <v/>
      </c>
      <c r="M39" s="118" t="str">
        <f>IF(AND('Mapa final'!$AB$106="Muy Alta",'Mapa final'!$AD$106="Menor"),CONCATENATE("R34C",'Mapa final'!$R$106),"")</f>
        <v/>
      </c>
      <c r="N39" s="44" t="str">
        <f>IF(AND('Mapa final'!$AB$107="Muy Alta",'Mapa final'!$AD$107="Menor"),CONCATENATE("R34C",'Mapa final'!$R$107),"")</f>
        <v/>
      </c>
      <c r="O39" s="119" t="str">
        <f>IF(AND('Mapa final'!$AB$108="Muy Alta",'Mapa final'!$AD$108="Menor"),CONCATENATE("R34C",'Mapa final'!$R$108),"")</f>
        <v/>
      </c>
      <c r="P39" s="118" t="str">
        <f>IF(AND('Mapa final'!$AB$106="Muy Alta",'Mapa final'!$AD$106="Moderado"),CONCATENATE("R34C",'Mapa final'!$R$106),"")</f>
        <v/>
      </c>
      <c r="Q39" s="44" t="str">
        <f>IF(AND('Mapa final'!$AB$107="Muy Alta",'Mapa final'!$AD$107="Moderado"),CONCATENATE("R34C",'Mapa final'!$R$107),"")</f>
        <v/>
      </c>
      <c r="R39" s="119" t="str">
        <f>IF(AND('Mapa final'!$AB$108="Muy Alta",'Mapa final'!$AD$108="Moderado"),CONCATENATE("R34C",'Mapa final'!$R$108),"")</f>
        <v/>
      </c>
      <c r="S39" s="118" t="str">
        <f>IF(AND('Mapa final'!$AB$106="Muy Alta",'Mapa final'!$AD$106="Mayor"),CONCATENATE("R34C",'Mapa final'!$R$106),"")</f>
        <v/>
      </c>
      <c r="T39" s="44" t="str">
        <f>IF(AND('Mapa final'!$AB$107="Muy Alta",'Mapa final'!$AD$107="Mayor"),CONCATENATE("R34C",'Mapa final'!$R$107),"")</f>
        <v/>
      </c>
      <c r="U39" s="119" t="str">
        <f>IF(AND('Mapa final'!$AB$108="Muy Alta",'Mapa final'!$AD$108="Mayor"),CONCATENATE("R34C",'Mapa final'!$R$108),"")</f>
        <v/>
      </c>
      <c r="V39" s="45" t="str">
        <f>IF(AND('Mapa final'!$AB$106="Muy Alta",'Mapa final'!$AD$106="Catastrófico"),CONCATENATE("R34C",'Mapa final'!$R$106),"")</f>
        <v/>
      </c>
      <c r="W39" s="46" t="str">
        <f>IF(AND('Mapa final'!$AB$107="Muy Alta",'Mapa final'!$AD$107="Catastrófico"),CONCATENATE("R34C",'Mapa final'!$R$107),"")</f>
        <v/>
      </c>
      <c r="X39" s="113" t="str">
        <f>IF(AND('Mapa final'!$AB$108="Muy Alta",'Mapa final'!$AD$108="Catastrófico"),CONCATENATE("R34C",'Mapa final'!$R$108),"")</f>
        <v/>
      </c>
      <c r="Y39" s="58"/>
      <c r="Z39" s="292"/>
      <c r="AA39" s="293"/>
      <c r="AB39" s="293"/>
      <c r="AC39" s="293"/>
      <c r="AD39" s="293"/>
      <c r="AE39" s="294"/>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row>
    <row r="40" spans="1:61" ht="15" customHeight="1" x14ac:dyDescent="0.25">
      <c r="A40" s="58"/>
      <c r="B40" s="298"/>
      <c r="C40" s="298"/>
      <c r="D40" s="299"/>
      <c r="E40" s="287"/>
      <c r="F40" s="288"/>
      <c r="G40" s="288"/>
      <c r="H40" s="288"/>
      <c r="I40" s="286"/>
      <c r="J40" s="118" t="str">
        <f>IF(AND('Mapa final'!$AB$109="Muy Alta",'Mapa final'!$AD$109="Leve"),CONCATENATE("R35C",'Mapa final'!$R$109),"")</f>
        <v/>
      </c>
      <c r="K40" s="44" t="str">
        <f>IF(AND('Mapa final'!$AB$110="Muy Alta",'Mapa final'!$AD$110="Leve"),CONCATENATE("R35C",'Mapa final'!$R$110),"")</f>
        <v/>
      </c>
      <c r="L40" s="119" t="str">
        <f>IF(AND('Mapa final'!$AB$111="Muy Alta",'Mapa final'!$AD$111="Leve"),CONCATENATE("R35C",'Mapa final'!$R$111),"")</f>
        <v/>
      </c>
      <c r="M40" s="118" t="str">
        <f>IF(AND('Mapa final'!$AB$109="Muy Alta",'Mapa final'!$AD$109="Menor"),CONCATENATE("R35C",'Mapa final'!$R$109),"")</f>
        <v/>
      </c>
      <c r="N40" s="44" t="str">
        <f>IF(AND('Mapa final'!$AB$110="Muy Alta",'Mapa final'!$AD$110="Menor"),CONCATENATE("R35C",'Mapa final'!$R$110),"")</f>
        <v/>
      </c>
      <c r="O40" s="119" t="str">
        <f>IF(AND('Mapa final'!$AB$111="Muy Alta",'Mapa final'!$AD$111="Menor"),CONCATENATE("R35C",'Mapa final'!$R$111),"")</f>
        <v/>
      </c>
      <c r="P40" s="118" t="str">
        <f>IF(AND('Mapa final'!$AB$109="Muy Alta",'Mapa final'!$AD$109="Moderado"),CONCATENATE("R35C",'Mapa final'!$R$109),"")</f>
        <v/>
      </c>
      <c r="Q40" s="44" t="str">
        <f>IF(AND('Mapa final'!$AB$110="Muy Alta",'Mapa final'!$AD$110="Moderado"),CONCATENATE("R35C",'Mapa final'!$R$110),"")</f>
        <v/>
      </c>
      <c r="R40" s="119" t="str">
        <f>IF(AND('Mapa final'!$AB$111="Muy Alta",'Mapa final'!$AD$111="Moderado"),CONCATENATE("R35C",'Mapa final'!$R$111),"")</f>
        <v/>
      </c>
      <c r="S40" s="118" t="str">
        <f>IF(AND('Mapa final'!$AB$109="Muy Alta",'Mapa final'!$AD$109="Mayor"),CONCATENATE("R35C",'Mapa final'!$R$109),"")</f>
        <v/>
      </c>
      <c r="T40" s="44" t="str">
        <f>IF(AND('Mapa final'!$AB$110="Muy Alta",'Mapa final'!$AD$110="Mayor"),CONCATENATE("R35C",'Mapa final'!$R$110),"")</f>
        <v/>
      </c>
      <c r="U40" s="119" t="str">
        <f>IF(AND('Mapa final'!$AB$111="Muy Alta",'Mapa final'!$AD$111="Mayor"),CONCATENATE("R35C",'Mapa final'!$R$111),"")</f>
        <v/>
      </c>
      <c r="V40" s="45" t="str">
        <f>IF(AND('Mapa final'!$AB$109="Muy Alta",'Mapa final'!$AD$109="Catastrófico"),CONCATENATE("R35C",'Mapa final'!$R$109),"")</f>
        <v/>
      </c>
      <c r="W40" s="46" t="str">
        <f>IF(AND('Mapa final'!$AB$110="Muy Alta",'Mapa final'!$AD$110="Catastrófico"),CONCATENATE("R35C",'Mapa final'!$R$110),"")</f>
        <v/>
      </c>
      <c r="X40" s="113" t="str">
        <f>IF(AND('Mapa final'!$AB$111="Muy Alta",'Mapa final'!$AD$111="Catastrófico"),CONCATENATE("R35C",'Mapa final'!$R$111),"")</f>
        <v/>
      </c>
      <c r="Y40" s="58"/>
      <c r="Z40" s="292"/>
      <c r="AA40" s="293"/>
      <c r="AB40" s="293"/>
      <c r="AC40" s="293"/>
      <c r="AD40" s="293"/>
      <c r="AE40" s="294"/>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row>
    <row r="41" spans="1:61" ht="15" customHeight="1" x14ac:dyDescent="0.25">
      <c r="A41" s="58"/>
      <c r="B41" s="298"/>
      <c r="C41" s="298"/>
      <c r="D41" s="299"/>
      <c r="E41" s="287"/>
      <c r="F41" s="288"/>
      <c r="G41" s="288"/>
      <c r="H41" s="288"/>
      <c r="I41" s="286"/>
      <c r="J41" s="118" t="str">
        <f>IF(AND('Mapa final'!$AB$112="Muy Alta",'Mapa final'!$AD$112="Leve"),CONCATENATE("R36C",'Mapa final'!$R$112),"")</f>
        <v/>
      </c>
      <c r="K41" s="44" t="str">
        <f>IF(AND('Mapa final'!$AB$113="Muy Alta",'Mapa final'!$AD$113="Leve"),CONCATENATE("R36C",'Mapa final'!$R$113),"")</f>
        <v/>
      </c>
      <c r="L41" s="119" t="str">
        <f>IF(AND('Mapa final'!$AB$114="Muy Alta",'Mapa final'!$AD$114="Leve"),CONCATENATE("R36C",'Mapa final'!$R$114),"")</f>
        <v/>
      </c>
      <c r="M41" s="118" t="str">
        <f>IF(AND('Mapa final'!$AB$112="Muy Alta",'Mapa final'!$AD$112="Menor"),CONCATENATE("R36C",'Mapa final'!$R$112),"")</f>
        <v/>
      </c>
      <c r="N41" s="44" t="str">
        <f>IF(AND('Mapa final'!$AB$113="Muy Alta",'Mapa final'!$AD$113="Menor"),CONCATENATE("R36C",'Mapa final'!$R$113),"")</f>
        <v/>
      </c>
      <c r="O41" s="119" t="str">
        <f>IF(AND('Mapa final'!$AB$114="Muy Alta",'Mapa final'!$AD$114="Menor"),CONCATENATE("R36C",'Mapa final'!$R$114),"")</f>
        <v/>
      </c>
      <c r="P41" s="118" t="str">
        <f>IF(AND('Mapa final'!$AB$112="Muy Alta",'Mapa final'!$AD$112="Moderado"),CONCATENATE("R36C",'Mapa final'!$R$112),"")</f>
        <v/>
      </c>
      <c r="Q41" s="44" t="str">
        <f>IF(AND('Mapa final'!$AB$113="Muy Alta",'Mapa final'!$AD$113="Moderado"),CONCATENATE("R36C",'Mapa final'!$R$113),"")</f>
        <v/>
      </c>
      <c r="R41" s="119" t="str">
        <f>IF(AND('Mapa final'!$AB$114="Muy Alta",'Mapa final'!$AD$114="Moderado"),CONCATENATE("R36C",'Mapa final'!$R$114),"")</f>
        <v/>
      </c>
      <c r="S41" s="118" t="str">
        <f>IF(AND('Mapa final'!$AB$112="Muy Alta",'Mapa final'!$AD$112="Mayor"),CONCATENATE("R36C",'Mapa final'!$R$112),"")</f>
        <v/>
      </c>
      <c r="T41" s="44" t="str">
        <f>IF(AND('Mapa final'!$AB$113="Muy Alta",'Mapa final'!$AD$113="Mayor"),CONCATENATE("R36C",'Mapa final'!$R$113),"")</f>
        <v/>
      </c>
      <c r="U41" s="119" t="str">
        <f>IF(AND('Mapa final'!$AB$114="Muy Alta",'Mapa final'!$AD$114="Mayor"),CONCATENATE("R36C",'Mapa final'!$R$114),"")</f>
        <v/>
      </c>
      <c r="V41" s="45" t="str">
        <f>IF(AND('Mapa final'!$AB$112="Muy Alta",'Mapa final'!$AD$112="Catastrófico"),CONCATENATE("R36C",'Mapa final'!$R$112),"")</f>
        <v/>
      </c>
      <c r="W41" s="46" t="str">
        <f>IF(AND('Mapa final'!$AB$113="Muy Alta",'Mapa final'!$AD$113="Catastrófico"),CONCATENATE("R36C",'Mapa final'!$R$113),"")</f>
        <v/>
      </c>
      <c r="X41" s="113" t="str">
        <f>IF(AND('Mapa final'!$AB$114="Muy Alta",'Mapa final'!$AD$114="Catastrófico"),CONCATENATE("R36C",'Mapa final'!$R$114),"")</f>
        <v/>
      </c>
      <c r="Y41" s="58"/>
      <c r="Z41" s="292"/>
      <c r="AA41" s="293"/>
      <c r="AB41" s="293"/>
      <c r="AC41" s="293"/>
      <c r="AD41" s="293"/>
      <c r="AE41" s="294"/>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1:61" ht="15" customHeight="1" x14ac:dyDescent="0.25">
      <c r="A42" s="58"/>
      <c r="B42" s="298"/>
      <c r="C42" s="298"/>
      <c r="D42" s="299"/>
      <c r="E42" s="287"/>
      <c r="F42" s="288"/>
      <c r="G42" s="288"/>
      <c r="H42" s="288"/>
      <c r="I42" s="286"/>
      <c r="J42" s="118" t="str">
        <f>IF(AND('Mapa final'!$AB$115="Muy Alta",'Mapa final'!$AD$115="Leve"),CONCATENATE("R37C",'Mapa final'!$R$115),"")</f>
        <v/>
      </c>
      <c r="K42" s="44" t="str">
        <f>IF(AND('Mapa final'!$AB$116="Muy Alta",'Mapa final'!$AD$116="Leve"),CONCATENATE("R37C",'Mapa final'!$R$116),"")</f>
        <v/>
      </c>
      <c r="L42" s="119" t="str">
        <f>IF(AND('Mapa final'!$AB$117="Muy Alta",'Mapa final'!$AD$117="Leve"),CONCATENATE("R37C",'Mapa final'!$R$117),"")</f>
        <v/>
      </c>
      <c r="M42" s="118" t="str">
        <f>IF(AND('Mapa final'!$AB$115="Muy Alta",'Mapa final'!$AD$115="Menor"),CONCATENATE("R37C",'Mapa final'!$R$115),"")</f>
        <v/>
      </c>
      <c r="N42" s="44" t="str">
        <f>IF(AND('Mapa final'!$AB$116="Muy Alta",'Mapa final'!$AD$116="Menor"),CONCATENATE("R37C",'Mapa final'!$R$116),"")</f>
        <v/>
      </c>
      <c r="O42" s="119" t="str">
        <f>IF(AND('Mapa final'!$AB$117="Muy Alta",'Mapa final'!$AD$117="Menor"),CONCATENATE("R37C",'Mapa final'!$R$117),"")</f>
        <v/>
      </c>
      <c r="P42" s="118" t="str">
        <f>IF(AND('Mapa final'!$AB$115="Muy Alta",'Mapa final'!$AD$115="Moderado"),CONCATENATE("R37C",'Mapa final'!$R$115),"")</f>
        <v/>
      </c>
      <c r="Q42" s="44" t="str">
        <f>IF(AND('Mapa final'!$AB$116="Muy Alta",'Mapa final'!$AD$116="Moderado"),CONCATENATE("R37C",'Mapa final'!$R$116),"")</f>
        <v/>
      </c>
      <c r="R42" s="119" t="str">
        <f>IF(AND('Mapa final'!$AB$117="Muy Alta",'Mapa final'!$AD$117="Moderado"),CONCATENATE("R37C",'Mapa final'!$R$117),"")</f>
        <v/>
      </c>
      <c r="S42" s="118" t="str">
        <f>IF(AND('Mapa final'!$AB$115="Muy Alta",'Mapa final'!$AD$115="Mayor"),CONCATENATE("R37C",'Mapa final'!$R$115),"")</f>
        <v/>
      </c>
      <c r="T42" s="44" t="str">
        <f>IF(AND('Mapa final'!$AB$116="Muy Alta",'Mapa final'!$AD$116="Mayor"),CONCATENATE("R37C",'Mapa final'!$R$116),"")</f>
        <v/>
      </c>
      <c r="U42" s="119" t="str">
        <f>IF(AND('Mapa final'!$AB$117="Muy Alta",'Mapa final'!$AD$117="Mayor"),CONCATENATE("R37C",'Mapa final'!$R$117),"")</f>
        <v/>
      </c>
      <c r="V42" s="45" t="str">
        <f>IF(AND('Mapa final'!$AB$115="Muy Alta",'Mapa final'!$AD$115="Catastrófico"),CONCATENATE("R37C",'Mapa final'!$R$115),"")</f>
        <v/>
      </c>
      <c r="W42" s="46" t="str">
        <f>IF(AND('Mapa final'!$AB$116="Muy Alta",'Mapa final'!$AD$116="Catastrófico"),CONCATENATE("R37C",'Mapa final'!$R$116),"")</f>
        <v/>
      </c>
      <c r="X42" s="113" t="str">
        <f>IF(AND('Mapa final'!$AB$117="Muy Alta",'Mapa final'!$AD$117="Catastrófico"),CONCATENATE("R37C",'Mapa final'!$R$117),"")</f>
        <v/>
      </c>
      <c r="Y42" s="58"/>
      <c r="Z42" s="292"/>
      <c r="AA42" s="293"/>
      <c r="AB42" s="293"/>
      <c r="AC42" s="293"/>
      <c r="AD42" s="293"/>
      <c r="AE42" s="294"/>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row>
    <row r="43" spans="1:61" ht="15" customHeight="1" x14ac:dyDescent="0.25">
      <c r="A43" s="58"/>
      <c r="B43" s="298"/>
      <c r="C43" s="298"/>
      <c r="D43" s="299"/>
      <c r="E43" s="287"/>
      <c r="F43" s="288"/>
      <c r="G43" s="288"/>
      <c r="H43" s="288"/>
      <c r="I43" s="286"/>
      <c r="J43" s="118" t="str">
        <f>IF(AND('Mapa final'!$AB$118="Muy Alta",'Mapa final'!$AD$118="Leve"),CONCATENATE("R38C",'Mapa final'!$R$118),"")</f>
        <v/>
      </c>
      <c r="K43" s="44" t="str">
        <f>IF(AND('Mapa final'!$AB$119="Muy Alta",'Mapa final'!$AD$119="Leve"),CONCATENATE("R38C",'Mapa final'!$R$119),"")</f>
        <v/>
      </c>
      <c r="L43" s="119" t="str">
        <f>IF(AND('Mapa final'!$AB$120="Muy Alta",'Mapa final'!$AD$120="Leve"),CONCATENATE("R38C",'Mapa final'!$R$120),"")</f>
        <v/>
      </c>
      <c r="M43" s="118" t="str">
        <f>IF(AND('Mapa final'!$AB$118="Muy Alta",'Mapa final'!$AD$118="Menor"),CONCATENATE("R38C",'Mapa final'!$R$118),"")</f>
        <v/>
      </c>
      <c r="N43" s="44" t="str">
        <f>IF(AND('Mapa final'!$AB$119="Muy Alta",'Mapa final'!$AD$119="Menor"),CONCATENATE("R38C",'Mapa final'!$R$119),"")</f>
        <v/>
      </c>
      <c r="O43" s="119" t="str">
        <f>IF(AND('Mapa final'!$AB$120="Muy Alta",'Mapa final'!$AD$120="Menor"),CONCATENATE("R38C",'Mapa final'!$R$120),"")</f>
        <v/>
      </c>
      <c r="P43" s="118" t="str">
        <f>IF(AND('Mapa final'!$AB$118="Muy Alta",'Mapa final'!$AD$118="Moderado"),CONCATENATE("R38C",'Mapa final'!$R$118),"")</f>
        <v/>
      </c>
      <c r="Q43" s="44" t="str">
        <f>IF(AND('Mapa final'!$AB$119="Muy Alta",'Mapa final'!$AD$119="Moderado"),CONCATENATE("R38C",'Mapa final'!$R$119),"")</f>
        <v/>
      </c>
      <c r="R43" s="119" t="str">
        <f>IF(AND('Mapa final'!$AB$120="Muy Alta",'Mapa final'!$AD$120="Moderado"),CONCATENATE("R38C",'Mapa final'!$R$120),"")</f>
        <v/>
      </c>
      <c r="S43" s="118" t="str">
        <f>IF(AND('Mapa final'!$AB$118="Muy Alta",'Mapa final'!$AD$118="Mayor"),CONCATENATE("R38C",'Mapa final'!$R$118),"")</f>
        <v/>
      </c>
      <c r="T43" s="44" t="str">
        <f>IF(AND('Mapa final'!$AB$119="Muy Alta",'Mapa final'!$AD$119="Mayor"),CONCATENATE("R38C",'Mapa final'!$R$119),"")</f>
        <v/>
      </c>
      <c r="U43" s="119" t="str">
        <f>IF(AND('Mapa final'!$AB$120="Muy Alta",'Mapa final'!$AD$120="Mayor"),CONCATENATE("R38C",'Mapa final'!$R$120),"")</f>
        <v/>
      </c>
      <c r="V43" s="45" t="str">
        <f>IF(AND('Mapa final'!$AB$118="Muy Alta",'Mapa final'!$AD$118="Catastrófico"),CONCATENATE("R38C",'Mapa final'!$R$118),"")</f>
        <v/>
      </c>
      <c r="W43" s="46" t="str">
        <f>IF(AND('Mapa final'!$AB$119="Muy Alta",'Mapa final'!$AD$119="Catastrófico"),CONCATENATE("R38C",'Mapa final'!$R$119),"")</f>
        <v/>
      </c>
      <c r="X43" s="113" t="str">
        <f>IF(AND('Mapa final'!$AB$120="Muy Alta",'Mapa final'!$AD$120="Catastrófico"),CONCATENATE("R38C",'Mapa final'!$R$120),"")</f>
        <v/>
      </c>
      <c r="Y43" s="58"/>
      <c r="Z43" s="292"/>
      <c r="AA43" s="293"/>
      <c r="AB43" s="293"/>
      <c r="AC43" s="293"/>
      <c r="AD43" s="293"/>
      <c r="AE43" s="294"/>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row>
    <row r="44" spans="1:61" ht="15" customHeight="1" x14ac:dyDescent="0.25">
      <c r="A44" s="58"/>
      <c r="B44" s="298"/>
      <c r="C44" s="298"/>
      <c r="D44" s="299"/>
      <c r="E44" s="287"/>
      <c r="F44" s="288"/>
      <c r="G44" s="288"/>
      <c r="H44" s="288"/>
      <c r="I44" s="286"/>
      <c r="J44" s="118" t="str">
        <f>IF(AND('Mapa final'!$AB$121="Muy Alta",'Mapa final'!$AD$121="Leve"),CONCATENATE("R39C",'Mapa final'!$R$121),"")</f>
        <v/>
      </c>
      <c r="K44" s="44" t="str">
        <f>IF(AND('Mapa final'!$AB$122="Muy Alta",'Mapa final'!$AD$122="Leve"),CONCATENATE("R39C",'Mapa final'!$R$122),"")</f>
        <v/>
      </c>
      <c r="L44" s="119" t="str">
        <f>IF(AND('Mapa final'!$AB$123="Muy Alta",'Mapa final'!$AD$123="Leve"),CONCATENATE("R39C",'Mapa final'!$R$123),"")</f>
        <v/>
      </c>
      <c r="M44" s="118" t="str">
        <f>IF(AND('Mapa final'!$AB$121="Muy Alta",'Mapa final'!$AD$121="Menor"),CONCATENATE("R39C",'Mapa final'!$R$121),"")</f>
        <v/>
      </c>
      <c r="N44" s="44" t="str">
        <f>IF(AND('Mapa final'!$AB$122="Muy Alta",'Mapa final'!$AD$122="Menor"),CONCATENATE("R39C",'Mapa final'!$R$122),"")</f>
        <v/>
      </c>
      <c r="O44" s="119" t="str">
        <f>IF(AND('Mapa final'!$AB$123="Muy Alta",'Mapa final'!$AD$123="Menor"),CONCATENATE("R39C",'Mapa final'!$R$123),"")</f>
        <v/>
      </c>
      <c r="P44" s="118" t="str">
        <f>IF(AND('Mapa final'!$AB$121="Muy Alta",'Mapa final'!$AD$121="Moderado"),CONCATENATE("R39C",'Mapa final'!$R$121),"")</f>
        <v/>
      </c>
      <c r="Q44" s="44" t="str">
        <f>IF(AND('Mapa final'!$AB$122="Muy Alta",'Mapa final'!$AD$122="Moderado"),CONCATENATE("R39C",'Mapa final'!$R$122),"")</f>
        <v/>
      </c>
      <c r="R44" s="119" t="str">
        <f>IF(AND('Mapa final'!$AB$123="Muy Alta",'Mapa final'!$AD$123="Moderado"),CONCATENATE("R39C",'Mapa final'!$R$123),"")</f>
        <v/>
      </c>
      <c r="S44" s="118" t="str">
        <f>IF(AND('Mapa final'!$AB$121="Muy Alta",'Mapa final'!$AD$121="Mayor"),CONCATENATE("R39C",'Mapa final'!$R$121),"")</f>
        <v/>
      </c>
      <c r="T44" s="44" t="str">
        <f>IF(AND('Mapa final'!$AB$122="Muy Alta",'Mapa final'!$AD$122="Mayor"),CONCATENATE("R39C",'Mapa final'!$R$122),"")</f>
        <v/>
      </c>
      <c r="U44" s="119" t="str">
        <f>IF(AND('Mapa final'!$AB$123="Muy Alta",'Mapa final'!$AD$123="Mayor"),CONCATENATE("R39C",'Mapa final'!$R$123),"")</f>
        <v/>
      </c>
      <c r="V44" s="45" t="str">
        <f>IF(AND('Mapa final'!$AB$121="Muy Alta",'Mapa final'!$AD$121="Catastrófico"),CONCATENATE("R39C",'Mapa final'!$R$121),"")</f>
        <v/>
      </c>
      <c r="W44" s="46" t="str">
        <f>IF(AND('Mapa final'!$AB$122="Muy Alta",'Mapa final'!$AD$122="Catastrófico"),CONCATENATE("R39C",'Mapa final'!$R$122),"")</f>
        <v/>
      </c>
      <c r="X44" s="113" t="str">
        <f>IF(AND('Mapa final'!$AB$123="Muy Alta",'Mapa final'!$AD$123="Catastrófico"),CONCATENATE("R39C",'Mapa final'!$R$123),"")</f>
        <v/>
      </c>
      <c r="Y44" s="58"/>
      <c r="Z44" s="292"/>
      <c r="AA44" s="293"/>
      <c r="AB44" s="293"/>
      <c r="AC44" s="293"/>
      <c r="AD44" s="293"/>
      <c r="AE44" s="294"/>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row>
    <row r="45" spans="1:61" ht="15" customHeight="1" x14ac:dyDescent="0.25">
      <c r="A45" s="58"/>
      <c r="B45" s="298"/>
      <c r="C45" s="298"/>
      <c r="D45" s="299"/>
      <c r="E45" s="287"/>
      <c r="F45" s="288"/>
      <c r="G45" s="288"/>
      <c r="H45" s="288"/>
      <c r="I45" s="286"/>
      <c r="J45" s="118" t="str">
        <f>IF(AND('Mapa final'!$AB$124="Muy Alta",'Mapa final'!$AD$124="Leve"),CONCATENATE("R40C",'Mapa final'!$R$124),"")</f>
        <v/>
      </c>
      <c r="K45" s="44" t="str">
        <f>IF(AND('Mapa final'!$AB$125="Muy Alta",'Mapa final'!$AD$125="Leve"),CONCATENATE("R40C",'Mapa final'!$R$125),"")</f>
        <v/>
      </c>
      <c r="L45" s="119" t="str">
        <f>IF(AND('Mapa final'!$AB$126="Muy Alta",'Mapa final'!$AD$126="Leve"),CONCATENATE("R40C",'Mapa final'!$R$126),"")</f>
        <v/>
      </c>
      <c r="M45" s="118" t="str">
        <f>IF(AND('Mapa final'!$AB$124="Muy Alta",'Mapa final'!$AD$124="Menor"),CONCATENATE("R40C",'Mapa final'!$R$124),"")</f>
        <v/>
      </c>
      <c r="N45" s="44" t="str">
        <f>IF(AND('Mapa final'!$AB$125="Muy Alta",'Mapa final'!$AD$125="Menor"),CONCATENATE("R40C",'Mapa final'!$R$125),"")</f>
        <v/>
      </c>
      <c r="O45" s="119" t="str">
        <f>IF(AND('Mapa final'!$AB$126="Muy Alta",'Mapa final'!$AD$126="Menor"),CONCATENATE("R40C",'Mapa final'!$R$126),"")</f>
        <v/>
      </c>
      <c r="P45" s="118" t="str">
        <f>IF(AND('Mapa final'!$AB$124="Muy Alta",'Mapa final'!$AD$124="Moderado"),CONCATENATE("R40C",'Mapa final'!$R$124),"")</f>
        <v/>
      </c>
      <c r="Q45" s="44" t="str">
        <f>IF(AND('Mapa final'!$AB$125="Muy Alta",'Mapa final'!$AD$125="Moderado"),CONCATENATE("R40C",'Mapa final'!$R$125),"")</f>
        <v/>
      </c>
      <c r="R45" s="119" t="str">
        <f>IF(AND('Mapa final'!$AB$126="Muy Alta",'Mapa final'!$AD$126="Moderado"),CONCATENATE("R40C",'Mapa final'!$R$126),"")</f>
        <v/>
      </c>
      <c r="S45" s="118" t="str">
        <f>IF(AND('Mapa final'!$AB$124="Muy Alta",'Mapa final'!$AD$124="Mayor"),CONCATENATE("R40C",'Mapa final'!$R$124),"")</f>
        <v/>
      </c>
      <c r="T45" s="44" t="str">
        <f>IF(AND('Mapa final'!$AB$125="Muy Alta",'Mapa final'!$AD$125="Mayor"),CONCATENATE("R40C",'Mapa final'!$R$125),"")</f>
        <v/>
      </c>
      <c r="U45" s="119" t="str">
        <f>IF(AND('Mapa final'!$AB$126="Muy Alta",'Mapa final'!$AD$126="Mayor"),CONCATENATE("R40C",'Mapa final'!$R$126),"")</f>
        <v/>
      </c>
      <c r="V45" s="45" t="str">
        <f>IF(AND('Mapa final'!$AB$124="Muy Alta",'Mapa final'!$AD$124="Catastrófico"),CONCATENATE("R40C",'Mapa final'!$R$124),"")</f>
        <v/>
      </c>
      <c r="W45" s="46" t="str">
        <f>IF(AND('Mapa final'!$AB$125="Muy Alta",'Mapa final'!$AD$125="Catastrófico"),CONCATENATE("R40C",'Mapa final'!$R$125),"")</f>
        <v/>
      </c>
      <c r="X45" s="113" t="str">
        <f>IF(AND('Mapa final'!$AB$126="Muy Alta",'Mapa final'!$AD$126="Catastrófico"),CONCATENATE("R40C",'Mapa final'!$R$126),"")</f>
        <v/>
      </c>
      <c r="Y45" s="58"/>
      <c r="Z45" s="292"/>
      <c r="AA45" s="293"/>
      <c r="AB45" s="293"/>
      <c r="AC45" s="293"/>
      <c r="AD45" s="293"/>
      <c r="AE45" s="294"/>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row>
    <row r="46" spans="1:61" ht="15" customHeight="1" x14ac:dyDescent="0.25">
      <c r="A46" s="58"/>
      <c r="B46" s="298"/>
      <c r="C46" s="298"/>
      <c r="D46" s="299"/>
      <c r="E46" s="287"/>
      <c r="F46" s="288"/>
      <c r="G46" s="288"/>
      <c r="H46" s="288"/>
      <c r="I46" s="286"/>
      <c r="J46" s="118" t="str">
        <f>IF(AND('Mapa final'!$AB$127="Muy Alta",'Mapa final'!$AD$127="Leve"),CONCATENATE("R41C",'Mapa final'!$R$127),"")</f>
        <v/>
      </c>
      <c r="K46" s="44" t="str">
        <f>IF(AND('Mapa final'!$AB$128="Muy Alta",'Mapa final'!$AD$128="Leve"),CONCATENATE("R41C",'Mapa final'!$R$128),"")</f>
        <v/>
      </c>
      <c r="L46" s="119" t="str">
        <f>IF(AND('Mapa final'!$AB$129="Muy Alta",'Mapa final'!$AD$129="Leve"),CONCATENATE("R41C",'Mapa final'!$R$129),"")</f>
        <v/>
      </c>
      <c r="M46" s="118" t="str">
        <f>IF(AND('Mapa final'!$AB$127="Muy Alta",'Mapa final'!$AD$127="Menor"),CONCATENATE("R41C",'Mapa final'!$R$127),"")</f>
        <v/>
      </c>
      <c r="N46" s="44" t="str">
        <f>IF(AND('Mapa final'!$AB$128="Muy Alta",'Mapa final'!$AD$128="Menor"),CONCATENATE("R41C",'Mapa final'!$R$128),"")</f>
        <v/>
      </c>
      <c r="O46" s="119" t="str">
        <f>IF(AND('Mapa final'!$AB$129="Muy Alta",'Mapa final'!$AD$129="Menor"),CONCATENATE("R41C",'Mapa final'!$R$129),"")</f>
        <v/>
      </c>
      <c r="P46" s="118" t="str">
        <f>IF(AND('Mapa final'!$AB$127="Muy Alta",'Mapa final'!$AD$127="Moderado"),CONCATENATE("R41C",'Mapa final'!$R$127),"")</f>
        <v/>
      </c>
      <c r="Q46" s="44" t="str">
        <f>IF(AND('Mapa final'!$AB$128="Muy Alta",'Mapa final'!$AD$128="Moderado"),CONCATENATE("R41C",'Mapa final'!$R$128),"")</f>
        <v/>
      </c>
      <c r="R46" s="119" t="str">
        <f>IF(AND('Mapa final'!$AB$129="Muy Alta",'Mapa final'!$AD$129="Moderado"),CONCATENATE("R41C",'Mapa final'!$R$129),"")</f>
        <v/>
      </c>
      <c r="S46" s="118" t="str">
        <f>IF(AND('Mapa final'!$AB$127="Muy Alta",'Mapa final'!$AD$127="Mayor"),CONCATENATE("R41C",'Mapa final'!$R$127),"")</f>
        <v/>
      </c>
      <c r="T46" s="44" t="str">
        <f>IF(AND('Mapa final'!$AB$128="Muy Alta",'Mapa final'!$AD$128="Mayor"),CONCATENATE("R41C",'Mapa final'!$R$128),"")</f>
        <v/>
      </c>
      <c r="U46" s="119" t="str">
        <f>IF(AND('Mapa final'!$AB$129="Muy Alta",'Mapa final'!$AD$129="Mayor"),CONCATENATE("R41C",'Mapa final'!$R$129),"")</f>
        <v/>
      </c>
      <c r="V46" s="45" t="str">
        <f>IF(AND('Mapa final'!$AB$127="Muy Alta",'Mapa final'!$AD$127="Catastrófico"),CONCATENATE("R41C",'Mapa final'!$R$127),"")</f>
        <v/>
      </c>
      <c r="W46" s="46" t="str">
        <f>IF(AND('Mapa final'!$AB$128="Muy Alta",'Mapa final'!$AD$128="Catastrófico"),CONCATENATE("R41C",'Mapa final'!$R$128),"")</f>
        <v/>
      </c>
      <c r="X46" s="113" t="str">
        <f>IF(AND('Mapa final'!$AB$129="Muy Alta",'Mapa final'!$AD$129="Catastrófico"),CONCATENATE("R41C",'Mapa final'!$R$129),"")</f>
        <v/>
      </c>
      <c r="Y46" s="58"/>
      <c r="Z46" s="292"/>
      <c r="AA46" s="293"/>
      <c r="AB46" s="293"/>
      <c r="AC46" s="293"/>
      <c r="AD46" s="293"/>
      <c r="AE46" s="294"/>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row>
    <row r="47" spans="1:61" ht="15" customHeight="1" x14ac:dyDescent="0.25">
      <c r="A47" s="58"/>
      <c r="B47" s="298"/>
      <c r="C47" s="298"/>
      <c r="D47" s="299"/>
      <c r="E47" s="287"/>
      <c r="F47" s="288"/>
      <c r="G47" s="288"/>
      <c r="H47" s="288"/>
      <c r="I47" s="286"/>
      <c r="J47" s="118" t="str">
        <f>IF(AND('Mapa final'!$AB$130="Muy Alta",'Mapa final'!$AD$130="Leve"),CONCATENATE("R42C",'Mapa final'!$R$130),"")</f>
        <v/>
      </c>
      <c r="K47" s="44" t="str">
        <f>IF(AND('Mapa final'!$AB$131="Muy Alta",'Mapa final'!$AD$131="Leve"),CONCATENATE("R42C",'Mapa final'!$R$131),"")</f>
        <v/>
      </c>
      <c r="L47" s="119" t="str">
        <f>IF(AND('Mapa final'!$AB$132="Muy Alta",'Mapa final'!$AD$132="Leve"),CONCATENATE("R42C",'Mapa final'!$R$132),"")</f>
        <v/>
      </c>
      <c r="M47" s="118" t="str">
        <f>IF(AND('Mapa final'!$AB$130="Muy Alta",'Mapa final'!$AD$130="Menor"),CONCATENATE("R42C",'Mapa final'!$R$130),"")</f>
        <v/>
      </c>
      <c r="N47" s="44" t="str">
        <f>IF(AND('Mapa final'!$AB$131="Muy Alta",'Mapa final'!$AD$131="Menor"),CONCATENATE("R42C",'Mapa final'!$R$131),"")</f>
        <v/>
      </c>
      <c r="O47" s="119" t="str">
        <f>IF(AND('Mapa final'!$AB$132="Muy Alta",'Mapa final'!$AD$132="Menor"),CONCATENATE("R42C",'Mapa final'!$R$132),"")</f>
        <v/>
      </c>
      <c r="P47" s="118" t="str">
        <f>IF(AND('Mapa final'!$AB$130="Muy Alta",'Mapa final'!$AD$130="Moderado"),CONCATENATE("R42C",'Mapa final'!$R$130),"")</f>
        <v/>
      </c>
      <c r="Q47" s="44" t="str">
        <f>IF(AND('Mapa final'!$AB$131="Muy Alta",'Mapa final'!$AD$131="Moderado"),CONCATENATE("R42C",'Mapa final'!$R$131),"")</f>
        <v/>
      </c>
      <c r="R47" s="119" t="str">
        <f>IF(AND('Mapa final'!$AB$132="Muy Alta",'Mapa final'!$AD$132="Moderado"),CONCATENATE("R42C",'Mapa final'!$R$132),"")</f>
        <v/>
      </c>
      <c r="S47" s="118" t="str">
        <f>IF(AND('Mapa final'!$AB$130="Muy Alta",'Mapa final'!$AD$130="Mayor"),CONCATENATE("R42C",'Mapa final'!$R$130),"")</f>
        <v/>
      </c>
      <c r="T47" s="44" t="str">
        <f>IF(AND('Mapa final'!$AB$131="Muy Alta",'Mapa final'!$AD$131="Mayor"),CONCATENATE("R42C",'Mapa final'!$R$131),"")</f>
        <v/>
      </c>
      <c r="U47" s="119" t="str">
        <f>IF(AND('Mapa final'!$AB$132="Muy Alta",'Mapa final'!$AD$132="Mayor"),CONCATENATE("R42C",'Mapa final'!$R$132),"")</f>
        <v/>
      </c>
      <c r="V47" s="45" t="str">
        <f>IF(AND('Mapa final'!$AB$130="Muy Alta",'Mapa final'!$AD$130="Catastrófico"),CONCATENATE("R42C",'Mapa final'!$R$130),"")</f>
        <v/>
      </c>
      <c r="W47" s="46" t="str">
        <f>IF(AND('Mapa final'!$AB$131="Muy Alta",'Mapa final'!$AD$131="Catastrófico"),CONCATENATE("R42C",'Mapa final'!$R$131),"")</f>
        <v/>
      </c>
      <c r="X47" s="113" t="str">
        <f>IF(AND('Mapa final'!$AB$132="Muy Alta",'Mapa final'!$AD$132="Catastrófico"),CONCATENATE("R42C",'Mapa final'!$R$132),"")</f>
        <v/>
      </c>
      <c r="Y47" s="58"/>
      <c r="Z47" s="292"/>
      <c r="AA47" s="293"/>
      <c r="AB47" s="293"/>
      <c r="AC47" s="293"/>
      <c r="AD47" s="293"/>
      <c r="AE47" s="294"/>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row>
    <row r="48" spans="1:61" ht="15" customHeight="1" x14ac:dyDescent="0.25">
      <c r="A48" s="58"/>
      <c r="B48" s="298"/>
      <c r="C48" s="298"/>
      <c r="D48" s="299"/>
      <c r="E48" s="287"/>
      <c r="F48" s="288"/>
      <c r="G48" s="288"/>
      <c r="H48" s="288"/>
      <c r="I48" s="286"/>
      <c r="J48" s="118" t="str">
        <f>IF(AND('Mapa final'!$AB$133="Muy Alta",'Mapa final'!$AD$133="Leve"),CONCATENATE("R43C",'Mapa final'!$R$133),"")</f>
        <v/>
      </c>
      <c r="K48" s="44" t="str">
        <f>IF(AND('Mapa final'!$AB$134="Muy Alta",'Mapa final'!$AD$134="Leve"),CONCATENATE("R43C",'Mapa final'!$R$134),"")</f>
        <v/>
      </c>
      <c r="L48" s="119" t="str">
        <f>IF(AND('Mapa final'!$AB$135="Muy Alta",'Mapa final'!$AD$135="Leve"),CONCATENATE("R43C",'Mapa final'!$R$135),"")</f>
        <v/>
      </c>
      <c r="M48" s="118" t="str">
        <f>IF(AND('Mapa final'!$AB$133="Muy Alta",'Mapa final'!$AD$133="Menor"),CONCATENATE("R43C",'Mapa final'!$R$133),"")</f>
        <v/>
      </c>
      <c r="N48" s="44" t="str">
        <f>IF(AND('Mapa final'!$AB$134="Muy Alta",'Mapa final'!$AD$134="Menor"),CONCATENATE("R43C",'Mapa final'!$R$134),"")</f>
        <v/>
      </c>
      <c r="O48" s="119" t="str">
        <f>IF(AND('Mapa final'!$AB$135="Muy Alta",'Mapa final'!$AD$135="Menor"),CONCATENATE("R43C",'Mapa final'!$R$135),"")</f>
        <v/>
      </c>
      <c r="P48" s="118" t="str">
        <f>IF(AND('Mapa final'!$AB$133="Muy Alta",'Mapa final'!$AD$133="Moderado"),CONCATENATE("R43C",'Mapa final'!$R$133),"")</f>
        <v/>
      </c>
      <c r="Q48" s="44" t="str">
        <f>IF(AND('Mapa final'!$AB$134="Muy Alta",'Mapa final'!$AD$134="Moderado"),CONCATENATE("R43C",'Mapa final'!$R$134),"")</f>
        <v/>
      </c>
      <c r="R48" s="119" t="str">
        <f>IF(AND('Mapa final'!$AB$135="Muy Alta",'Mapa final'!$AD$135="Moderado"),CONCATENATE("R43C",'Mapa final'!$R$135),"")</f>
        <v/>
      </c>
      <c r="S48" s="118" t="str">
        <f>IF(AND('Mapa final'!$AB$133="Muy Alta",'Mapa final'!$AD$133="Mayor"),CONCATENATE("R43C",'Mapa final'!$R$133),"")</f>
        <v/>
      </c>
      <c r="T48" s="44" t="str">
        <f>IF(AND('Mapa final'!$AB$134="Muy Alta",'Mapa final'!$AD$134="Mayor"),CONCATENATE("R43C",'Mapa final'!$R$134),"")</f>
        <v/>
      </c>
      <c r="U48" s="119" t="str">
        <f>IF(AND('Mapa final'!$AB$135="Muy Alta",'Mapa final'!$AD$135="Mayor"),CONCATENATE("R43C",'Mapa final'!$R$135),"")</f>
        <v/>
      </c>
      <c r="V48" s="45" t="str">
        <f>IF(AND('Mapa final'!$AB$133="Muy Alta",'Mapa final'!$AD$133="Catastrófico"),CONCATENATE("R43C",'Mapa final'!$R$133),"")</f>
        <v/>
      </c>
      <c r="W48" s="46" t="str">
        <f>IF(AND('Mapa final'!$AB$134="Muy Alta",'Mapa final'!$AD$134="Catastrófico"),CONCATENATE("R43C",'Mapa final'!$R$134),"")</f>
        <v/>
      </c>
      <c r="X48" s="113" t="str">
        <f>IF(AND('Mapa final'!$AB$135="Muy Alta",'Mapa final'!$AD$135="Catastrófico"),CONCATENATE("R43C",'Mapa final'!$R$135),"")</f>
        <v/>
      </c>
      <c r="Y48" s="58"/>
      <c r="Z48" s="292"/>
      <c r="AA48" s="293"/>
      <c r="AB48" s="293"/>
      <c r="AC48" s="293"/>
      <c r="AD48" s="293"/>
      <c r="AE48" s="294"/>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row>
    <row r="49" spans="1:61" ht="15" customHeight="1" x14ac:dyDescent="0.25">
      <c r="A49" s="58"/>
      <c r="B49" s="298"/>
      <c r="C49" s="298"/>
      <c r="D49" s="299"/>
      <c r="E49" s="287"/>
      <c r="F49" s="288"/>
      <c r="G49" s="288"/>
      <c r="H49" s="288"/>
      <c r="I49" s="286"/>
      <c r="J49" s="118" t="str">
        <f>IF(AND('Mapa final'!$AB$136="Muy Alta",'Mapa final'!$AD$136="Leve"),CONCATENATE("R44C",'Mapa final'!$R$136),"")</f>
        <v/>
      </c>
      <c r="K49" s="44" t="str">
        <f>IF(AND('Mapa final'!$AB$137="Muy Alta",'Mapa final'!$AD$137="Leve"),CONCATENATE("R44C",'Mapa final'!$R$137),"")</f>
        <v/>
      </c>
      <c r="L49" s="119" t="str">
        <f>IF(AND('Mapa final'!$AB$138="Muy Alta",'Mapa final'!$AD$138="Leve"),CONCATENATE("R44C",'Mapa final'!$R$138),"")</f>
        <v/>
      </c>
      <c r="M49" s="118" t="str">
        <f>IF(AND('Mapa final'!$AB$136="Muy Alta",'Mapa final'!$AD$136="Menor"),CONCATENATE("R44C",'Mapa final'!$R$136),"")</f>
        <v/>
      </c>
      <c r="N49" s="44" t="str">
        <f>IF(AND('Mapa final'!$AB$137="Muy Alta",'Mapa final'!$AD$137="Menor"),CONCATENATE("R44C",'Mapa final'!$R$137),"")</f>
        <v/>
      </c>
      <c r="O49" s="119" t="str">
        <f>IF(AND('Mapa final'!$AB$138="Muy Alta",'Mapa final'!$AD$138="Menor"),CONCATENATE("R44C",'Mapa final'!$R$138),"")</f>
        <v/>
      </c>
      <c r="P49" s="118" t="str">
        <f>IF(AND('Mapa final'!$AB$136="Muy Alta",'Mapa final'!$AD$136="Moderado"),CONCATENATE("R44C",'Mapa final'!$R$136),"")</f>
        <v/>
      </c>
      <c r="Q49" s="44" t="str">
        <f>IF(AND('Mapa final'!$AB$137="Muy Alta",'Mapa final'!$AD$137="Moderado"),CONCATENATE("R44C",'Mapa final'!$R$137),"")</f>
        <v/>
      </c>
      <c r="R49" s="119" t="str">
        <f>IF(AND('Mapa final'!$AB$138="Muy Alta",'Mapa final'!$AD$138="Moderado"),CONCATENATE("R44C",'Mapa final'!$R$138),"")</f>
        <v/>
      </c>
      <c r="S49" s="118" t="str">
        <f>IF(AND('Mapa final'!$AB$136="Muy Alta",'Mapa final'!$AD$136="Mayor"),CONCATENATE("R44C",'Mapa final'!$R$136),"")</f>
        <v/>
      </c>
      <c r="T49" s="44" t="str">
        <f>IF(AND('Mapa final'!$AB$137="Muy Alta",'Mapa final'!$AD$137="Mayor"),CONCATENATE("R44C",'Mapa final'!$R$137),"")</f>
        <v/>
      </c>
      <c r="U49" s="119" t="str">
        <f>IF(AND('Mapa final'!$AB$138="Muy Alta",'Mapa final'!$AD$138="Mayor"),CONCATENATE("R44C",'Mapa final'!$R$138),"")</f>
        <v/>
      </c>
      <c r="V49" s="45" t="str">
        <f>IF(AND('Mapa final'!$AB$136="Muy Alta",'Mapa final'!$AD$136="Catastrófico"),CONCATENATE("R44C",'Mapa final'!$R$136),"")</f>
        <v/>
      </c>
      <c r="W49" s="46" t="str">
        <f>IF(AND('Mapa final'!$AB$137="Muy Alta",'Mapa final'!$AD$137="Catastrófico"),CONCATENATE("R44C",'Mapa final'!$R$137),"")</f>
        <v/>
      </c>
      <c r="X49" s="113" t="str">
        <f>IF(AND('Mapa final'!$AB$138="Muy Alta",'Mapa final'!$AD$138="Catastrófico"),CONCATENATE("R44C",'Mapa final'!$R$138),"")</f>
        <v/>
      </c>
      <c r="Y49" s="58"/>
      <c r="Z49" s="292"/>
      <c r="AA49" s="293"/>
      <c r="AB49" s="293"/>
      <c r="AC49" s="293"/>
      <c r="AD49" s="293"/>
      <c r="AE49" s="294"/>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row>
    <row r="50" spans="1:61" ht="15" customHeight="1" x14ac:dyDescent="0.25">
      <c r="A50" s="58"/>
      <c r="B50" s="298"/>
      <c r="C50" s="298"/>
      <c r="D50" s="299"/>
      <c r="E50" s="287"/>
      <c r="F50" s="288"/>
      <c r="G50" s="288"/>
      <c r="H50" s="288"/>
      <c r="I50" s="286"/>
      <c r="J50" s="118" t="str">
        <f>IF(AND('Mapa final'!$AB$139="Muy Alta",'Mapa final'!$AD$139="Leve"),CONCATENATE("R45C",'Mapa final'!$R$139),"")</f>
        <v/>
      </c>
      <c r="K50" s="44" t="str">
        <f>IF(AND('Mapa final'!$AB$140="Muy Alta",'Mapa final'!$AD$140="Leve"),CONCATENATE("R45C",'Mapa final'!$R$140),"")</f>
        <v/>
      </c>
      <c r="L50" s="119" t="str">
        <f>IF(AND('Mapa final'!$AB$141="Muy Alta",'Mapa final'!$AD$141="Leve"),CONCATENATE("R45C",'Mapa final'!$R$141),"")</f>
        <v/>
      </c>
      <c r="M50" s="118" t="str">
        <f>IF(AND('Mapa final'!$AB$139="Muy Alta",'Mapa final'!$AD$139="Menor"),CONCATENATE("R45C",'Mapa final'!$R$139),"")</f>
        <v/>
      </c>
      <c r="N50" s="44" t="str">
        <f>IF(AND('Mapa final'!$AB$140="Muy Alta",'Mapa final'!$AD$140="Menor"),CONCATENATE("R45C",'Mapa final'!$R$140),"")</f>
        <v/>
      </c>
      <c r="O50" s="119" t="str">
        <f>IF(AND('Mapa final'!$AB$141="Muy Alta",'Mapa final'!$AD$141="Menor"),CONCATENATE("R45C",'Mapa final'!$R$141),"")</f>
        <v/>
      </c>
      <c r="P50" s="118" t="str">
        <f>IF(AND('Mapa final'!$AB$139="Muy Alta",'Mapa final'!$AD$139="Moderado"),CONCATENATE("R45C",'Mapa final'!$R$139),"")</f>
        <v/>
      </c>
      <c r="Q50" s="44" t="str">
        <f>IF(AND('Mapa final'!$AB$140="Muy Alta",'Mapa final'!$AD$140="Moderado"),CONCATENATE("R45C",'Mapa final'!$R$140),"")</f>
        <v/>
      </c>
      <c r="R50" s="119" t="str">
        <f>IF(AND('Mapa final'!$AB$141="Muy Alta",'Mapa final'!$AD$141="Moderado"),CONCATENATE("R45C",'Mapa final'!$R$141),"")</f>
        <v/>
      </c>
      <c r="S50" s="118" t="str">
        <f>IF(AND('Mapa final'!$AB$139="Muy Alta",'Mapa final'!$AD$139="Mayor"),CONCATENATE("R45C",'Mapa final'!$R$139),"")</f>
        <v/>
      </c>
      <c r="T50" s="44" t="str">
        <f>IF(AND('Mapa final'!$AB$140="Muy Alta",'Mapa final'!$AD$140="Mayor"),CONCATENATE("R45C",'Mapa final'!$R$140),"")</f>
        <v/>
      </c>
      <c r="U50" s="119" t="str">
        <f>IF(AND('Mapa final'!$AB$141="Muy Alta",'Mapa final'!$AD$141="Mayor"),CONCATENATE("R45C",'Mapa final'!$R$141),"")</f>
        <v/>
      </c>
      <c r="V50" s="45" t="str">
        <f>IF(AND('Mapa final'!$AB$139="Muy Alta",'Mapa final'!$AD$139="Catastrófico"),CONCATENATE("R45C",'Mapa final'!$R$139),"")</f>
        <v/>
      </c>
      <c r="W50" s="46" t="str">
        <f>IF(AND('Mapa final'!$AB$140="Muy Alta",'Mapa final'!$AD$140="Catastrófico"),CONCATENATE("R45C",'Mapa final'!$R$140),"")</f>
        <v/>
      </c>
      <c r="X50" s="113" t="str">
        <f>IF(AND('Mapa final'!$AB$141="Muy Alta",'Mapa final'!$AD$141="Catastrófico"),CONCATENATE("R45C",'Mapa final'!$R$141),"")</f>
        <v/>
      </c>
      <c r="Y50" s="58"/>
      <c r="Z50" s="292"/>
      <c r="AA50" s="293"/>
      <c r="AB50" s="293"/>
      <c r="AC50" s="293"/>
      <c r="AD50" s="293"/>
      <c r="AE50" s="294"/>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row>
    <row r="51" spans="1:61" ht="15" customHeight="1" x14ac:dyDescent="0.25">
      <c r="A51" s="58"/>
      <c r="B51" s="298"/>
      <c r="C51" s="298"/>
      <c r="D51" s="299"/>
      <c r="E51" s="287"/>
      <c r="F51" s="288"/>
      <c r="G51" s="288"/>
      <c r="H51" s="288"/>
      <c r="I51" s="286"/>
      <c r="J51" s="118" t="str">
        <f>IF(AND('Mapa final'!$AB$142="Muy Alta",'Mapa final'!$AD$142="Leve"),CONCATENATE("R46C",'Mapa final'!$R$142),"")</f>
        <v/>
      </c>
      <c r="K51" s="44" t="str">
        <f>IF(AND('Mapa final'!$AB$143="Muy Alta",'Mapa final'!$AD$143="Leve"),CONCATENATE("R46C",'Mapa final'!$R$143),"")</f>
        <v/>
      </c>
      <c r="L51" s="119" t="str">
        <f>IF(AND('Mapa final'!$AB$144="Muy Alta",'Mapa final'!$AD$144="Leve"),CONCATENATE("R46C",'Mapa final'!$R$144),"")</f>
        <v/>
      </c>
      <c r="M51" s="118" t="str">
        <f>IF(AND('Mapa final'!$AB$142="Muy Alta",'Mapa final'!$AD$142="Menor"),CONCATENATE("R46C",'Mapa final'!$R$142),"")</f>
        <v/>
      </c>
      <c r="N51" s="44" t="str">
        <f>IF(AND('Mapa final'!$AB$143="Muy Alta",'Mapa final'!$AD$143="Menor"),CONCATENATE("R46C",'Mapa final'!$R$143),"")</f>
        <v/>
      </c>
      <c r="O51" s="119" t="str">
        <f>IF(AND('Mapa final'!$AB$144="Muy Alta",'Mapa final'!$AD$144="Menor"),CONCATENATE("R46C",'Mapa final'!$R$144),"")</f>
        <v/>
      </c>
      <c r="P51" s="118" t="str">
        <f>IF(AND('Mapa final'!$AB$142="Muy Alta",'Mapa final'!$AD$142="Moderado"),CONCATENATE("R46C",'Mapa final'!$R$142),"")</f>
        <v/>
      </c>
      <c r="Q51" s="44" t="str">
        <f>IF(AND('Mapa final'!$AB$143="Muy Alta",'Mapa final'!$AD$143="Moderado"),CONCATENATE("R46C",'Mapa final'!$R$143),"")</f>
        <v/>
      </c>
      <c r="R51" s="119" t="str">
        <f>IF(AND('Mapa final'!$AB$144="Muy Alta",'Mapa final'!$AD$144="Moderado"),CONCATENATE("R46C",'Mapa final'!$R$144),"")</f>
        <v/>
      </c>
      <c r="S51" s="118" t="str">
        <f>IF(AND('Mapa final'!$AB$142="Muy Alta",'Mapa final'!$AD$142="Mayor"),CONCATENATE("R46C",'Mapa final'!$R$142),"")</f>
        <v/>
      </c>
      <c r="T51" s="44" t="str">
        <f>IF(AND('Mapa final'!$AB$143="Muy Alta",'Mapa final'!$AD$143="Mayor"),CONCATENATE("R46C",'Mapa final'!$R$143),"")</f>
        <v/>
      </c>
      <c r="U51" s="119" t="str">
        <f>IF(AND('Mapa final'!$AB$144="Muy Alta",'Mapa final'!$AD$144="Mayor"),CONCATENATE("R46C",'Mapa final'!$R$144),"")</f>
        <v/>
      </c>
      <c r="V51" s="45" t="str">
        <f>IF(AND('Mapa final'!$AB$142="Muy Alta",'Mapa final'!$AD$142="Catastrófico"),CONCATENATE("R46C",'Mapa final'!$R$142),"")</f>
        <v/>
      </c>
      <c r="W51" s="46" t="str">
        <f>IF(AND('Mapa final'!$AB$143="Muy Alta",'Mapa final'!$AD$143="Catastrófico"),CONCATENATE("R46C",'Mapa final'!$R$143),"")</f>
        <v/>
      </c>
      <c r="X51" s="113" t="str">
        <f>IF(AND('Mapa final'!$AB$144="Muy Alta",'Mapa final'!$AD$144="Catastrófico"),CONCATENATE("R46C",'Mapa final'!$R$144),"")</f>
        <v/>
      </c>
      <c r="Y51" s="58"/>
      <c r="Z51" s="292"/>
      <c r="AA51" s="293"/>
      <c r="AB51" s="293"/>
      <c r="AC51" s="293"/>
      <c r="AD51" s="293"/>
      <c r="AE51" s="294"/>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row>
    <row r="52" spans="1:61" ht="15" customHeight="1" x14ac:dyDescent="0.25">
      <c r="A52" s="58"/>
      <c r="B52" s="298"/>
      <c r="C52" s="298"/>
      <c r="D52" s="299"/>
      <c r="E52" s="287"/>
      <c r="F52" s="288"/>
      <c r="G52" s="288"/>
      <c r="H52" s="288"/>
      <c r="I52" s="286"/>
      <c r="J52" s="118" t="str">
        <f>IF(AND('Mapa final'!$AB$145="Muy Alta",'Mapa final'!$AD$145="Leve"),CONCATENATE("R47C",'Mapa final'!$R$145),"")</f>
        <v/>
      </c>
      <c r="K52" s="44" t="str">
        <f>IF(AND('Mapa final'!$AB$146="Muy Alta",'Mapa final'!$AD$146="Leve"),CONCATENATE("R47C",'Mapa final'!$R$146),"")</f>
        <v/>
      </c>
      <c r="L52" s="119" t="str">
        <f>IF(AND('Mapa final'!$AB$147="Muy Alta",'Mapa final'!$AD$147="Leve"),CONCATENATE("R47C",'Mapa final'!$R$147),"")</f>
        <v/>
      </c>
      <c r="M52" s="118" t="str">
        <f>IF(AND('Mapa final'!$AB$145="Muy Alta",'Mapa final'!$AD$145="Menor"),CONCATENATE("R47C",'Mapa final'!$R$145),"")</f>
        <v/>
      </c>
      <c r="N52" s="44" t="str">
        <f>IF(AND('Mapa final'!$AB$146="Muy Alta",'Mapa final'!$AD$146="Menor"),CONCATENATE("R47C",'Mapa final'!$R$146),"")</f>
        <v/>
      </c>
      <c r="O52" s="119" t="str">
        <f>IF(AND('Mapa final'!$AB$147="Muy Alta",'Mapa final'!$AD$147="Menor"),CONCATENATE("R47C",'Mapa final'!$R$147),"")</f>
        <v/>
      </c>
      <c r="P52" s="118" t="str">
        <f>IF(AND('Mapa final'!$AB$145="Muy Alta",'Mapa final'!$AD$145="Moderado"),CONCATENATE("R47C",'Mapa final'!$R$145),"")</f>
        <v/>
      </c>
      <c r="Q52" s="44" t="str">
        <f>IF(AND('Mapa final'!$AB$146="Muy Alta",'Mapa final'!$AD$146="Moderado"),CONCATENATE("R47C",'Mapa final'!$R$146),"")</f>
        <v/>
      </c>
      <c r="R52" s="119" t="str">
        <f>IF(AND('Mapa final'!$AB$147="Muy Alta",'Mapa final'!$AD$147="Moderado"),CONCATENATE("R47C",'Mapa final'!$R$147),"")</f>
        <v/>
      </c>
      <c r="S52" s="118" t="str">
        <f>IF(AND('Mapa final'!$AB$145="Muy Alta",'Mapa final'!$AD$145="Mayor"),CONCATENATE("R47C",'Mapa final'!$R$145),"")</f>
        <v/>
      </c>
      <c r="T52" s="44" t="str">
        <f>IF(AND('Mapa final'!$AB$146="Muy Alta",'Mapa final'!$AD$146="Mayor"),CONCATENATE("R47C",'Mapa final'!$R$146),"")</f>
        <v/>
      </c>
      <c r="U52" s="119" t="str">
        <f>IF(AND('Mapa final'!$AB$147="Muy Alta",'Mapa final'!$AD$147="Mayor"),CONCATENATE("R47C",'Mapa final'!$R$147),"")</f>
        <v/>
      </c>
      <c r="V52" s="45" t="str">
        <f>IF(AND('Mapa final'!$AB$145="Muy Alta",'Mapa final'!$AD$145="Catastrófico"),CONCATENATE("R47C",'Mapa final'!$R$145),"")</f>
        <v/>
      </c>
      <c r="W52" s="46" t="str">
        <f>IF(AND('Mapa final'!$AB$146="Muy Alta",'Mapa final'!$AD$146="Catastrófico"),CONCATENATE("R47C",'Mapa final'!$R$146),"")</f>
        <v/>
      </c>
      <c r="X52" s="113" t="str">
        <f>IF(AND('Mapa final'!$AB$147="Muy Alta",'Mapa final'!$AD$147="Catastrófico"),CONCATENATE("R47C",'Mapa final'!$R$147),"")</f>
        <v/>
      </c>
      <c r="Y52" s="58"/>
      <c r="Z52" s="292"/>
      <c r="AA52" s="293"/>
      <c r="AB52" s="293"/>
      <c r="AC52" s="293"/>
      <c r="AD52" s="293"/>
      <c r="AE52" s="294"/>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row>
    <row r="53" spans="1:61" ht="15" customHeight="1" x14ac:dyDescent="0.25">
      <c r="A53" s="58"/>
      <c r="B53" s="298"/>
      <c r="C53" s="298"/>
      <c r="D53" s="299"/>
      <c r="E53" s="287"/>
      <c r="F53" s="288"/>
      <c r="G53" s="288"/>
      <c r="H53" s="288"/>
      <c r="I53" s="286"/>
      <c r="J53" s="118" t="str">
        <f>IF(AND('Mapa final'!$AB$148="Muy Alta",'Mapa final'!$AD$148="Leve"),CONCATENATE("R48C",'Mapa final'!$R$148),"")</f>
        <v/>
      </c>
      <c r="K53" s="44" t="str">
        <f>IF(AND('Mapa final'!$AB$149="Muy Alta",'Mapa final'!$AD$149="Leve"),CONCATENATE("R48C",'Mapa final'!$R$149),"")</f>
        <v/>
      </c>
      <c r="L53" s="119" t="str">
        <f>IF(AND('Mapa final'!$AB$150="Muy Alta",'Mapa final'!$AD$150="Leve"),CONCATENATE("R48C",'Mapa final'!$R$150),"")</f>
        <v/>
      </c>
      <c r="M53" s="118" t="str">
        <f>IF(AND('Mapa final'!$AB$148="Muy Alta",'Mapa final'!$AD$148="Menor"),CONCATENATE("R48C",'Mapa final'!$R$148),"")</f>
        <v/>
      </c>
      <c r="N53" s="44" t="str">
        <f>IF(AND('Mapa final'!$AB$149="Muy Alta",'Mapa final'!$AD$149="Menor"),CONCATENATE("R48C",'Mapa final'!$R$149),"")</f>
        <v/>
      </c>
      <c r="O53" s="119" t="str">
        <f>IF(AND('Mapa final'!$AB$150="Muy Alta",'Mapa final'!$AD$150="Menor"),CONCATENATE("R48C",'Mapa final'!$R$150),"")</f>
        <v/>
      </c>
      <c r="P53" s="118" t="str">
        <f>IF(AND('Mapa final'!$AB$148="Muy Alta",'Mapa final'!$AD$148="Moderado"),CONCATENATE("R48C",'Mapa final'!$R$148),"")</f>
        <v/>
      </c>
      <c r="Q53" s="44" t="str">
        <f>IF(AND('Mapa final'!$AB$149="Muy Alta",'Mapa final'!$AD$149="Moderado"),CONCATENATE("R48C",'Mapa final'!$R$149),"")</f>
        <v/>
      </c>
      <c r="R53" s="119" t="str">
        <f>IF(AND('Mapa final'!$AB$150="Muy Alta",'Mapa final'!$AD$150="Moderado"),CONCATENATE("R48C",'Mapa final'!$R$150),"")</f>
        <v/>
      </c>
      <c r="S53" s="118" t="str">
        <f>IF(AND('Mapa final'!$AB$148="Muy Alta",'Mapa final'!$AD$148="Mayor"),CONCATENATE("R48C",'Mapa final'!$R$148),"")</f>
        <v/>
      </c>
      <c r="T53" s="44" t="str">
        <f>IF(AND('Mapa final'!$AB$149="Muy Alta",'Mapa final'!$AD$149="Mayor"),CONCATENATE("R48C",'Mapa final'!$R$149),"")</f>
        <v/>
      </c>
      <c r="U53" s="119" t="str">
        <f>IF(AND('Mapa final'!$AB$150="Muy Alta",'Mapa final'!$AD$150="Mayor"),CONCATENATE("R48C",'Mapa final'!$R$150),"")</f>
        <v/>
      </c>
      <c r="V53" s="45" t="str">
        <f>IF(AND('Mapa final'!$AB$148="Muy Alta",'Mapa final'!$AD$148="Catastrófico"),CONCATENATE("R48C",'Mapa final'!$R$148),"")</f>
        <v/>
      </c>
      <c r="W53" s="46" t="str">
        <f>IF(AND('Mapa final'!$AB$149="Muy Alta",'Mapa final'!$AD$149="Catastrófico"),CONCATENATE("R48C",'Mapa final'!$R$149),"")</f>
        <v/>
      </c>
      <c r="X53" s="113" t="str">
        <f>IF(AND('Mapa final'!$AB$150="Muy Alta",'Mapa final'!$AD$150="Catastrófico"),CONCATENATE("R48C",'Mapa final'!$R$150),"")</f>
        <v/>
      </c>
      <c r="Y53" s="58"/>
      <c r="Z53" s="292"/>
      <c r="AA53" s="293"/>
      <c r="AB53" s="293"/>
      <c r="AC53" s="293"/>
      <c r="AD53" s="293"/>
      <c r="AE53" s="294"/>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row>
    <row r="54" spans="1:61" ht="15" customHeight="1" x14ac:dyDescent="0.25">
      <c r="A54" s="58"/>
      <c r="B54" s="298"/>
      <c r="C54" s="298"/>
      <c r="D54" s="299"/>
      <c r="E54" s="287"/>
      <c r="F54" s="288"/>
      <c r="G54" s="288"/>
      <c r="H54" s="288"/>
      <c r="I54" s="286"/>
      <c r="J54" s="118" t="str">
        <f>IF(AND('Mapa final'!$AB$151="Muy Alta",'Mapa final'!$AD$151="Leve"),CONCATENATE("R49C",'Mapa final'!$R$151),"")</f>
        <v/>
      </c>
      <c r="K54" s="44" t="str">
        <f>IF(AND('Mapa final'!$AB$152="Muy Alta",'Mapa final'!$AD$152="Leve"),CONCATENATE("R49C",'Mapa final'!$R$152),"")</f>
        <v/>
      </c>
      <c r="L54" s="119" t="str">
        <f>IF(AND('Mapa final'!$AB$153="Muy Alta",'Mapa final'!$AD$153="Leve"),CONCATENATE("R49C",'Mapa final'!$R$153),"")</f>
        <v/>
      </c>
      <c r="M54" s="118" t="str">
        <f>IF(AND('Mapa final'!$AB$151="Muy Alta",'Mapa final'!$AD$151="Menor"),CONCATENATE("R49C",'Mapa final'!$R$151),"")</f>
        <v/>
      </c>
      <c r="N54" s="44" t="str">
        <f>IF(AND('Mapa final'!$AB$152="Muy Alta",'Mapa final'!$AD$152="Menor"),CONCATENATE("R49C",'Mapa final'!$R$152),"")</f>
        <v/>
      </c>
      <c r="O54" s="119" t="str">
        <f>IF(AND('Mapa final'!$AB$153="Muy Alta",'Mapa final'!$AD$153="Menor"),CONCATENATE("R49C",'Mapa final'!$R$153),"")</f>
        <v/>
      </c>
      <c r="P54" s="118" t="str">
        <f>IF(AND('Mapa final'!$AB$151="Muy Alta",'Mapa final'!$AD$151="Moderado"),CONCATENATE("R49C",'Mapa final'!$R$151),"")</f>
        <v/>
      </c>
      <c r="Q54" s="44" t="str">
        <f>IF(AND('Mapa final'!$AB$152="Muy Alta",'Mapa final'!$AD$152="Moderado"),CONCATENATE("R49C",'Mapa final'!$R$152),"")</f>
        <v/>
      </c>
      <c r="R54" s="119" t="str">
        <f>IF(AND('Mapa final'!$AB$153="Muy Alta",'Mapa final'!$AD$153="Moderado"),CONCATENATE("R49C",'Mapa final'!$R$153),"")</f>
        <v/>
      </c>
      <c r="S54" s="118" t="str">
        <f>IF(AND('Mapa final'!$AB$151="Muy Alta",'Mapa final'!$AD$151="Mayor"),CONCATENATE("R49C",'Mapa final'!$R$151),"")</f>
        <v/>
      </c>
      <c r="T54" s="44" t="str">
        <f>IF(AND('Mapa final'!$AB$152="Muy Alta",'Mapa final'!$AD$152="Mayor"),CONCATENATE("R49C",'Mapa final'!$R$152),"")</f>
        <v/>
      </c>
      <c r="U54" s="119" t="str">
        <f>IF(AND('Mapa final'!$AB$153="Muy Alta",'Mapa final'!$AD$153="Mayor"),CONCATENATE("R49C",'Mapa final'!$R$153),"")</f>
        <v/>
      </c>
      <c r="V54" s="45" t="str">
        <f>IF(AND('Mapa final'!$AB$151="Muy Alta",'Mapa final'!$AD$151="Catastrófico"),CONCATENATE("R49C",'Mapa final'!$R$151),"")</f>
        <v/>
      </c>
      <c r="W54" s="46" t="str">
        <f>IF(AND('Mapa final'!$AB$152="Muy Alta",'Mapa final'!$AD$152="Catastrófico"),CONCATENATE("R49C",'Mapa final'!$R$152),"")</f>
        <v/>
      </c>
      <c r="X54" s="113" t="str">
        <f>IF(AND('Mapa final'!$AB$153="Muy Alta",'Mapa final'!$AD$153="Catastrófico"),CONCATENATE("R49C",'Mapa final'!$R$153),"")</f>
        <v/>
      </c>
      <c r="Y54" s="58"/>
      <c r="Z54" s="292"/>
      <c r="AA54" s="293"/>
      <c r="AB54" s="293"/>
      <c r="AC54" s="293"/>
      <c r="AD54" s="293"/>
      <c r="AE54" s="294"/>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1:61" ht="15" customHeight="1" thickBot="1" x14ac:dyDescent="0.3">
      <c r="A55" s="58"/>
      <c r="B55" s="298"/>
      <c r="C55" s="298"/>
      <c r="D55" s="299"/>
      <c r="E55" s="287"/>
      <c r="F55" s="288"/>
      <c r="G55" s="288"/>
      <c r="H55" s="288"/>
      <c r="I55" s="286"/>
      <c r="J55" s="120" t="str">
        <f>IF(AND('Mapa final'!$AB$154="Muy Alta",'Mapa final'!$AD$154="Leve"),CONCATENATE("R50C",'Mapa final'!$R$154),"")</f>
        <v/>
      </c>
      <c r="K55" s="121" t="str">
        <f>IF(AND('Mapa final'!$AB$155="Muy Alta",'Mapa final'!$AD$155="Leve"),CONCATENATE("R50C",'Mapa final'!$R$155),"")</f>
        <v/>
      </c>
      <c r="L55" s="122" t="str">
        <f>IF(AND('Mapa final'!$AB$156="Muy Alta",'Mapa final'!$AD$156="Leve"),CONCATENATE("R50C",'Mapa final'!$R$156),"")</f>
        <v/>
      </c>
      <c r="M55" s="118" t="str">
        <f>IF(AND('Mapa final'!$AB$154="Muy Alta",'Mapa final'!$AD$154="Menor"),CONCATENATE("R50C",'Mapa final'!$R$154),"")</f>
        <v/>
      </c>
      <c r="N55" s="44" t="str">
        <f>IF(AND('Mapa final'!$AB$155="Muy Alta",'Mapa final'!$AD$155="Menor"),CONCATENATE("R50C",'Mapa final'!$R$15),"")</f>
        <v/>
      </c>
      <c r="O55" s="119" t="str">
        <f>IF(AND('Mapa final'!$AB$156="Muy Alta",'Mapa final'!$AD$156="Menor"),CONCATENATE("R50C",'Mapa final'!$R$156),"")</f>
        <v/>
      </c>
      <c r="P55" s="118" t="str">
        <f>IF(AND('Mapa final'!$AB$154="Muy Alta",'Mapa final'!$AD$154="Moderado"),CONCATENATE("R50C",'Mapa final'!$R$154),"")</f>
        <v/>
      </c>
      <c r="Q55" s="44" t="str">
        <f>IF(AND('Mapa final'!$AB$155="Muy Alta",'Mapa final'!$AD$155="Moderado"),CONCATENATE("R50C",'Mapa final'!$R$155),"")</f>
        <v/>
      </c>
      <c r="R55" s="119" t="str">
        <f>IF(AND('Mapa final'!$AB$156="Muy Alta",'Mapa final'!$AD$156="Moderado"),CONCATENATE("R50C",'Mapa final'!$R$156),"")</f>
        <v/>
      </c>
      <c r="S55" s="118" t="str">
        <f>IF(AND('Mapa final'!$AB$154="Muy Alta",'Mapa final'!$AD$154="Mayor"),CONCATENATE("R50C",'Mapa final'!$R$154),"")</f>
        <v/>
      </c>
      <c r="T55" s="44" t="str">
        <f>IF(AND('Mapa final'!$AB$155="Muy Alta",'Mapa final'!$AD$155="Mayor"),CONCATENATE("R50C",'Mapa final'!$R$155),"")</f>
        <v/>
      </c>
      <c r="U55" s="119" t="str">
        <f>IF(AND('Mapa final'!$AB$156="Muy Alta",'Mapa final'!$AD$156="Mayor"),CONCATENATE("R50C",'Mapa final'!$R$156),"")</f>
        <v/>
      </c>
      <c r="V55" s="45" t="str">
        <f>IF(AND('Mapa final'!$AB$154="Muy Alta",'Mapa final'!$AD$154="Catastrófico"),CONCATENATE("R50C",'Mapa final'!$R$154),"")</f>
        <v/>
      </c>
      <c r="W55" s="46" t="str">
        <f>IF(AND('Mapa final'!$AB$155="Muy Alta",'Mapa final'!$AD$155="Catastrófico"),CONCATENATE("R50C",'Mapa final'!$R$155),"")</f>
        <v/>
      </c>
      <c r="X55" s="113" t="str">
        <f>IF(AND('Mapa final'!$AB$156="Muy Alta",'Mapa final'!$AD$156="Catastrófico"),CONCATENATE("R50C",'Mapa final'!$R$156),"")</f>
        <v/>
      </c>
      <c r="Y55" s="58"/>
      <c r="Z55" s="292"/>
      <c r="AA55" s="293"/>
      <c r="AB55" s="293"/>
      <c r="AC55" s="293"/>
      <c r="AD55" s="293"/>
      <c r="AE55" s="294"/>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row>
    <row r="56" spans="1:61" ht="15" customHeight="1" x14ac:dyDescent="0.25">
      <c r="A56" s="58"/>
      <c r="B56" s="298"/>
      <c r="C56" s="298"/>
      <c r="D56" s="299"/>
      <c r="E56" s="283" t="s">
        <v>106</v>
      </c>
      <c r="F56" s="284"/>
      <c r="G56" s="284"/>
      <c r="H56" s="284"/>
      <c r="I56" s="284"/>
      <c r="J56" s="51" t="str">
        <f>IF(AND('Mapa final'!$AB$7="Alta",'Mapa final'!$AD$7="Leve"),CONCATENATE("R1C",'Mapa final'!$R$7),"")</f>
        <v/>
      </c>
      <c r="K56" s="52" t="str">
        <f>IF(AND('Mapa final'!$AB$8="Alta",'Mapa final'!$AD$8="Leve"),CONCATENATE("R1C",'Mapa final'!$R$8),"")</f>
        <v/>
      </c>
      <c r="L56" s="124" t="str">
        <f>IF(AND('Mapa final'!$AB$9="Alta",'Mapa final'!$AD$9="Leve"),CONCATENATE("R1C",'Mapa final'!$R$9),"")</f>
        <v/>
      </c>
      <c r="M56" s="49" t="str">
        <f>IF(AND('Mapa final'!$AB$7="Alta",'Mapa final'!$AD$7="Menor"),CONCATENATE("R1C",'Mapa final'!$R$7),"")</f>
        <v/>
      </c>
      <c r="N56" s="50" t="str">
        <f>IF(AND('Mapa final'!$AB$8="Alta",'Mapa final'!$AD$8="Menor"),CONCATENATE("R1C",'Mapa final'!$R$8),"")</f>
        <v/>
      </c>
      <c r="O56" s="123" t="str">
        <f>IF(AND('Mapa final'!$AB$9="Alta",'Mapa final'!$AD$9="Menor"),CONCATENATE("R1C",'Mapa final'!$R$9),"")</f>
        <v/>
      </c>
      <c r="P56" s="115" t="str">
        <f>IF(AND('Mapa final'!$AB$7="Alta",'Mapa final'!$AD$7="Moderado"),CONCATENATE("R1C",'Mapa final'!$R$7),"")</f>
        <v/>
      </c>
      <c r="Q56" s="116" t="str">
        <f>IF(AND('Mapa final'!$AB$8="Alta",'Mapa final'!$AD$8="Moderado"),CONCATENATE("R1C",'Mapa final'!$R$8),"")</f>
        <v/>
      </c>
      <c r="R56" s="117" t="str">
        <f>IF(AND('Mapa final'!$AB$9="Alta",'Mapa final'!$AD$9="Moderado"),CONCATENATE("R1C",'Mapa final'!$R$9),"")</f>
        <v/>
      </c>
      <c r="S56" s="115" t="str">
        <f>IF(AND('Mapa final'!$AB$7="Alta",'Mapa final'!$AD$7="Mayor"),CONCATENATE("R1C",'Mapa final'!$R$7),"")</f>
        <v/>
      </c>
      <c r="T56" s="116" t="str">
        <f>IF(AND('Mapa final'!$AB$8="Alta",'Mapa final'!$AD$8="Mayor"),CONCATENATE("R1C",'Mapa final'!$R$8),"")</f>
        <v/>
      </c>
      <c r="U56" s="117" t="str">
        <f>IF(AND('Mapa final'!$AB$9="Alta",'Mapa final'!$AD$9="Mayor"),CONCATENATE("R1C",'Mapa final'!$R$9),"")</f>
        <v/>
      </c>
      <c r="V56" s="42" t="str">
        <f>IF(AND('Mapa final'!$AB$7="Alta",'Mapa final'!$AD$7="Catastrófico"),CONCATENATE("R1C",'Mapa final'!$R$7),"")</f>
        <v/>
      </c>
      <c r="W56" s="43" t="str">
        <f>IF(AND('Mapa final'!$AB$8="Alta",'Mapa final'!$AD$8="Catastrófico"),CONCATENATE("R1C",'Mapa final'!$R$8),"")</f>
        <v/>
      </c>
      <c r="X56" s="112" t="str">
        <f>IF(AND('Mapa final'!$AB$9="Alta",'Mapa final'!$AD$9="Catastrófico"),CONCATENATE("R1C",'Mapa final'!$R$9),"")</f>
        <v/>
      </c>
      <c r="Y56" s="58"/>
      <c r="Z56" s="277" t="s">
        <v>74</v>
      </c>
      <c r="AA56" s="278"/>
      <c r="AB56" s="278"/>
      <c r="AC56" s="278"/>
      <c r="AD56" s="278"/>
      <c r="AE56" s="279"/>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row>
    <row r="57" spans="1:61" ht="15" customHeight="1" x14ac:dyDescent="0.25">
      <c r="A57" s="58"/>
      <c r="B57" s="298"/>
      <c r="C57" s="298"/>
      <c r="D57" s="299"/>
      <c r="E57" s="285"/>
      <c r="F57" s="286"/>
      <c r="G57" s="286"/>
      <c r="H57" s="286"/>
      <c r="I57" s="286"/>
      <c r="J57" s="51" t="str">
        <f>IF(AND('Mapa final'!$AB$10="Alta",'Mapa final'!$AD$10="Leve"),CONCATENATE("R2C",'Mapa final'!$R$10),"")</f>
        <v/>
      </c>
      <c r="K57" s="52" t="str">
        <f>IF(AND('Mapa final'!$AB$11="Alta",'Mapa final'!$AD$11="Leve"),CONCATENATE("R2C",'Mapa final'!$R$11),"")</f>
        <v/>
      </c>
      <c r="L57" s="124" t="str">
        <f>IF(AND('Mapa final'!$AB$12="Alta",'Mapa final'!$AD$12="Leve"),CONCATENATE("R2C",'Mapa final'!$R$12),"")</f>
        <v/>
      </c>
      <c r="M57" s="51" t="str">
        <f>IF(AND('Mapa final'!$AB$10="Alta",'Mapa final'!$AD$10="Menor"),CONCATENATE("R2C",'Mapa final'!$R$10),"")</f>
        <v/>
      </c>
      <c r="N57" s="52" t="str">
        <f>IF(AND('Mapa final'!$AB$11="Alta",'Mapa final'!$AD$11="Menor"),CONCATENATE("R2C",'Mapa final'!$R$11),"")</f>
        <v/>
      </c>
      <c r="O57" s="124" t="str">
        <f>IF(AND('Mapa final'!$AB$12="Alta",'Mapa final'!$AD$12="Menor"),CONCATENATE("R2C",'Mapa final'!$R$12),"")</f>
        <v/>
      </c>
      <c r="P57" s="118" t="str">
        <f>IF(AND('Mapa final'!$AB$10="Alta",'Mapa final'!$AD$10="Moderado"),CONCATENATE("R2C",'Mapa final'!$R$10),"")</f>
        <v/>
      </c>
      <c r="Q57" s="44" t="str">
        <f>IF(AND('Mapa final'!$AB$11="Alta",'Mapa final'!$AD$11="Moderado"),CONCATENATE("R2C",'Mapa final'!$R$11),"")</f>
        <v/>
      </c>
      <c r="R57" s="119" t="str">
        <f>IF(AND('Mapa final'!$AB$12="Alta",'Mapa final'!$AD$12="Moderado"),CONCATENATE("R2C",'Mapa final'!$R$12),"")</f>
        <v/>
      </c>
      <c r="S57" s="118" t="str">
        <f>IF(AND('Mapa final'!$AB$10="Alta",'Mapa final'!$AD$10="Mayor"),CONCATENATE("R2C",'Mapa final'!$R$10),"")</f>
        <v/>
      </c>
      <c r="T57" s="44" t="str">
        <f>IF(AND('Mapa final'!$AB$11="Alta",'Mapa final'!$AD$11="Mayor"),CONCATENATE("R2C",'Mapa final'!$R$11),"")</f>
        <v/>
      </c>
      <c r="U57" s="119" t="str">
        <f>IF(AND('Mapa final'!$AB$12="Alta",'Mapa final'!$AD$12="Mayor"),CONCATENATE("R2C",'Mapa final'!$R$12),"")</f>
        <v/>
      </c>
      <c r="V57" s="45" t="str">
        <f>IF(AND('Mapa final'!$AB$10="Alta",'Mapa final'!$AD$10="Catastrófico"),CONCATENATE("R2C",'Mapa final'!$R$10),"")</f>
        <v/>
      </c>
      <c r="W57" s="46" t="str">
        <f>IF(AND('Mapa final'!$AB$11="Alta",'Mapa final'!$AD$11="Catastrófico"),CONCATENATE("R2C",'Mapa final'!$R$11),"")</f>
        <v/>
      </c>
      <c r="X57" s="113" t="str">
        <f>IF(AND('Mapa final'!$AB$12="Alta",'Mapa final'!$AD$12="Catastrófico"),CONCATENATE("R2C",'Mapa final'!$R$12),"")</f>
        <v/>
      </c>
      <c r="Y57" s="58"/>
      <c r="Z57" s="280"/>
      <c r="AA57" s="281"/>
      <c r="AB57" s="281"/>
      <c r="AC57" s="281"/>
      <c r="AD57" s="281"/>
      <c r="AE57" s="282"/>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row>
    <row r="58" spans="1:61" ht="15" customHeight="1" x14ac:dyDescent="0.25">
      <c r="A58" s="58"/>
      <c r="B58" s="298"/>
      <c r="C58" s="298"/>
      <c r="D58" s="299"/>
      <c r="E58" s="287"/>
      <c r="F58" s="288"/>
      <c r="G58" s="288"/>
      <c r="H58" s="288"/>
      <c r="I58" s="286"/>
      <c r="J58" s="51" t="str">
        <f>IF(AND('Mapa final'!$AB$13="Alta",'Mapa final'!$AD$13="Leve"),CONCATENATE("R3C",'Mapa final'!$R$13),"")</f>
        <v/>
      </c>
      <c r="K58" s="52" t="str">
        <f>IF(AND('Mapa final'!$AB$14="Alta",'Mapa final'!$AD$14="Leve"),CONCATENATE("R3C",'Mapa final'!$R$14),"")</f>
        <v/>
      </c>
      <c r="L58" s="124" t="str">
        <f>IF(AND('Mapa final'!$AB$15="Alta",'Mapa final'!$AD$15="Leve"),CONCATENATE("R3C",'Mapa final'!$R$15),"")</f>
        <v/>
      </c>
      <c r="M58" s="51" t="str">
        <f>IF(AND('Mapa final'!$AB$13="Alta",'Mapa final'!$AD$13="Menor"),CONCATENATE("R3C",'Mapa final'!$R$13),"")</f>
        <v/>
      </c>
      <c r="N58" s="52" t="str">
        <f>IF(AND('Mapa final'!$AB$14="Alta",'Mapa final'!$AD$14="Menor"),CONCATENATE("R3C",'Mapa final'!$R$14),"")</f>
        <v/>
      </c>
      <c r="O58" s="124" t="str">
        <f>IF(AND('Mapa final'!$AB$15="Alta",'Mapa final'!$AD$15="Menor"),CONCATENATE("R3C",'Mapa final'!$R$15),"")</f>
        <v/>
      </c>
      <c r="P58" s="118" t="str">
        <f>IF(AND('Mapa final'!$AB$13="Alta",'Mapa final'!$AD$13="Moderado"),CONCATENATE("R3C",'Mapa final'!$R$13),"")</f>
        <v/>
      </c>
      <c r="Q58" s="44" t="str">
        <f>IF(AND('Mapa final'!$AB$14="Alta",'Mapa final'!$AD$14="Moderado"),CONCATENATE("R3C",'Mapa final'!$R$14),"")</f>
        <v/>
      </c>
      <c r="R58" s="119" t="str">
        <f>IF(AND('Mapa final'!$AB$15="Alta",'Mapa final'!$AD$15="Moderado"),CONCATENATE("R3C",'Mapa final'!$R$15),"")</f>
        <v/>
      </c>
      <c r="S58" s="118" t="str">
        <f>IF(AND('Mapa final'!$AB$13="Alta",'Mapa final'!$AD$13="Mayor"),CONCATENATE("R3C",'Mapa final'!$R$13),"")</f>
        <v/>
      </c>
      <c r="T58" s="44" t="str">
        <f>IF(AND('Mapa final'!$AB$14="Alta",'Mapa final'!$AD$14="Mayor"),CONCATENATE("R3C",'Mapa final'!$R$14),"")</f>
        <v/>
      </c>
      <c r="U58" s="119" t="str">
        <f>IF(AND('Mapa final'!$AB$15="Alta",'Mapa final'!$AD$15="Mayor"),CONCATENATE("R3C",'Mapa final'!$R$15),"")</f>
        <v/>
      </c>
      <c r="V58" s="45" t="str">
        <f>IF(AND('Mapa final'!$AB$13="Alta",'Mapa final'!$AD$13="Catastrófico"),CONCATENATE("R3C",'Mapa final'!$R$13),"")</f>
        <v/>
      </c>
      <c r="W58" s="46" t="str">
        <f>IF(AND('Mapa final'!$AB$14="Alta",'Mapa final'!$AD$14="Catastrófico"),CONCATENATE("R3C",'Mapa final'!$R$14),"")</f>
        <v/>
      </c>
      <c r="X58" s="113" t="str">
        <f>IF(AND('Mapa final'!$AB$15="Alta",'Mapa final'!$AD$15="Catastrófico"),CONCATENATE("R3C",'Mapa final'!$R$15),"")</f>
        <v/>
      </c>
      <c r="Y58" s="58"/>
      <c r="Z58" s="280"/>
      <c r="AA58" s="281"/>
      <c r="AB58" s="281"/>
      <c r="AC58" s="281"/>
      <c r="AD58" s="281"/>
      <c r="AE58" s="282"/>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row>
    <row r="59" spans="1:61" ht="15" customHeight="1" x14ac:dyDescent="0.25">
      <c r="A59" s="58"/>
      <c r="B59" s="298"/>
      <c r="C59" s="298"/>
      <c r="D59" s="299"/>
      <c r="E59" s="287"/>
      <c r="F59" s="288"/>
      <c r="G59" s="288"/>
      <c r="H59" s="288"/>
      <c r="I59" s="286"/>
      <c r="J59" s="51" t="str">
        <f>IF(AND('Mapa final'!$AB$16="Alta",'Mapa final'!$AD$16="Leve"),CONCATENATE("R4C",'Mapa final'!$R$16),"")</f>
        <v/>
      </c>
      <c r="K59" s="52" t="str">
        <f>IF(AND('Mapa final'!$AB$17="Alta",'Mapa final'!$AD$17="Leve"),CONCATENATE("R4C",'Mapa final'!$R$17),"")</f>
        <v/>
      </c>
      <c r="L59" s="124" t="str">
        <f>IF(AND('Mapa final'!$AB$18="Alta",'Mapa final'!$AD$18="Leve"),CONCATENATE("R4C",'Mapa final'!$R$18),"")</f>
        <v/>
      </c>
      <c r="M59" s="51" t="str">
        <f>IF(AND('Mapa final'!$AB$16="Alta",'Mapa final'!$AD$16="Menor"),CONCATENATE("R4C",'Mapa final'!$R$16),"")</f>
        <v/>
      </c>
      <c r="N59" s="52" t="str">
        <f>IF(AND('Mapa final'!$AB$17="Alta",'Mapa final'!$AD$17="Menor"),CONCATENATE("R4C",'Mapa final'!$R$17),"")</f>
        <v/>
      </c>
      <c r="O59" s="124" t="str">
        <f>IF(AND('Mapa final'!$AB$18="Alta",'Mapa final'!$AD$18="Menor"),CONCATENATE("R4C",'Mapa final'!$R$18),"")</f>
        <v/>
      </c>
      <c r="P59" s="118" t="str">
        <f>IF(AND('Mapa final'!$AB$16="Alta",'Mapa final'!$AD$16="Moderado"),CONCATENATE("R4C",'Mapa final'!$R$16),"")</f>
        <v/>
      </c>
      <c r="Q59" s="44" t="str">
        <f>IF(AND('Mapa final'!$AB$17="Alta",'Mapa final'!$AD$17="Moderado"),CONCATENATE("R4C",'Mapa final'!$R$17),"")</f>
        <v/>
      </c>
      <c r="R59" s="119" t="str">
        <f>IF(AND('Mapa final'!$AB$18="Alta",'Mapa final'!$AD$18="Moderado"),CONCATENATE("R4C",'Mapa final'!$R$18),"")</f>
        <v/>
      </c>
      <c r="S59" s="118" t="str">
        <f>IF(AND('Mapa final'!$AB$16="Alta",'Mapa final'!$AD$16="Mayor"),CONCATENATE("R4C",'Mapa final'!$R$16),"")</f>
        <v/>
      </c>
      <c r="T59" s="44" t="str">
        <f>IF(AND('Mapa final'!$AB$17="Alta",'Mapa final'!$AD$17="Mayor"),CONCATENATE("R4C",'Mapa final'!$R$17),"")</f>
        <v/>
      </c>
      <c r="U59" s="119" t="str">
        <f>IF(AND('Mapa final'!$AB$18="Alta",'Mapa final'!$AD$18="Mayor"),CONCATENATE("R4C",'Mapa final'!$R$18),"")</f>
        <v/>
      </c>
      <c r="V59" s="45" t="str">
        <f>IF(AND('Mapa final'!$AB$16="Alta",'Mapa final'!$AD$16="Catastrófico"),CONCATENATE("R4C",'Mapa final'!$R$16),"")</f>
        <v/>
      </c>
      <c r="W59" s="46" t="str">
        <f>IF(AND('Mapa final'!$AB$17="Alta",'Mapa final'!$AD$17="Catastrófico"),CONCATENATE("R4C",'Mapa final'!$R$17),"")</f>
        <v/>
      </c>
      <c r="X59" s="113" t="str">
        <f>IF(AND('Mapa final'!$AB$18="Alta",'Mapa final'!$AD$18="Catastrófico"),CONCATENATE("R4C",'Mapa final'!$R$18),"")</f>
        <v/>
      </c>
      <c r="Y59" s="58"/>
      <c r="Z59" s="280"/>
      <c r="AA59" s="281"/>
      <c r="AB59" s="281"/>
      <c r="AC59" s="281"/>
      <c r="AD59" s="281"/>
      <c r="AE59" s="282"/>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row>
    <row r="60" spans="1:61" ht="12" customHeight="1" x14ac:dyDescent="0.25">
      <c r="A60" s="58"/>
      <c r="B60" s="298"/>
      <c r="C60" s="298"/>
      <c r="D60" s="299"/>
      <c r="E60" s="287"/>
      <c r="F60" s="288"/>
      <c r="G60" s="288"/>
      <c r="H60" s="288"/>
      <c r="I60" s="286"/>
      <c r="J60" s="51" t="str">
        <f>IF(AND('Mapa final'!$AB$19="Alta",'Mapa final'!$AD$19="Leve"),CONCATENATE("R5C",'Mapa final'!$R$19),"")</f>
        <v/>
      </c>
      <c r="K60" s="52" t="str">
        <f>IF(AND('Mapa final'!$AB$20="Alta",'Mapa final'!$AD$20="Leve"),CONCATENATE("R5C",'Mapa final'!$R$20),"")</f>
        <v/>
      </c>
      <c r="L60" s="124" t="str">
        <f>IF(AND('Mapa final'!$AB$21="Alta",'Mapa final'!$AD$21="Leve"),CONCATENATE("R5C",'Mapa final'!$R$21),"")</f>
        <v/>
      </c>
      <c r="M60" s="51" t="str">
        <f>IF(AND('Mapa final'!$AB$19="Alta",'Mapa final'!$AD$19="Menor"),CONCATENATE("R5C",'Mapa final'!$R$19),"")</f>
        <v/>
      </c>
      <c r="N60" s="52" t="str">
        <f>IF(AND('Mapa final'!$AB$20="Alta",'Mapa final'!$AD$20="Menor"),CONCATENATE("R5C",'Mapa final'!$R$20),"")</f>
        <v/>
      </c>
      <c r="O60" s="124" t="str">
        <f>IF(AND('Mapa final'!$AB$21="Alta",'Mapa final'!$AD$21="Menor"),CONCATENATE("R5C",'Mapa final'!$R$21),"")</f>
        <v/>
      </c>
      <c r="P60" s="118" t="str">
        <f>IF(AND('Mapa final'!$AB$19="Alta",'Mapa final'!$AD$19="Moderado"),CONCATENATE("R5C",'Mapa final'!$R$19),"")</f>
        <v/>
      </c>
      <c r="Q60" s="44" t="str">
        <f>IF(AND('Mapa final'!$AB$20="Alta",'Mapa final'!$AD$20="Moderado"),CONCATENATE("R5C",'Mapa final'!$R$20),"")</f>
        <v/>
      </c>
      <c r="R60" s="119" t="str">
        <f>IF(AND('Mapa final'!$AB$21="Alta",'Mapa final'!$AD$21="Moderado"),CONCATENATE("R5C",'Mapa final'!$R$21),"")</f>
        <v/>
      </c>
      <c r="S60" s="118" t="str">
        <f>IF(AND('Mapa final'!$AB$19="Alta",'Mapa final'!$AD$19="Mayor"),CONCATENATE("R5C",'Mapa final'!$R$19),"")</f>
        <v/>
      </c>
      <c r="T60" s="44" t="str">
        <f>IF(AND('Mapa final'!$AB$20="Alta",'Mapa final'!$AD$20="Mayor"),CONCATENATE("R5C",'Mapa final'!$R$20),"")</f>
        <v/>
      </c>
      <c r="U60" s="119" t="str">
        <f>IF(AND('Mapa final'!$AB$21="Alta",'Mapa final'!$AD$21="Mayor"),CONCATENATE("R5C",'Mapa final'!$R$21),"")</f>
        <v/>
      </c>
      <c r="V60" s="45" t="str">
        <f>IF(AND('Mapa final'!$AB$19="Alta",'Mapa final'!$AD$19="Catastrófico"),CONCATENATE("R5C",'Mapa final'!$R$19),"")</f>
        <v/>
      </c>
      <c r="W60" s="46" t="str">
        <f>IF(AND('Mapa final'!$AB$20="Alta",'Mapa final'!$AD$20="Catastrófico"),CONCATENATE("R5C",'Mapa final'!$R$20),"")</f>
        <v/>
      </c>
      <c r="X60" s="113" t="str">
        <f>IF(AND('Mapa final'!$AB$21="Alta",'Mapa final'!$AD$21="Catastrófico"),CONCATENATE("R5C",'Mapa final'!$R$21),"")</f>
        <v/>
      </c>
      <c r="Y60" s="58"/>
      <c r="Z60" s="280"/>
      <c r="AA60" s="281"/>
      <c r="AB60" s="281"/>
      <c r="AC60" s="281"/>
      <c r="AD60" s="281"/>
      <c r="AE60" s="282"/>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1:61" ht="12" customHeight="1" x14ac:dyDescent="0.25">
      <c r="A61" s="58"/>
      <c r="B61" s="298"/>
      <c r="C61" s="298"/>
      <c r="D61" s="299"/>
      <c r="E61" s="287"/>
      <c r="F61" s="288"/>
      <c r="G61" s="288"/>
      <c r="H61" s="288"/>
      <c r="I61" s="286"/>
      <c r="J61" s="51" t="str">
        <f>IF(AND('Mapa final'!$AB$22="Alta",'Mapa final'!$AD$22="Leve"),CONCATENATE("R6C",'Mapa final'!$R$22),"")</f>
        <v/>
      </c>
      <c r="K61" s="52" t="str">
        <f>IF(AND('Mapa final'!$AB$23="Alta",'Mapa final'!$AD$23="Leve"),CONCATENATE("R6C",'Mapa final'!$R$23),"")</f>
        <v/>
      </c>
      <c r="L61" s="124" t="str">
        <f>IF(AND('Mapa final'!$AB$24="Alta",'Mapa final'!$AD$24="Leve"),CONCATENATE("R6C",'Mapa final'!$R$24),"")</f>
        <v/>
      </c>
      <c r="M61" s="51" t="str">
        <f>IF(AND('Mapa final'!$AB$22="Alta",'Mapa final'!$AD$22="Menor"),CONCATENATE("R6C",'Mapa final'!$R$22),"")</f>
        <v/>
      </c>
      <c r="N61" s="52" t="str">
        <f>IF(AND('Mapa final'!$AB$23="Alta",'Mapa final'!$AD$23="Menor"),CONCATENATE("R6C",'Mapa final'!$R$23),"")</f>
        <v/>
      </c>
      <c r="O61" s="124" t="str">
        <f>IF(AND('Mapa final'!$AB$24="Alta",'Mapa final'!$AD$24="Menor"),CONCATENATE("R6C",'Mapa final'!$R$24),"")</f>
        <v/>
      </c>
      <c r="P61" s="118" t="str">
        <f>IF(AND('Mapa final'!$AB$22="Alta",'Mapa final'!$AD$22="Moderado"),CONCATENATE("R6C",'Mapa final'!$R$22),"")</f>
        <v/>
      </c>
      <c r="Q61" s="44" t="str">
        <f>IF(AND('Mapa final'!$AB$23="Alta",'Mapa final'!$AD$23="Moderado"),CONCATENATE("R6C",'Mapa final'!$R$23),"")</f>
        <v/>
      </c>
      <c r="R61" s="119" t="str">
        <f>IF(AND('Mapa final'!$AB$24="Alta",'Mapa final'!$AD$24="Moderado"),CONCATENATE("R6C",'Mapa final'!$R$24),"")</f>
        <v/>
      </c>
      <c r="S61" s="118" t="str">
        <f>IF(AND('Mapa final'!$AB$22="Alta",'Mapa final'!$AD$22="Mayor"),CONCATENATE("R6C",'Mapa final'!$R$22),"")</f>
        <v/>
      </c>
      <c r="T61" s="44" t="str">
        <f>IF(AND('Mapa final'!$AB$23="Alta",'Mapa final'!$AD$23="Mayor"),CONCATENATE("R6C",'Mapa final'!$R$23),"")</f>
        <v/>
      </c>
      <c r="U61" s="119" t="str">
        <f>IF(AND('Mapa final'!$AB$24="Alta",'Mapa final'!$AD$24="Mayor"),CONCATENATE("R6C",'Mapa final'!$R$24),"")</f>
        <v/>
      </c>
      <c r="V61" s="45" t="str">
        <f>IF(AND('Mapa final'!$AB$22="Alta",'Mapa final'!$AD$22="Catastrófico"),CONCATENATE("R6C",'Mapa final'!$R$22),"")</f>
        <v/>
      </c>
      <c r="W61" s="46" t="str">
        <f>IF(AND('Mapa final'!$AB$23="Alta",'Mapa final'!$AD$23="Catastrófico"),CONCATENATE("R6C",'Mapa final'!$R$23),"")</f>
        <v/>
      </c>
      <c r="X61" s="113" t="str">
        <f>IF(AND('Mapa final'!$AB$24="Alta",'Mapa final'!$AD$24="Catastrófico"),CONCATENATE("R6C",'Mapa final'!$R$24),"")</f>
        <v/>
      </c>
      <c r="Y61" s="58"/>
      <c r="Z61" s="280"/>
      <c r="AA61" s="281"/>
      <c r="AB61" s="281"/>
      <c r="AC61" s="281"/>
      <c r="AD61" s="281"/>
      <c r="AE61" s="282"/>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1:61" ht="12" customHeight="1" x14ac:dyDescent="0.25">
      <c r="A62" s="58"/>
      <c r="B62" s="298"/>
      <c r="C62" s="298"/>
      <c r="D62" s="299"/>
      <c r="E62" s="287"/>
      <c r="F62" s="288"/>
      <c r="G62" s="288"/>
      <c r="H62" s="288"/>
      <c r="I62" s="286"/>
      <c r="J62" s="51" t="str">
        <f>IF(AND('Mapa final'!$AB$25="Alta",'Mapa final'!$AD$25="Leve"),CONCATENATE("R7C",'Mapa final'!$R$25),"")</f>
        <v/>
      </c>
      <c r="K62" s="52" t="str">
        <f>IF(AND('Mapa final'!$AB$26="Alta",'Mapa final'!$AD$26="Leve"),CONCATENATE("R7C",'Mapa final'!$R$26),"")</f>
        <v/>
      </c>
      <c r="L62" s="124" t="str">
        <f>IF(AND('Mapa final'!$AB$27="Alta",'Mapa final'!$AD$27="Leve"),CONCATENATE("R7C",'Mapa final'!$R$27),"")</f>
        <v/>
      </c>
      <c r="M62" s="51" t="str">
        <f>IF(AND('Mapa final'!$AB$25="Alta",'Mapa final'!$AD$25="Menor"),CONCATENATE("R7C",'Mapa final'!$R$25),"")</f>
        <v/>
      </c>
      <c r="N62" s="52" t="str">
        <f>IF(AND('Mapa final'!$AB$26="Alta",'Mapa final'!$AD$26="Menor"),CONCATENATE("R7C",'Mapa final'!$R$26),"")</f>
        <v/>
      </c>
      <c r="O62" s="124" t="str">
        <f>IF(AND('Mapa final'!$AB$27="Alta",'Mapa final'!$AD$27="Menor"),CONCATENATE("R7C",'Mapa final'!$R$27),"")</f>
        <v/>
      </c>
      <c r="P62" s="118" t="str">
        <f>IF(AND('Mapa final'!$AB$25="Alta",'Mapa final'!$AD$25="Moderado"),CONCATENATE("R7C",'Mapa final'!$R$25),"")</f>
        <v/>
      </c>
      <c r="Q62" s="44" t="str">
        <f>IF(AND('Mapa final'!$AB$26="Alta",'Mapa final'!$AD$26="Moderado"),CONCATENATE("R7C",'Mapa final'!$R$26),"")</f>
        <v/>
      </c>
      <c r="R62" s="119" t="str">
        <f>IF(AND('Mapa final'!$AB$27="Alta",'Mapa final'!$AD$27="Moderado"),CONCATENATE("R7C",'Mapa final'!$R$27),"")</f>
        <v/>
      </c>
      <c r="S62" s="118" t="str">
        <f>IF(AND('Mapa final'!$AB$25="Alta",'Mapa final'!$AD$25="Mayor"),CONCATENATE("R7C",'Mapa final'!$R$25),"")</f>
        <v/>
      </c>
      <c r="T62" s="44" t="str">
        <f>IF(AND('Mapa final'!$AB$26="Alta",'Mapa final'!$AD$26="Mayor"),CONCATENATE("R7C",'Mapa final'!$R$26),"")</f>
        <v/>
      </c>
      <c r="U62" s="119" t="str">
        <f>IF(AND('Mapa final'!$AB$27="Alta",'Mapa final'!$AD$27="Mayor"),CONCATENATE("R7C",'Mapa final'!$R$27),"")</f>
        <v/>
      </c>
      <c r="V62" s="45" t="str">
        <f>IF(AND('Mapa final'!$AB$25="Alta",'Mapa final'!$AD$25="Catastrófico"),CONCATENATE("R7C",'Mapa final'!$R$25),"")</f>
        <v/>
      </c>
      <c r="W62" s="46" t="str">
        <f>IF(AND('Mapa final'!$AB$26="Alta",'Mapa final'!$AD$26="Catastrófico"),CONCATENATE("R7C",'Mapa final'!$R$26),"")</f>
        <v/>
      </c>
      <c r="X62" s="113" t="str">
        <f>IF(AND('Mapa final'!$AB$27="Alta",'Mapa final'!$AD$27="Catastrófico"),CONCATENATE("R7C",'Mapa final'!$R$27),"")</f>
        <v/>
      </c>
      <c r="Y62" s="58"/>
      <c r="Z62" s="280"/>
      <c r="AA62" s="281"/>
      <c r="AB62" s="281"/>
      <c r="AC62" s="281"/>
      <c r="AD62" s="281"/>
      <c r="AE62" s="282"/>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61" ht="12" customHeight="1" x14ac:dyDescent="0.25">
      <c r="A63" s="58"/>
      <c r="B63" s="298"/>
      <c r="C63" s="298"/>
      <c r="D63" s="299"/>
      <c r="E63" s="287"/>
      <c r="F63" s="288"/>
      <c r="G63" s="288"/>
      <c r="H63" s="288"/>
      <c r="I63" s="286"/>
      <c r="J63" s="51" t="str">
        <f>IF(AND('Mapa final'!$AB$28="Alta",'Mapa final'!$AD$28="Leve"),CONCATENATE("R8C",'Mapa final'!$R$28),"")</f>
        <v/>
      </c>
      <c r="K63" s="52" t="str">
        <f>IF(AND('Mapa final'!$AB$29="Alta",'Mapa final'!$AD$29="Leve"),CONCATENATE("R8C",'Mapa final'!$R$29),"")</f>
        <v/>
      </c>
      <c r="L63" s="124" t="str">
        <f>IF(AND('Mapa final'!$AB$30="Alta",'Mapa final'!$AD$30="Leve"),CONCATENATE("R8C",'Mapa final'!$R$30),"")</f>
        <v/>
      </c>
      <c r="M63" s="51" t="str">
        <f>IF(AND('Mapa final'!$AB$28="Alta",'Mapa final'!$AD$28="Menor"),CONCATENATE("R8C",'Mapa final'!$R$28),"")</f>
        <v/>
      </c>
      <c r="N63" s="52" t="str">
        <f>IF(AND('Mapa final'!$AB$29="Alta",'Mapa final'!$AD$29="Menor"),CONCATENATE("R8C",'Mapa final'!$R$29),"")</f>
        <v/>
      </c>
      <c r="O63" s="124" t="str">
        <f>IF(AND('Mapa final'!$AB$30="Alta",'Mapa final'!$AD$30="Menor"),CONCATENATE("R8C",'Mapa final'!$R$30),"")</f>
        <v/>
      </c>
      <c r="P63" s="118" t="str">
        <f>IF(AND('Mapa final'!$AB$28="Alta",'Mapa final'!$AD$28="Moderado"),CONCATENATE("R8C",'Mapa final'!$R$28),"")</f>
        <v/>
      </c>
      <c r="Q63" s="44" t="str">
        <f>IF(AND('Mapa final'!$AB$29="Alta",'Mapa final'!$AD$29="Moderado"),CONCATENATE("R8C",'Mapa final'!$R$29),"")</f>
        <v/>
      </c>
      <c r="R63" s="119" t="str">
        <f>IF(AND('Mapa final'!$AB$30="Alta",'Mapa final'!$AD$30="Moderado"),CONCATENATE("R8C",'Mapa final'!$R$30),"")</f>
        <v/>
      </c>
      <c r="S63" s="118" t="str">
        <f>IF(AND('Mapa final'!$AB$28="Alta",'Mapa final'!$AD$28="Mayor"),CONCATENATE("R8C",'Mapa final'!$R$28),"")</f>
        <v/>
      </c>
      <c r="T63" s="44" t="str">
        <f>IF(AND('Mapa final'!$AB$29="Alta",'Mapa final'!$AD$29="Mayor"),CONCATENATE("R8C",'Mapa final'!$R$29),"")</f>
        <v/>
      </c>
      <c r="U63" s="119" t="str">
        <f>IF(AND('Mapa final'!$AB$30="Alta",'Mapa final'!$AD$30="Mayor"),CONCATENATE("R8C",'Mapa final'!$R$30),"")</f>
        <v/>
      </c>
      <c r="V63" s="45" t="str">
        <f>IF(AND('Mapa final'!$AB$28="Alta",'Mapa final'!$AD$28="Catastrófico"),CONCATENATE("R8C",'Mapa final'!$R$28),"")</f>
        <v/>
      </c>
      <c r="W63" s="46" t="str">
        <f>IF(AND('Mapa final'!$AB$29="Alta",'Mapa final'!$AD$29="Catastrófico"),CONCATENATE("R8C",'Mapa final'!$R$29),"")</f>
        <v/>
      </c>
      <c r="X63" s="113" t="str">
        <f>IF(AND('Mapa final'!$AB$30="Alta",'Mapa final'!$AD$30="Catastrófico"),CONCATENATE("R8C",'Mapa final'!$R$30),"")</f>
        <v/>
      </c>
      <c r="Y63" s="58"/>
      <c r="Z63" s="280"/>
      <c r="AA63" s="281"/>
      <c r="AB63" s="281"/>
      <c r="AC63" s="281"/>
      <c r="AD63" s="281"/>
      <c r="AE63" s="282"/>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spans="1:61" ht="12" customHeight="1" x14ac:dyDescent="0.25">
      <c r="A64" s="58"/>
      <c r="B64" s="298"/>
      <c r="C64" s="298"/>
      <c r="D64" s="299"/>
      <c r="E64" s="287"/>
      <c r="F64" s="288"/>
      <c r="G64" s="288"/>
      <c r="H64" s="288"/>
      <c r="I64" s="286"/>
      <c r="J64" s="51" t="str">
        <f>IF(AND('Mapa final'!$AB$31="Alta",'Mapa final'!$AD$31="Leve"),CONCATENATE("R9C",'Mapa final'!$R$31),"")</f>
        <v/>
      </c>
      <c r="K64" s="52" t="str">
        <f>IF(AND('Mapa final'!$AB$32="Alta",'Mapa final'!$AD$32="Leve"),CONCATENATE("R9C",'Mapa final'!$R$32),"")</f>
        <v/>
      </c>
      <c r="L64" s="124" t="str">
        <f>IF(AND('Mapa final'!$AB$33="Alta",'Mapa final'!$AD$33="Leve"),CONCATENATE("R9C",'Mapa final'!$R$33),"")</f>
        <v/>
      </c>
      <c r="M64" s="51" t="str">
        <f>IF(AND('Mapa final'!$AB$31="Alta",'Mapa final'!$AD$31="Menor"),CONCATENATE("R9C",'Mapa final'!$R$31),"")</f>
        <v/>
      </c>
      <c r="N64" s="52" t="str">
        <f>IF(AND('Mapa final'!$AB$32="Alta",'Mapa final'!$AD$32="Menor"),CONCATENATE("R9C",'Mapa final'!$R$32),"")</f>
        <v/>
      </c>
      <c r="O64" s="124" t="str">
        <f>IF(AND('Mapa final'!$AB$33="Alta",'Mapa final'!$AD$33="Menor"),CONCATENATE("R9C",'Mapa final'!$R$33),"")</f>
        <v/>
      </c>
      <c r="P64" s="118" t="str">
        <f>IF(AND('Mapa final'!$AB$31="Alta",'Mapa final'!$AD$31="Moderado"),CONCATENATE("R9C",'Mapa final'!$R$31),"")</f>
        <v/>
      </c>
      <c r="Q64" s="44" t="str">
        <f>IF(AND('Mapa final'!$AB$32="Alta",'Mapa final'!$AD$32="Moderado"),CONCATENATE("R9C",'Mapa final'!$R$32),"")</f>
        <v/>
      </c>
      <c r="R64" s="119" t="str">
        <f>IF(AND('Mapa final'!$AB$33="Alta",'Mapa final'!$AD$33="Moderado"),CONCATENATE("R9C",'Mapa final'!$R$33),"")</f>
        <v/>
      </c>
      <c r="S64" s="118" t="str">
        <f>IF(AND('Mapa final'!$AB$31="Alta",'Mapa final'!$AD$31="Mayor"),CONCATENATE("R9C",'Mapa final'!$R$31),"")</f>
        <v/>
      </c>
      <c r="T64" s="44" t="str">
        <f>IF(AND('Mapa final'!$AB$32="Alta",'Mapa final'!$AD$32="Mayor"),CONCATENATE("R9C",'Mapa final'!$R$32),"")</f>
        <v/>
      </c>
      <c r="U64" s="119" t="str">
        <f>IF(AND('Mapa final'!$AB$33="Alta",'Mapa final'!$AD$33="Mayor"),CONCATENATE("R9C",'Mapa final'!$R$33),"")</f>
        <v/>
      </c>
      <c r="V64" s="45" t="str">
        <f>IF(AND('Mapa final'!$AB$31="Alta",'Mapa final'!$AD$31="Catastrófico"),CONCATENATE("R9C",'Mapa final'!$R$31),"")</f>
        <v/>
      </c>
      <c r="W64" s="46" t="str">
        <f>IF(AND('Mapa final'!$AB$32="Alta",'Mapa final'!$AD$32="Catastrófico"),CONCATENATE("R9C",'Mapa final'!$R$32),"")</f>
        <v/>
      </c>
      <c r="X64" s="113" t="str">
        <f>IF(AND('Mapa final'!$AB$33="Alta",'Mapa final'!$AD$33="Catastrófico"),CONCATENATE("R9C",'Mapa final'!$R$33),"")</f>
        <v/>
      </c>
      <c r="Y64" s="58"/>
      <c r="Z64" s="280"/>
      <c r="AA64" s="281"/>
      <c r="AB64" s="281"/>
      <c r="AC64" s="281"/>
      <c r="AD64" s="281"/>
      <c r="AE64" s="282"/>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row>
    <row r="65" spans="1:61" ht="12" customHeight="1" x14ac:dyDescent="0.25">
      <c r="A65" s="58"/>
      <c r="B65" s="298"/>
      <c r="C65" s="298"/>
      <c r="D65" s="299"/>
      <c r="E65" s="287"/>
      <c r="F65" s="288"/>
      <c r="G65" s="288"/>
      <c r="H65" s="288"/>
      <c r="I65" s="286"/>
      <c r="J65" s="51" t="str">
        <f>IF(AND('Mapa final'!$AB$34="Alta",'Mapa final'!$AD$34="Leve"),CONCATENATE("R10C",'Mapa final'!$R$34),"")</f>
        <v/>
      </c>
      <c r="K65" s="52" t="str">
        <f>IF(AND('Mapa final'!$AB$35="Alta",'Mapa final'!$AD$35="Leve"),CONCATENATE("R10C",'Mapa final'!$R$35),"")</f>
        <v/>
      </c>
      <c r="L65" s="124" t="str">
        <f>IF(AND('Mapa final'!$AB$36="Alta",'Mapa final'!$AD$36="Leve"),CONCATENATE("R10C",'Mapa final'!$R$36),"")</f>
        <v/>
      </c>
      <c r="M65" s="51" t="str">
        <f>IF(AND('Mapa final'!$AB$34="Alta",'Mapa final'!$AD$34="Menor"),CONCATENATE("R10C",'Mapa final'!$R$34),"")</f>
        <v/>
      </c>
      <c r="N65" s="52" t="str">
        <f>IF(AND('Mapa final'!$AB$35="Alta",'Mapa final'!$AD$35="Menor"),CONCATENATE("R10C",'Mapa final'!$R$35),"")</f>
        <v/>
      </c>
      <c r="O65" s="124" t="str">
        <f>IF(AND('Mapa final'!$AB$36="Alta",'Mapa final'!$AD$36="Menor"),CONCATENATE("R10C",'Mapa final'!$R$36),"")</f>
        <v/>
      </c>
      <c r="P65" s="118" t="str">
        <f>IF(AND('Mapa final'!$AB$34="Alta",'Mapa final'!$AD$34="Moderado"),CONCATENATE("R10C",'Mapa final'!$R$34),"")</f>
        <v/>
      </c>
      <c r="Q65" s="44" t="str">
        <f>IF(AND('Mapa final'!$AB$35="Alta",'Mapa final'!$AD$35="Moderado"),CONCATENATE("R10C",'Mapa final'!$R$35),"")</f>
        <v/>
      </c>
      <c r="R65" s="119" t="str">
        <f>IF(AND('Mapa final'!$AB$36="Alta",'Mapa final'!$AD$36="Moderado"),CONCATENATE("R10C",'Mapa final'!$R$36),"")</f>
        <v/>
      </c>
      <c r="S65" s="118" t="str">
        <f>IF(AND('Mapa final'!$AB$34="Alta",'Mapa final'!$AD$34="Mayor"),CONCATENATE("R10C",'Mapa final'!$R$34),"")</f>
        <v/>
      </c>
      <c r="T65" s="44" t="str">
        <f>IF(AND('Mapa final'!$AB$35="Alta",'Mapa final'!$AD$35="Mayor"),CONCATENATE("R10C",'Mapa final'!$R$35),"")</f>
        <v/>
      </c>
      <c r="U65" s="119" t="str">
        <f>IF(AND('Mapa final'!$AB$36="Alta",'Mapa final'!$AD$36="Mayor"),CONCATENATE("R10C",'Mapa final'!$R$36),"")</f>
        <v/>
      </c>
      <c r="V65" s="45" t="str">
        <f>IF(AND('Mapa final'!$AB$34="Alta",'Mapa final'!$AD$34="Catastrófico"),CONCATENATE("R10C",'Mapa final'!$R$34),"")</f>
        <v/>
      </c>
      <c r="W65" s="46" t="str">
        <f>IF(AND('Mapa final'!$AB$35="Alta",'Mapa final'!$AD$35="Catastrófico"),CONCATENATE("R10C",'Mapa final'!$R$35),"")</f>
        <v/>
      </c>
      <c r="X65" s="113" t="str">
        <f>IF(AND('Mapa final'!$AB$36="Alta",'Mapa final'!$AD$36="Catastrófico"),CONCATENATE("R10C",'Mapa final'!$R$36),"")</f>
        <v/>
      </c>
      <c r="Y65" s="58"/>
      <c r="Z65" s="280"/>
      <c r="AA65" s="281"/>
      <c r="AB65" s="281"/>
      <c r="AC65" s="281"/>
      <c r="AD65" s="281"/>
      <c r="AE65" s="282"/>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1:61" ht="12" customHeight="1" x14ac:dyDescent="0.25">
      <c r="A66" s="58"/>
      <c r="B66" s="298"/>
      <c r="C66" s="298"/>
      <c r="D66" s="299"/>
      <c r="E66" s="287"/>
      <c r="F66" s="288"/>
      <c r="G66" s="288"/>
      <c r="H66" s="288"/>
      <c r="I66" s="286"/>
      <c r="J66" s="51" t="str">
        <f>IF(AND('Mapa final'!$AB$37="Alta",'Mapa final'!$AD$37="Leve"),CONCATENATE("R11C",'Mapa final'!$R$37),"")</f>
        <v/>
      </c>
      <c r="K66" s="52" t="str">
        <f>IF(AND('Mapa final'!$AB$38="Alta",'Mapa final'!$AD$38="Leve"),CONCATENATE("R11C",'Mapa final'!$R$38),"")</f>
        <v/>
      </c>
      <c r="L66" s="124" t="str">
        <f>IF(AND('Mapa final'!$AB$39="Alta",'Mapa final'!$AD$39="Leve"),CONCATENATE("R11C",'Mapa final'!$R$39),"")</f>
        <v/>
      </c>
      <c r="M66" s="51" t="str">
        <f>IF(AND('Mapa final'!$AB$37="Alta",'Mapa final'!$AD$37="Menor"),CONCATENATE("R11C",'Mapa final'!$R$37),"")</f>
        <v/>
      </c>
      <c r="N66" s="52" t="str">
        <f>IF(AND('Mapa final'!$AB$38="Alta",'Mapa final'!$AD$38="Menor"),CONCATENATE("R11C",'Mapa final'!$R$38),"")</f>
        <v/>
      </c>
      <c r="O66" s="124" t="str">
        <f>IF(AND('Mapa final'!$AB$39="Alta",'Mapa final'!$AD$39="Menor"),CONCATENATE("R11C",'Mapa final'!$R$39),"")</f>
        <v/>
      </c>
      <c r="P66" s="118" t="str">
        <f>IF(AND('Mapa final'!$AB$37="Alta",'Mapa final'!$AD$37="Moderado"),CONCATENATE("R11C",'Mapa final'!$R$37),"")</f>
        <v/>
      </c>
      <c r="Q66" s="44" t="str">
        <f>IF(AND('Mapa final'!$AB$38="Alta",'Mapa final'!$AD$38="Moderado"),CONCATENATE("R11C",'Mapa final'!$R$38),"")</f>
        <v/>
      </c>
      <c r="R66" s="119" t="str">
        <f>IF(AND('Mapa final'!$AB$39="Alta",'Mapa final'!$AD$39="Moderado"),CONCATENATE("R11C",'Mapa final'!$R$39),"")</f>
        <v/>
      </c>
      <c r="S66" s="118" t="str">
        <f>IF(AND('Mapa final'!$AB$37="Alta",'Mapa final'!$AD$37="Mayor"),CONCATENATE("R11C",'Mapa final'!$R$37),"")</f>
        <v/>
      </c>
      <c r="T66" s="44" t="str">
        <f>IF(AND('Mapa final'!$AB$38="Alta",'Mapa final'!$AD$38="Mayor"),CONCATENATE("R11C",'Mapa final'!$R$38),"")</f>
        <v/>
      </c>
      <c r="U66" s="119" t="str">
        <f>IF(AND('Mapa final'!$AB$39="Alta",'Mapa final'!$AD$39="Mayor"),CONCATENATE("R11C",'Mapa final'!$R$39),"")</f>
        <v/>
      </c>
      <c r="V66" s="45" t="str">
        <f>IF(AND('Mapa final'!$AB$37="Alta",'Mapa final'!$AD$37="Catastrófico"),CONCATENATE("R11C",'Mapa final'!$R$37),"")</f>
        <v/>
      </c>
      <c r="W66" s="46" t="str">
        <f>IF(AND('Mapa final'!$AB$38="Alta",'Mapa final'!$AD$38="Catastrófico"),CONCATENATE("R11C",'Mapa final'!$R$38),"")</f>
        <v/>
      </c>
      <c r="X66" s="113" t="str">
        <f>IF(AND('Mapa final'!$AB$39="Alta",'Mapa final'!$AD$39="Catastrófico"),CONCATENATE("R11C",'Mapa final'!$R$39),"")</f>
        <v/>
      </c>
      <c r="Y66" s="58"/>
      <c r="Z66" s="280"/>
      <c r="AA66" s="281"/>
      <c r="AB66" s="281"/>
      <c r="AC66" s="281"/>
      <c r="AD66" s="281"/>
      <c r="AE66" s="282"/>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1:61" ht="12" customHeight="1" x14ac:dyDescent="0.25">
      <c r="A67" s="58"/>
      <c r="B67" s="298"/>
      <c r="C67" s="298"/>
      <c r="D67" s="299"/>
      <c r="E67" s="287"/>
      <c r="F67" s="288"/>
      <c r="G67" s="288"/>
      <c r="H67" s="288"/>
      <c r="I67" s="286"/>
      <c r="J67" s="51" t="str">
        <f>IF(AND('Mapa final'!$AB$40="Alta",'Mapa final'!$AD$40="Leve"),CONCATENATE("R12C",'Mapa final'!$R$40),"")</f>
        <v/>
      </c>
      <c r="K67" s="52" t="str">
        <f>IF(AND('Mapa final'!$AB$41="Alta",'Mapa final'!$AD$41="Leve"),CONCATENATE("R12C",'Mapa final'!$R$41),"")</f>
        <v/>
      </c>
      <c r="L67" s="124" t="str">
        <f>IF(AND('Mapa final'!$AB$42="Alta",'Mapa final'!$AD$42="Leve"),CONCATENATE("R12C",'Mapa final'!$R$42),"")</f>
        <v/>
      </c>
      <c r="M67" s="51" t="str">
        <f>IF(AND('Mapa final'!$AB$40="Alta",'Mapa final'!$AD$40="Menor"),CONCATENATE("R12C",'Mapa final'!$R$40),"")</f>
        <v/>
      </c>
      <c r="N67" s="52" t="str">
        <f>IF(AND('Mapa final'!$AB$41="Alta",'Mapa final'!$AD$41="Menor"),CONCATENATE("R12C",'Mapa final'!$R$41),"")</f>
        <v/>
      </c>
      <c r="O67" s="124" t="str">
        <f>IF(AND('Mapa final'!$AB$42="Alta",'Mapa final'!$AD$42="Menor"),CONCATENATE("R12C",'Mapa final'!$R$42),"")</f>
        <v/>
      </c>
      <c r="P67" s="118" t="str">
        <f>IF(AND('Mapa final'!$AB$40="Alta",'Mapa final'!$AD$40="Moderado"),CONCATENATE("R12C",'Mapa final'!$R$40),"")</f>
        <v/>
      </c>
      <c r="Q67" s="44" t="str">
        <f>IF(AND('Mapa final'!$AB$41="Alta",'Mapa final'!$AD$41="Moderado"),CONCATENATE("R12C",'Mapa final'!$R$41),"")</f>
        <v/>
      </c>
      <c r="R67" s="119" t="str">
        <f>IF(AND('Mapa final'!$AB$42="Alta",'Mapa final'!$AD$42="Moderado"),CONCATENATE("R12C",'Mapa final'!$R$42),"")</f>
        <v/>
      </c>
      <c r="S67" s="118" t="str">
        <f>IF(AND('Mapa final'!$AB$40="Alta",'Mapa final'!$AD$40="Mayor"),CONCATENATE("R12C",'Mapa final'!$R$40),"")</f>
        <v/>
      </c>
      <c r="T67" s="44" t="str">
        <f>IF(AND('Mapa final'!$AB$41="Alta",'Mapa final'!$AD$41="Mayor"),CONCATENATE("R12C",'Mapa final'!$R$41),"")</f>
        <v/>
      </c>
      <c r="U67" s="119" t="str">
        <f>IF(AND('Mapa final'!$AB$42="Alta",'Mapa final'!$AD$42="Mayor"),CONCATENATE("R12C",'Mapa final'!$R$42),"")</f>
        <v/>
      </c>
      <c r="V67" s="45" t="str">
        <f>IF(AND('Mapa final'!$AB$40="Alta",'Mapa final'!$AD$40="Catastrófico"),CONCATENATE("R12C",'Mapa final'!$R$40),"")</f>
        <v/>
      </c>
      <c r="W67" s="46" t="str">
        <f>IF(AND('Mapa final'!$AB$41="Alta",'Mapa final'!$AD$41="Catastrófico"),CONCATENATE("R12C",'Mapa final'!$R$41),"")</f>
        <v/>
      </c>
      <c r="X67" s="113" t="str">
        <f>IF(AND('Mapa final'!$AB$42="Alta",'Mapa final'!$AD$42="Catastrófico"),CONCATENATE("R12C",'Mapa final'!$R$42),"")</f>
        <v/>
      </c>
      <c r="Y67" s="58"/>
      <c r="Z67" s="280"/>
      <c r="AA67" s="281"/>
      <c r="AB67" s="281"/>
      <c r="AC67" s="281"/>
      <c r="AD67" s="281"/>
      <c r="AE67" s="282"/>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row>
    <row r="68" spans="1:61" ht="12" customHeight="1" x14ac:dyDescent="0.25">
      <c r="A68" s="58"/>
      <c r="B68" s="298"/>
      <c r="C68" s="298"/>
      <c r="D68" s="299"/>
      <c r="E68" s="287"/>
      <c r="F68" s="288"/>
      <c r="G68" s="288"/>
      <c r="H68" s="288"/>
      <c r="I68" s="286"/>
      <c r="J68" s="51" t="str">
        <f>IF(AND('Mapa final'!$AB$43="Alta",'Mapa final'!$AD$43="Leve"),CONCATENATE("R13C",'Mapa final'!$R$43),"")</f>
        <v/>
      </c>
      <c r="K68" s="52" t="str">
        <f>IF(AND('Mapa final'!$AB$44="Alta",'Mapa final'!$AD$44="Leve"),CONCATENATE("R13C",'Mapa final'!$R$44),"")</f>
        <v/>
      </c>
      <c r="L68" s="124" t="str">
        <f>IF(AND('Mapa final'!$AB$45="Alta",'Mapa final'!$AD$45="Leve"),CONCATENATE("R13C",'Mapa final'!$R$45),"")</f>
        <v/>
      </c>
      <c r="M68" s="51" t="str">
        <f>IF(AND('Mapa final'!$AB$43="Alta",'Mapa final'!$AD$43="Menor"),CONCATENATE("R13C",'Mapa final'!$R$43),"")</f>
        <v/>
      </c>
      <c r="N68" s="52" t="str">
        <f>IF(AND('Mapa final'!$AB$44="Alta",'Mapa final'!$AD$44="Menor"),CONCATENATE("R13C",'Mapa final'!$R$44),"")</f>
        <v/>
      </c>
      <c r="O68" s="124" t="str">
        <f>IF(AND('Mapa final'!$AB$45="Alta",'Mapa final'!$AD$45="Menor"),CONCATENATE("R13C",'Mapa final'!$R$45),"")</f>
        <v/>
      </c>
      <c r="P68" s="118" t="str">
        <f>IF(AND('Mapa final'!$AB$43="Alta",'Mapa final'!$AD$43="Moderado"),CONCATENATE("R13C",'Mapa final'!$R$43),"")</f>
        <v/>
      </c>
      <c r="Q68" s="44" t="str">
        <f>IF(AND('Mapa final'!$AB$44="Alta",'Mapa final'!$AD$44="Moderado"),CONCATENATE("R13C",'Mapa final'!$R$44),"")</f>
        <v/>
      </c>
      <c r="R68" s="119" t="str">
        <f>IF(AND('Mapa final'!$AB$45="Alta",'Mapa final'!$AD$45="Moderado"),CONCATENATE("R13C",'Mapa final'!$R$45),"")</f>
        <v/>
      </c>
      <c r="S68" s="118" t="str">
        <f>IF(AND('Mapa final'!$AB$43="Alta",'Mapa final'!$AD$43="Mayor"),CONCATENATE("R13C",'Mapa final'!$R$43),"")</f>
        <v/>
      </c>
      <c r="T68" s="44" t="str">
        <f>IF(AND('Mapa final'!$AB$44="Alta",'Mapa final'!$AD$44="Mayor"),CONCATENATE("R13C",'Mapa final'!$R$44),"")</f>
        <v/>
      </c>
      <c r="U68" s="119" t="str">
        <f>IF(AND('Mapa final'!$AB$45="Alta",'Mapa final'!$AD$45="Mayor"),CONCATENATE("R13C",'Mapa final'!$R$45),"")</f>
        <v/>
      </c>
      <c r="V68" s="45" t="str">
        <f>IF(AND('Mapa final'!$AB$43="Alta",'Mapa final'!$AD$43="Catastrófico"),CONCATENATE("R13C",'Mapa final'!$R$43),"")</f>
        <v/>
      </c>
      <c r="W68" s="46" t="str">
        <f>IF(AND('Mapa final'!$AB$44="Alta",'Mapa final'!$AD$44="Catastrófico"),CONCATENATE("R13C",'Mapa final'!$R$44),"")</f>
        <v/>
      </c>
      <c r="X68" s="113" t="str">
        <f>IF(AND('Mapa final'!$AB$45="Alta",'Mapa final'!$AD$45="Catastrófico"),CONCATENATE("R13C",'Mapa final'!$R$45),"")</f>
        <v/>
      </c>
      <c r="Y68" s="58"/>
      <c r="Z68" s="280"/>
      <c r="AA68" s="281"/>
      <c r="AB68" s="281"/>
      <c r="AC68" s="281"/>
      <c r="AD68" s="281"/>
      <c r="AE68" s="282"/>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row>
    <row r="69" spans="1:61" ht="12" customHeight="1" x14ac:dyDescent="0.25">
      <c r="A69" s="58"/>
      <c r="B69" s="298"/>
      <c r="C69" s="298"/>
      <c r="D69" s="299"/>
      <c r="E69" s="287"/>
      <c r="F69" s="288"/>
      <c r="G69" s="288"/>
      <c r="H69" s="288"/>
      <c r="I69" s="286"/>
      <c r="J69" s="51" t="str">
        <f>IF(AND('Mapa final'!$AB$46="Alta",'Mapa final'!$AD$46="Leve"),CONCATENATE("R14C",'Mapa final'!$R$46),"")</f>
        <v/>
      </c>
      <c r="K69" s="52" t="str">
        <f>IF(AND('Mapa final'!$AB$47="Alta",'Mapa final'!$AD$47="Leve"),CONCATENATE("R14C",'Mapa final'!$R$47),"")</f>
        <v/>
      </c>
      <c r="L69" s="124" t="str">
        <f>IF(AND('Mapa final'!$AB$48="Alta",'Mapa final'!$AD$48="Leve"),CONCATENATE("R14C",'Mapa final'!$R$48),"")</f>
        <v/>
      </c>
      <c r="M69" s="51" t="str">
        <f>IF(AND('Mapa final'!$AB$46="Alta",'Mapa final'!$AD$46="Menor"),CONCATENATE("R14C",'Mapa final'!$R$46),"")</f>
        <v/>
      </c>
      <c r="N69" s="52" t="str">
        <f>IF(AND('Mapa final'!$AB$47="Alta",'Mapa final'!$AD$47="Menor"),CONCATENATE("R14C",'Mapa final'!$R$47),"")</f>
        <v/>
      </c>
      <c r="O69" s="124" t="str">
        <f>IF(AND('Mapa final'!$AB$48="Alta",'Mapa final'!$AD$48="Menor"),CONCATENATE("R14C",'Mapa final'!$R$48),"")</f>
        <v/>
      </c>
      <c r="P69" s="118" t="str">
        <f>IF(AND('Mapa final'!$AB$46="Alta",'Mapa final'!$AD$46="Moderado"),CONCATENATE("R14C",'Mapa final'!$R$46),"")</f>
        <v/>
      </c>
      <c r="Q69" s="44" t="str">
        <f>IF(AND('Mapa final'!$AB$47="Alta",'Mapa final'!$AD$47="Moderado"),CONCATENATE("R14C",'Mapa final'!$R$47),"")</f>
        <v/>
      </c>
      <c r="R69" s="119" t="str">
        <f>IF(AND('Mapa final'!$AB$48="Alta",'Mapa final'!$AD$48="Moderado"),CONCATENATE("R14C",'Mapa final'!$R$48),"")</f>
        <v/>
      </c>
      <c r="S69" s="118" t="str">
        <f>IF(AND('Mapa final'!$AB$46="Alta",'Mapa final'!$AD$46="Mayor"),CONCATENATE("R14C",'Mapa final'!$R$46),"")</f>
        <v/>
      </c>
      <c r="T69" s="44" t="str">
        <f>IF(AND('Mapa final'!$AB$47="Alta",'Mapa final'!$AD$47="Mayor"),CONCATENATE("R14C",'Mapa final'!$R$47),"")</f>
        <v/>
      </c>
      <c r="U69" s="119" t="str">
        <f>IF(AND('Mapa final'!$AB$48="Alta",'Mapa final'!$AD$48="Mayor"),CONCATENATE("R14C",'Mapa final'!$R$48),"")</f>
        <v/>
      </c>
      <c r="V69" s="45" t="str">
        <f>IF(AND('Mapa final'!$AB$46="Alta",'Mapa final'!$AD$46="Catastrófico"),CONCATENATE("R14C",'Mapa final'!$R$46),"")</f>
        <v/>
      </c>
      <c r="W69" s="46" t="str">
        <f>IF(AND('Mapa final'!$AB$47="Alta",'Mapa final'!$AD$47="Catastrófico"),CONCATENATE("R14C",'Mapa final'!$R$47),"")</f>
        <v/>
      </c>
      <c r="X69" s="113" t="str">
        <f>IF(AND('Mapa final'!$AB$48="Alta",'Mapa final'!$AD$48="Catastrófico"),CONCATENATE("R14C",'Mapa final'!$R$48),"")</f>
        <v/>
      </c>
      <c r="Y69" s="58"/>
      <c r="Z69" s="280"/>
      <c r="AA69" s="281"/>
      <c r="AB69" s="281"/>
      <c r="AC69" s="281"/>
      <c r="AD69" s="281"/>
      <c r="AE69" s="282"/>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1:61" ht="15" customHeight="1" x14ac:dyDescent="0.25">
      <c r="A70" s="58"/>
      <c r="B70" s="298"/>
      <c r="C70" s="298"/>
      <c r="D70" s="299"/>
      <c r="E70" s="287"/>
      <c r="F70" s="288"/>
      <c r="G70" s="288"/>
      <c r="H70" s="288"/>
      <c r="I70" s="286"/>
      <c r="J70" s="51" t="str">
        <f>IF(AND('Mapa final'!$AB$49="Alta",'Mapa final'!$AD$49="Leve"),CONCATENATE("R15C",'Mapa final'!$R$49),"")</f>
        <v/>
      </c>
      <c r="K70" s="52" t="str">
        <f>IF(AND('Mapa final'!$AB$50="Alta",'Mapa final'!$AD$50="Leve"),CONCATENATE("R15C",'Mapa final'!$R$50),"")</f>
        <v/>
      </c>
      <c r="L70" s="124" t="str">
        <f>IF(AND('Mapa final'!$AB$51="Alta",'Mapa final'!$AD$51="Leve"),CONCATENATE("R15C",'Mapa final'!$R$51),"")</f>
        <v/>
      </c>
      <c r="M70" s="51" t="str">
        <f>IF(AND('Mapa final'!$AB$49="Alta",'Mapa final'!$AD$49="Menor"),CONCATENATE("R15C",'Mapa final'!$R$49),"")</f>
        <v/>
      </c>
      <c r="N70" s="52" t="str">
        <f>IF(AND('Mapa final'!$AB$50="Alta",'Mapa final'!$AD$50="Menor"),CONCATENATE("R15C",'Mapa final'!$R$50),"")</f>
        <v/>
      </c>
      <c r="O70" s="124" t="str">
        <f>IF(AND('Mapa final'!$AB$51="Alta",'Mapa final'!$AD$51="Menor"),CONCATENATE("R15C",'Mapa final'!$R$51),"")</f>
        <v/>
      </c>
      <c r="P70" s="118" t="str">
        <f>IF(AND('Mapa final'!$AB$49="Alta",'Mapa final'!$AD$49="Moderado"),CONCATENATE("R15C",'Mapa final'!$R$49),"")</f>
        <v/>
      </c>
      <c r="Q70" s="44" t="str">
        <f>IF(AND('Mapa final'!$AB$50="Alta",'Mapa final'!$AD$50="Moderado"),CONCATENATE("R15C",'Mapa final'!$R$50),"")</f>
        <v/>
      </c>
      <c r="R70" s="119" t="str">
        <f>IF(AND('Mapa final'!$AB$51="Alta",'Mapa final'!$AD$51="Moderado"),CONCATENATE("R15C",'Mapa final'!$R$51),"")</f>
        <v/>
      </c>
      <c r="S70" s="118" t="str">
        <f>IF(AND('Mapa final'!$AB$49="Alta",'Mapa final'!$AD$49="Mayor"),CONCATENATE("R15C",'Mapa final'!$R$49),"")</f>
        <v/>
      </c>
      <c r="T70" s="44" t="str">
        <f>IF(AND('Mapa final'!$AB$50="Alta",'Mapa final'!$AD$50="Mayor"),CONCATENATE("R15C",'Mapa final'!$R$50),"")</f>
        <v/>
      </c>
      <c r="U70" s="119" t="str">
        <f>IF(AND('Mapa final'!$AB$51="Alta",'Mapa final'!$AD$51="Mayor"),CONCATENATE("R15C",'Mapa final'!$R$51),"")</f>
        <v/>
      </c>
      <c r="V70" s="45" t="str">
        <f>IF(AND('Mapa final'!$AB$49="Alta",'Mapa final'!$AD$49="Catastrófico"),CONCATENATE("R15C",'Mapa final'!$R$49),"")</f>
        <v/>
      </c>
      <c r="W70" s="46" t="str">
        <f>IF(AND('Mapa final'!$AB$50="Alta",'Mapa final'!$AD$50="Catastrófico"),CONCATENATE("R15C",'Mapa final'!$R$50),"")</f>
        <v/>
      </c>
      <c r="X70" s="113" t="str">
        <f>IF(AND('Mapa final'!$AB$51="Alta",'Mapa final'!$AD$51="Catastrófico"),CONCATENATE("R15C",'Mapa final'!$R$51),"")</f>
        <v/>
      </c>
      <c r="Y70" s="58"/>
      <c r="Z70" s="280"/>
      <c r="AA70" s="281"/>
      <c r="AB70" s="281"/>
      <c r="AC70" s="281"/>
      <c r="AD70" s="281"/>
      <c r="AE70" s="282"/>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row>
    <row r="71" spans="1:61" ht="15" customHeight="1" x14ac:dyDescent="0.25">
      <c r="A71" s="58"/>
      <c r="B71" s="298"/>
      <c r="C71" s="298"/>
      <c r="D71" s="299"/>
      <c r="E71" s="287"/>
      <c r="F71" s="288"/>
      <c r="G71" s="288"/>
      <c r="H71" s="288"/>
      <c r="I71" s="286"/>
      <c r="J71" s="51" t="str">
        <f>IF(AND('Mapa final'!$AB$52="Alta",'Mapa final'!$AD$52="Leve"),CONCATENATE("R16C",'Mapa final'!$R$52),"")</f>
        <v/>
      </c>
      <c r="K71" s="52" t="str">
        <f>IF(AND('Mapa final'!$AB$53="Alta",'Mapa final'!$AD$53="Leve"),CONCATENATE("R16C",'Mapa final'!$R$53),"")</f>
        <v/>
      </c>
      <c r="L71" s="124" t="str">
        <f>IF(AND('Mapa final'!$AB$54="Alta",'Mapa final'!$AD$54="Leve"),CONCATENATE("R16C",'Mapa final'!$R$54),"")</f>
        <v/>
      </c>
      <c r="M71" s="51" t="str">
        <f>IF(AND('Mapa final'!$AB$52="Alta",'Mapa final'!$AD$52="Menor"),CONCATENATE("R16C",'Mapa final'!$R$52),"")</f>
        <v/>
      </c>
      <c r="N71" s="52" t="str">
        <f>IF(AND('Mapa final'!$AB$53="Alta",'Mapa final'!$AD$53="Menor"),CONCATENATE("R16C",'Mapa final'!$R$53),"")</f>
        <v/>
      </c>
      <c r="O71" s="124" t="str">
        <f>IF(AND('Mapa final'!$AB$54="Alta",'Mapa final'!$AD$54="Menor"),CONCATENATE("R16C",'Mapa final'!$R$54),"")</f>
        <v/>
      </c>
      <c r="P71" s="118" t="str">
        <f>IF(AND('Mapa final'!$AB$52="Alta",'Mapa final'!$AD$52="Moderado"),CONCATENATE("R16C",'Mapa final'!$R$52),"")</f>
        <v/>
      </c>
      <c r="Q71" s="44" t="str">
        <f>IF(AND('Mapa final'!$AB$53="Alta",'Mapa final'!$AD$53="Moderado"),CONCATENATE("R16C",'Mapa final'!$R$53),"")</f>
        <v/>
      </c>
      <c r="R71" s="119" t="str">
        <f>IF(AND('Mapa final'!$AB$54="Alta",'Mapa final'!$AD$54="Moderado"),CONCATENATE("R16C",'Mapa final'!$R$54),"")</f>
        <v/>
      </c>
      <c r="S71" s="118" t="str">
        <f>IF(AND('Mapa final'!$AB$52="Alta",'Mapa final'!$AD$52="Mayor"),CONCATENATE("R16C",'Mapa final'!$R$52),"")</f>
        <v/>
      </c>
      <c r="T71" s="44" t="str">
        <f>IF(AND('Mapa final'!$AB$53="Alta",'Mapa final'!$AD$53="Mayor"),CONCATENATE("R16C",'Mapa final'!$R$53),"")</f>
        <v/>
      </c>
      <c r="U71" s="119" t="str">
        <f>IF(AND('Mapa final'!$AB$54="Alta",'Mapa final'!$AD$54="Mayor"),CONCATENATE("R16C",'Mapa final'!$R$54),"")</f>
        <v/>
      </c>
      <c r="V71" s="45" t="str">
        <f>IF(AND('Mapa final'!$AB$52="Alta",'Mapa final'!$AD$52="Catastrófico"),CONCATENATE("R16C",'Mapa final'!$R$52),"")</f>
        <v/>
      </c>
      <c r="W71" s="46" t="str">
        <f>IF(AND('Mapa final'!$AB$53="Alta",'Mapa final'!$AD$53="Catastrófico"),CONCATENATE("R16C",'Mapa final'!$R$53),"")</f>
        <v/>
      </c>
      <c r="X71" s="113" t="str">
        <f>IF(AND('Mapa final'!$AB$54="Alta",'Mapa final'!$AD$54="Catastrófico"),CONCATENATE("R16C",'Mapa final'!$R$54),"")</f>
        <v/>
      </c>
      <c r="Y71" s="58"/>
      <c r="Z71" s="280"/>
      <c r="AA71" s="281"/>
      <c r="AB71" s="281"/>
      <c r="AC71" s="281"/>
      <c r="AD71" s="281"/>
      <c r="AE71" s="282"/>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row>
    <row r="72" spans="1:61" ht="15" customHeight="1" x14ac:dyDescent="0.25">
      <c r="A72" s="58"/>
      <c r="B72" s="298"/>
      <c r="C72" s="298"/>
      <c r="D72" s="299"/>
      <c r="E72" s="287"/>
      <c r="F72" s="288"/>
      <c r="G72" s="288"/>
      <c r="H72" s="288"/>
      <c r="I72" s="286"/>
      <c r="J72" s="51" t="str">
        <f>IF(AND('Mapa final'!$AB$55="Alta",'Mapa final'!$AD$55="Leve"),CONCATENATE("R17C",'Mapa final'!$R$55),"")</f>
        <v/>
      </c>
      <c r="K72" s="52" t="str">
        <f>IF(AND('Mapa final'!$AB$56="Alta",'Mapa final'!$AD$56="Leve"),CONCATENATE("R17C",'Mapa final'!$R$56),"")</f>
        <v/>
      </c>
      <c r="L72" s="124" t="str">
        <f>IF(AND('Mapa final'!$AB$57="Alta",'Mapa final'!$AD$57="Leve"),CONCATENATE("R17C",'Mapa final'!$R$57),"")</f>
        <v/>
      </c>
      <c r="M72" s="51" t="str">
        <f>IF(AND('Mapa final'!$AB$55="Alta",'Mapa final'!$AD$55="Menor"),CONCATENATE("R17C",'Mapa final'!$R$55),"")</f>
        <v/>
      </c>
      <c r="N72" s="52" t="str">
        <f>IF(AND('Mapa final'!$AB$56="Alta",'Mapa final'!$AD$56="Menor"),CONCATENATE("R17C",'Mapa final'!$R$56),"")</f>
        <v/>
      </c>
      <c r="O72" s="124" t="str">
        <f>IF(AND('Mapa final'!$AB$57="Alta",'Mapa final'!$AD$57="Menor"),CONCATENATE("R17C",'Mapa final'!$R$57),"")</f>
        <v/>
      </c>
      <c r="P72" s="118" t="str">
        <f>IF(AND('Mapa final'!$AB$55="Alta",'Mapa final'!$AD$55="Moderado"),CONCATENATE("R17C",'Mapa final'!$R$55),"")</f>
        <v/>
      </c>
      <c r="Q72" s="44" t="str">
        <f>IF(AND('Mapa final'!$AB$56="Alta",'Mapa final'!$AD$56="Moderado"),CONCATENATE("R17C",'Mapa final'!$R$56),"")</f>
        <v/>
      </c>
      <c r="R72" s="119" t="str">
        <f>IF(AND('Mapa final'!$AB$57="Alta",'Mapa final'!$AD$57="Moderado"),CONCATENATE("R17C",'Mapa final'!$R$57),"")</f>
        <v/>
      </c>
      <c r="S72" s="118" t="str">
        <f>IF(AND('Mapa final'!$AB$55="Alta",'Mapa final'!$AD$55="Mayor"),CONCATENATE("R17C",'Mapa final'!$R$55),"")</f>
        <v/>
      </c>
      <c r="T72" s="44" t="str">
        <f>IF(AND('Mapa final'!$AB$56="Alta",'Mapa final'!$AD$56="Mayor"),CONCATENATE("R17C",'Mapa final'!$R$56),"")</f>
        <v/>
      </c>
      <c r="U72" s="119" t="str">
        <f>IF(AND('Mapa final'!$AB$57="Alta",'Mapa final'!$AD$57="Mayor"),CONCATENATE("R17C",'Mapa final'!$R$57),"")</f>
        <v/>
      </c>
      <c r="V72" s="45" t="str">
        <f>IF(AND('Mapa final'!$AB$55="Alta",'Mapa final'!$AD$55="Catastrófico"),CONCATENATE("R17C",'Mapa final'!$R$55),"")</f>
        <v/>
      </c>
      <c r="W72" s="46" t="str">
        <f>IF(AND('Mapa final'!$AB$56="Alta",'Mapa final'!$AD$56="Catastrófico"),CONCATENATE("R17C",'Mapa final'!$R$56),"")</f>
        <v/>
      </c>
      <c r="X72" s="113" t="str">
        <f>IF(AND('Mapa final'!$AB$57="Alta",'Mapa final'!$AD$57="Catastrófico"),CONCATENATE("R17C",'Mapa final'!$R$57),"")</f>
        <v/>
      </c>
      <c r="Y72" s="58"/>
      <c r="Z72" s="280"/>
      <c r="AA72" s="281"/>
      <c r="AB72" s="281"/>
      <c r="AC72" s="281"/>
      <c r="AD72" s="281"/>
      <c r="AE72" s="282"/>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1:61" ht="15" customHeight="1" x14ac:dyDescent="0.25">
      <c r="A73" s="58"/>
      <c r="B73" s="298"/>
      <c r="C73" s="298"/>
      <c r="D73" s="299"/>
      <c r="E73" s="287"/>
      <c r="F73" s="288"/>
      <c r="G73" s="288"/>
      <c r="H73" s="288"/>
      <c r="I73" s="286"/>
      <c r="J73" s="51" t="str">
        <f>IF(AND('Mapa final'!$AB$58="Alta",'Mapa final'!$AD$58="Leve"),CONCATENATE("R18C",'Mapa final'!$R$58),"")</f>
        <v/>
      </c>
      <c r="K73" s="52" t="str">
        <f>IF(AND('Mapa final'!$AB$59="Alta",'Mapa final'!$AD$59="Leve"),CONCATENATE("R18C",'Mapa final'!$R$59),"")</f>
        <v/>
      </c>
      <c r="L73" s="124" t="str">
        <f>IF(AND('Mapa final'!$AB$60="Alta",'Mapa final'!$AD$60="Leve"),CONCATENATE("R18C",'Mapa final'!$R$60),"")</f>
        <v/>
      </c>
      <c r="M73" s="51" t="str">
        <f>IF(AND('Mapa final'!$AB$58="Alta",'Mapa final'!$AD$58="Menor"),CONCATENATE("R18C",'Mapa final'!$R$58),"")</f>
        <v/>
      </c>
      <c r="N73" s="52" t="str">
        <f>IF(AND('Mapa final'!$AB$59="Alta",'Mapa final'!$AD$59="Menor"),CONCATENATE("R18C",'Mapa final'!$R$59),"")</f>
        <v/>
      </c>
      <c r="O73" s="124" t="str">
        <f>IF(AND('Mapa final'!$AB$60="Alta",'Mapa final'!$AD$60="Menor"),CONCATENATE("R18C",'Mapa final'!$R$60),"")</f>
        <v/>
      </c>
      <c r="P73" s="118" t="str">
        <f>IF(AND('Mapa final'!$AB$58="Alta",'Mapa final'!$AD$58="Moderado"),CONCATENATE("R18C",'Mapa final'!$R$58),"")</f>
        <v/>
      </c>
      <c r="Q73" s="44" t="str">
        <f>IF(AND('Mapa final'!$AB$59="Alta",'Mapa final'!$AD$59="Moderado"),CONCATENATE("R18C",'Mapa final'!$R$59),"")</f>
        <v/>
      </c>
      <c r="R73" s="119" t="str">
        <f>IF(AND('Mapa final'!$AB$60="Alta",'Mapa final'!$AD$60="Moderado"),CONCATENATE("R18C",'Mapa final'!$R$60),"")</f>
        <v/>
      </c>
      <c r="S73" s="118" t="str">
        <f>IF(AND('Mapa final'!$AB$58="Alta",'Mapa final'!$AD$58="Mayor"),CONCATENATE("R18C",'Mapa final'!$R$58),"")</f>
        <v/>
      </c>
      <c r="T73" s="44" t="str">
        <f>IF(AND('Mapa final'!$AB$59="Alta",'Mapa final'!$AD$59="Mayor"),CONCATENATE("R18C",'Mapa final'!$R$59),"")</f>
        <v/>
      </c>
      <c r="U73" s="119" t="str">
        <f>IF(AND('Mapa final'!$AB$60="Alta",'Mapa final'!$AD$60="Mayor"),CONCATENATE("R18C",'Mapa final'!$R$60),"")</f>
        <v/>
      </c>
      <c r="V73" s="45" t="str">
        <f>IF(AND('Mapa final'!$AB$58="Alta",'Mapa final'!$AD$58="Catastrófico"),CONCATENATE("R18C",'Mapa final'!$R$58),"")</f>
        <v/>
      </c>
      <c r="W73" s="46" t="str">
        <f>IF(AND('Mapa final'!$AB$59="Alta",'Mapa final'!$AD$59="Catastrófico"),CONCATENATE("R18C",'Mapa final'!$R$59),"")</f>
        <v/>
      </c>
      <c r="X73" s="113" t="str">
        <f>IF(AND('Mapa final'!$AB$60="Alta",'Mapa final'!$AD$60="Catastrófico"),CONCATENATE("R18C",'Mapa final'!$R$60),"")</f>
        <v/>
      </c>
      <c r="Y73" s="58"/>
      <c r="Z73" s="280"/>
      <c r="AA73" s="281"/>
      <c r="AB73" s="281"/>
      <c r="AC73" s="281"/>
      <c r="AD73" s="281"/>
      <c r="AE73" s="282"/>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1:61" ht="15" customHeight="1" x14ac:dyDescent="0.25">
      <c r="A74" s="58"/>
      <c r="B74" s="298"/>
      <c r="C74" s="298"/>
      <c r="D74" s="299"/>
      <c r="E74" s="287"/>
      <c r="F74" s="288"/>
      <c r="G74" s="288"/>
      <c r="H74" s="288"/>
      <c r="I74" s="286"/>
      <c r="J74" s="51" t="str">
        <f>IF(AND('Mapa final'!$AB$61="Alta",'Mapa final'!$AD$61="Leve"),CONCATENATE("R19C",'Mapa final'!$R$61),"")</f>
        <v/>
      </c>
      <c r="K74" s="52" t="str">
        <f>IF(AND('Mapa final'!$AB$62="Alta",'Mapa final'!$AD$62="Leve"),CONCATENATE("R19C",'Mapa final'!$R$62),"")</f>
        <v/>
      </c>
      <c r="L74" s="124" t="str">
        <f>IF(AND('Mapa final'!$AB$63="Alta",'Mapa final'!$AD$63="Leve"),CONCATENATE("R19C",'Mapa final'!$R$63),"")</f>
        <v/>
      </c>
      <c r="M74" s="51" t="str">
        <f>IF(AND('Mapa final'!$AB$61="Alta",'Mapa final'!$AD$61="Menor"),CONCATENATE("R19C",'Mapa final'!$R$61),"")</f>
        <v/>
      </c>
      <c r="N74" s="52" t="str">
        <f>IF(AND('Mapa final'!$AB$62="Alta",'Mapa final'!$AD$62="Menor"),CONCATENATE("R19C",'Mapa final'!$R$62),"")</f>
        <v/>
      </c>
      <c r="O74" s="124" t="str">
        <f>IF(AND('Mapa final'!$AB$63="Alta",'Mapa final'!$AD$63="Menor"),CONCATENATE("R19C",'Mapa final'!$R$63),"")</f>
        <v/>
      </c>
      <c r="P74" s="118" t="str">
        <f>IF(AND('Mapa final'!$AB$61="Alta",'Mapa final'!$AD$61="Moderado"),CONCATENATE("R19C",'Mapa final'!$R$61),"")</f>
        <v/>
      </c>
      <c r="Q74" s="44" t="str">
        <f>IF(AND('Mapa final'!$AB$62="Alta",'Mapa final'!$AD$62="Moderado"),CONCATENATE("R19C",'Mapa final'!$R$62),"")</f>
        <v/>
      </c>
      <c r="R74" s="119" t="str">
        <f>IF(AND('Mapa final'!$AB$63="Alta",'Mapa final'!$AD$63="Moderado"),CONCATENATE("R19C",'Mapa final'!$R$63),"")</f>
        <v/>
      </c>
      <c r="S74" s="118" t="str">
        <f>IF(AND('Mapa final'!$AB$61="Alta",'Mapa final'!$AD$61="Mayor"),CONCATENATE("R19C",'Mapa final'!$R$61),"")</f>
        <v/>
      </c>
      <c r="T74" s="44" t="str">
        <f>IF(AND('Mapa final'!$AB$62="Alta",'Mapa final'!$AD$62="Mayor"),CONCATENATE("R19C",'Mapa final'!$R$62),"")</f>
        <v/>
      </c>
      <c r="U74" s="119" t="str">
        <f>IF(AND('Mapa final'!$AB$63="Alta",'Mapa final'!$AD$63="Mayor"),CONCATENATE("R19C",'Mapa final'!$R$63),"")</f>
        <v/>
      </c>
      <c r="V74" s="45" t="str">
        <f>IF(AND('Mapa final'!$AB$61="Alta",'Mapa final'!$AD$61="Catastrófico"),CONCATENATE("R19C",'Mapa final'!$R$61),"")</f>
        <v/>
      </c>
      <c r="W74" s="46" t="str">
        <f>IF(AND('Mapa final'!$AB$62="Alta",'Mapa final'!$AD$62="Catastrófico"),CONCATENATE("R19C",'Mapa final'!$R$62),"")</f>
        <v/>
      </c>
      <c r="X74" s="113" t="str">
        <f>IF(AND('Mapa final'!$AB$63="Alta",'Mapa final'!$AD$63="Catastrófico"),CONCATENATE("R19C",'Mapa final'!$R$63),"")</f>
        <v/>
      </c>
      <c r="Y74" s="58"/>
      <c r="Z74" s="280"/>
      <c r="AA74" s="281"/>
      <c r="AB74" s="281"/>
      <c r="AC74" s="281"/>
      <c r="AD74" s="281"/>
      <c r="AE74" s="282"/>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1:61" ht="15" customHeight="1" x14ac:dyDescent="0.25">
      <c r="A75" s="58"/>
      <c r="B75" s="298"/>
      <c r="C75" s="298"/>
      <c r="D75" s="299"/>
      <c r="E75" s="287"/>
      <c r="F75" s="288"/>
      <c r="G75" s="288"/>
      <c r="H75" s="288"/>
      <c r="I75" s="286"/>
      <c r="J75" s="51" t="str">
        <f>IF(AND('Mapa final'!$AB$64="Alta",'Mapa final'!$AD$64="Leve"),CONCATENATE("R20C",'Mapa final'!$R$64),"")</f>
        <v/>
      </c>
      <c r="K75" s="52" t="str">
        <f>IF(AND('Mapa final'!$AB$65="Alta",'Mapa final'!$AD$65="Leve"),CONCATENATE("R20C",'Mapa final'!$R$65),"")</f>
        <v/>
      </c>
      <c r="L75" s="124" t="str">
        <f>IF(AND('Mapa final'!$AB$66="Alta",'Mapa final'!$AD$66="Leve"),CONCATENATE("R20C",'Mapa final'!$R$66),"")</f>
        <v/>
      </c>
      <c r="M75" s="51" t="str">
        <f>IF(AND('Mapa final'!$AB$64="Alta",'Mapa final'!$AD$64="Menor"),CONCATENATE("R20C",'Mapa final'!$R$64),"")</f>
        <v/>
      </c>
      <c r="N75" s="52" t="str">
        <f>IF(AND('Mapa final'!$AB$65="Alta",'Mapa final'!$AD$65="Menor"),CONCATENATE("R20C",'Mapa final'!$R$65),"")</f>
        <v/>
      </c>
      <c r="O75" s="124" t="str">
        <f>IF(AND('Mapa final'!$AB$66="Alta",'Mapa final'!$AD$66="Menor"),CONCATENATE("R20C",'Mapa final'!$R$66),"")</f>
        <v/>
      </c>
      <c r="P75" s="118" t="str">
        <f>IF(AND('Mapa final'!$AB$64="Alta",'Mapa final'!$AD$64="Moderado"),CONCATENATE("R20C",'Mapa final'!$R$64),"")</f>
        <v/>
      </c>
      <c r="Q75" s="44" t="str">
        <f>IF(AND('Mapa final'!$AB$65="Alta",'Mapa final'!$AD$65="Moderado"),CONCATENATE("R20C",'Mapa final'!$R$65),"")</f>
        <v/>
      </c>
      <c r="R75" s="119" t="str">
        <f>IF(AND('Mapa final'!$AB$66="Alta",'Mapa final'!$AD$66="Moderado"),CONCATENATE("R20C",'Mapa final'!$R$66),"")</f>
        <v/>
      </c>
      <c r="S75" s="118" t="str">
        <f>IF(AND('Mapa final'!$AB$64="Alta",'Mapa final'!$AD$64="Mayor"),CONCATENATE("R20C",'Mapa final'!$R$64),"")</f>
        <v/>
      </c>
      <c r="T75" s="44" t="str">
        <f>IF(AND('Mapa final'!$AB$65="Alta",'Mapa final'!$AD$65="Mayor"),CONCATENATE("R20C",'Mapa final'!$R$65),"")</f>
        <v/>
      </c>
      <c r="U75" s="119" t="str">
        <f>IF(AND('Mapa final'!$AB$66="Alta",'Mapa final'!$AD$66="Mayor"),CONCATENATE("R20C",'Mapa final'!$R$66),"")</f>
        <v/>
      </c>
      <c r="V75" s="45" t="str">
        <f>IF(AND('Mapa final'!$AB$64="Alta",'Mapa final'!$AD$64="Catastrófico"),CONCATENATE("R20C",'Mapa final'!$R$64),"")</f>
        <v/>
      </c>
      <c r="W75" s="46" t="str">
        <f>IF(AND('Mapa final'!$AB$65="Alta",'Mapa final'!$AD$65="Catastrófico"),CONCATENATE("R20C",'Mapa final'!$R$65),"")</f>
        <v/>
      </c>
      <c r="X75" s="113" t="str">
        <f>IF(AND('Mapa final'!$AB$66="Alta",'Mapa final'!$AD$66="Catastrófico"),CONCATENATE("R20C",'Mapa final'!$R$66),"")</f>
        <v/>
      </c>
      <c r="Y75" s="58"/>
      <c r="Z75" s="280"/>
      <c r="AA75" s="281"/>
      <c r="AB75" s="281"/>
      <c r="AC75" s="281"/>
      <c r="AD75" s="281"/>
      <c r="AE75" s="282"/>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spans="1:61" ht="15" customHeight="1" x14ac:dyDescent="0.25">
      <c r="A76" s="58"/>
      <c r="B76" s="298"/>
      <c r="C76" s="298"/>
      <c r="D76" s="299"/>
      <c r="E76" s="287"/>
      <c r="F76" s="288"/>
      <c r="G76" s="288"/>
      <c r="H76" s="288"/>
      <c r="I76" s="286"/>
      <c r="J76" s="51" t="str">
        <f>IF(AND('Mapa final'!$AB$67="Alta",'Mapa final'!$AD$67="Leve"),CONCATENATE("R21C",'Mapa final'!$R$67),"")</f>
        <v/>
      </c>
      <c r="K76" s="52" t="str">
        <f>IF(AND('Mapa final'!$AB$68="Alta",'Mapa final'!$AD$68="Leve"),CONCATENATE("R21C",'Mapa final'!$R$68),"")</f>
        <v/>
      </c>
      <c r="L76" s="124" t="str">
        <f>IF(AND('Mapa final'!$AB$69="Alta",'Mapa final'!$AD$69="Leve"),CONCATENATE("R21C",'Mapa final'!$R$69),"")</f>
        <v/>
      </c>
      <c r="M76" s="51" t="str">
        <f>IF(AND('Mapa final'!$AB$67="Alta",'Mapa final'!$AD$67="Menor"),CONCATENATE("R21C",'Mapa final'!$R$67),"")</f>
        <v/>
      </c>
      <c r="N76" s="52" t="str">
        <f>IF(AND('Mapa final'!$AB$68="Alta",'Mapa final'!$AD$68="Menor"),CONCATENATE("R21C",'Mapa final'!$R$68),"")</f>
        <v/>
      </c>
      <c r="O76" s="124" t="str">
        <f>IF(AND('Mapa final'!$AB$69="Alta",'Mapa final'!$AD$69="Menor"),CONCATENATE("R21C",'Mapa final'!$R$69),"")</f>
        <v/>
      </c>
      <c r="P76" s="118" t="str">
        <f>IF(AND('Mapa final'!$AB$67="Alta",'Mapa final'!$AD$67="Moderado"),CONCATENATE("R21C",'Mapa final'!$R$67),"")</f>
        <v/>
      </c>
      <c r="Q76" s="44" t="str">
        <f>IF(AND('Mapa final'!$AB$68="Alta",'Mapa final'!$AD$68="Moderado"),CONCATENATE("R21C",'Mapa final'!$R$68),"")</f>
        <v/>
      </c>
      <c r="R76" s="119" t="str">
        <f>IF(AND('Mapa final'!$AB$69="Alta",'Mapa final'!$AD$69="Moderado"),CONCATENATE("R21C",'Mapa final'!$R$69),"")</f>
        <v/>
      </c>
      <c r="S76" s="118" t="str">
        <f>IF(AND('Mapa final'!$AB$67="Alta",'Mapa final'!$AD$67="Mayor"),CONCATENATE("R21C",'Mapa final'!$R$67),"")</f>
        <v/>
      </c>
      <c r="T76" s="44" t="str">
        <f>IF(AND('Mapa final'!$AB$68="Alta",'Mapa final'!$AD$68="Mayor"),CONCATENATE("R21C",'Mapa final'!$R$68),"")</f>
        <v/>
      </c>
      <c r="U76" s="119" t="str">
        <f>IF(AND('Mapa final'!$AB$69="Alta",'Mapa final'!$AD$69="Mayor"),CONCATENATE("R21C",'Mapa final'!$R$69),"")</f>
        <v/>
      </c>
      <c r="V76" s="45" t="str">
        <f>IF(AND('Mapa final'!$AB$67="Alta",'Mapa final'!$AD$67="Catastrófico"),CONCATENATE("R21C",'Mapa final'!$R$67),"")</f>
        <v/>
      </c>
      <c r="W76" s="46" t="str">
        <f>IF(AND('Mapa final'!$AB$68="Alta",'Mapa final'!$AD$68="Catastrófico"),CONCATENATE("R21C",'Mapa final'!$R$68),"")</f>
        <v/>
      </c>
      <c r="X76" s="113" t="str">
        <f>IF(AND('Mapa final'!$AB$69="Alta",'Mapa final'!$AD$69="Catastrófico"),CONCATENATE("R21C",'Mapa final'!$R$69),"")</f>
        <v/>
      </c>
      <c r="Y76" s="58"/>
      <c r="Z76" s="280"/>
      <c r="AA76" s="281"/>
      <c r="AB76" s="281"/>
      <c r="AC76" s="281"/>
      <c r="AD76" s="281"/>
      <c r="AE76" s="282"/>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row>
    <row r="77" spans="1:61" ht="15" customHeight="1" x14ac:dyDescent="0.25">
      <c r="A77" s="58"/>
      <c r="B77" s="298"/>
      <c r="C77" s="298"/>
      <c r="D77" s="299"/>
      <c r="E77" s="287"/>
      <c r="F77" s="288"/>
      <c r="G77" s="288"/>
      <c r="H77" s="288"/>
      <c r="I77" s="286"/>
      <c r="J77" s="51" t="str">
        <f>IF(AND('Mapa final'!$AB$70="Alta",'Mapa final'!$AD$70="Leve"),CONCATENATE("R22C",'Mapa final'!$R$70),"")</f>
        <v/>
      </c>
      <c r="K77" s="52" t="str">
        <f>IF(AND('Mapa final'!$AB$71="Alta",'Mapa final'!$AD$71="Leve"),CONCATENATE("R22C",'Mapa final'!$R$71),"")</f>
        <v/>
      </c>
      <c r="L77" s="124" t="str">
        <f>IF(AND('Mapa final'!$AB$72="Alta",'Mapa final'!$AD$72="Leve"),CONCATENATE("R22C",'Mapa final'!$R$72),"")</f>
        <v/>
      </c>
      <c r="M77" s="51" t="str">
        <f>IF(AND('Mapa final'!$AB$70="Alta",'Mapa final'!$AD$70="Menor"),CONCATENATE("R22C",'Mapa final'!$R$70),"")</f>
        <v/>
      </c>
      <c r="N77" s="52" t="str">
        <f>IF(AND('Mapa final'!$AB$71="Alta",'Mapa final'!$AD$71="Menor"),CONCATENATE("R22C",'Mapa final'!$R$71),"")</f>
        <v/>
      </c>
      <c r="O77" s="124" t="str">
        <f>IF(AND('Mapa final'!$AB$72="Alta",'Mapa final'!$AD$72="Menor"),CONCATENATE("R22C",'Mapa final'!$R$72),"")</f>
        <v/>
      </c>
      <c r="P77" s="118" t="str">
        <f>IF(AND('Mapa final'!$AB$70="Alta",'Mapa final'!$AD$70="Moderado"),CONCATENATE("R22C",'Mapa final'!$R$70),"")</f>
        <v/>
      </c>
      <c r="Q77" s="44" t="str">
        <f>IF(AND('Mapa final'!$AB$71="Alta",'Mapa final'!$AD$71="Moderado"),CONCATENATE("R22C",'Mapa final'!$R$71),"")</f>
        <v/>
      </c>
      <c r="R77" s="119" t="str">
        <f>IF(AND('Mapa final'!$AB$72="Alta",'Mapa final'!$AD$72="Moderado"),CONCATENATE("R22C",'Mapa final'!$R$72),"")</f>
        <v/>
      </c>
      <c r="S77" s="118" t="str">
        <f>IF(AND('Mapa final'!$AB$70="Alta",'Mapa final'!$AD$70="Mayor"),CONCATENATE("R22C",'Mapa final'!$R$70),"")</f>
        <v/>
      </c>
      <c r="T77" s="44" t="str">
        <f>IF(AND('Mapa final'!$AB$71="Alta",'Mapa final'!$AD$71="Mayor"),CONCATENATE("R22C",'Mapa final'!$R$71),"")</f>
        <v/>
      </c>
      <c r="U77" s="119" t="str">
        <f>IF(AND('Mapa final'!$AB$72="Alta",'Mapa final'!$AD$72="Mayor"),CONCATENATE("R22C",'Mapa final'!$R$72),"")</f>
        <v/>
      </c>
      <c r="V77" s="45" t="str">
        <f>IF(AND('Mapa final'!$AB$70="Alta",'Mapa final'!$AD$70="Catastrófico"),CONCATENATE("R22C",'Mapa final'!$R$70),"")</f>
        <v/>
      </c>
      <c r="W77" s="46" t="str">
        <f>IF(AND('Mapa final'!$AB$71="Alta",'Mapa final'!$AD$71="Catastrófico"),CONCATENATE("R22C",'Mapa final'!$R$71),"")</f>
        <v/>
      </c>
      <c r="X77" s="113" t="str">
        <f>IF(AND('Mapa final'!$AB$72="Alta",'Mapa final'!$AD$72="Catastrófico"),CONCATENATE("R22C",'Mapa final'!$R$72),"")</f>
        <v/>
      </c>
      <c r="Y77" s="58"/>
      <c r="Z77" s="280"/>
      <c r="AA77" s="281"/>
      <c r="AB77" s="281"/>
      <c r="AC77" s="281"/>
      <c r="AD77" s="281"/>
      <c r="AE77" s="282"/>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row>
    <row r="78" spans="1:61" ht="15" customHeight="1" x14ac:dyDescent="0.25">
      <c r="A78" s="58"/>
      <c r="B78" s="298"/>
      <c r="C78" s="298"/>
      <c r="D78" s="299"/>
      <c r="E78" s="287"/>
      <c r="F78" s="288"/>
      <c r="G78" s="288"/>
      <c r="H78" s="288"/>
      <c r="I78" s="286"/>
      <c r="J78" s="51" t="str">
        <f>IF(AND('Mapa final'!$AB$73="Alta",'Mapa final'!$AD$73="Leve"),CONCATENATE("R23C",'Mapa final'!$R$73),"")</f>
        <v/>
      </c>
      <c r="K78" s="52" t="str">
        <f>IF(AND('Mapa final'!$AB$74="Alta",'Mapa final'!$AD$74="Leve"),CONCATENATE("R23C",'Mapa final'!$R$74),"")</f>
        <v/>
      </c>
      <c r="L78" s="124" t="str">
        <f>IF(AND('Mapa final'!$AB$75="Alta",'Mapa final'!$AD$75="Leve"),CONCATENATE("R23C",'Mapa final'!$R$75),"")</f>
        <v/>
      </c>
      <c r="M78" s="51" t="str">
        <f>IF(AND('Mapa final'!$AB$73="Alta",'Mapa final'!$AD$73="Menor"),CONCATENATE("R23C",'Mapa final'!$R$73),"")</f>
        <v/>
      </c>
      <c r="N78" s="52" t="str">
        <f>IF(AND('Mapa final'!$AB$74="Alta",'Mapa final'!$AD$74="Menor"),CONCATENATE("R23C",'Mapa final'!$R$74),"")</f>
        <v/>
      </c>
      <c r="O78" s="124" t="str">
        <f>IF(AND('Mapa final'!$AB$75="Alta",'Mapa final'!$AD$75="Menor"),CONCATENATE("R23C",'Mapa final'!$R$75),"")</f>
        <v/>
      </c>
      <c r="P78" s="118" t="str">
        <f>IF(AND('Mapa final'!$AB$73="Alta",'Mapa final'!$AD$73="Moderado"),CONCATENATE("R23C",'Mapa final'!$R$73),"")</f>
        <v/>
      </c>
      <c r="Q78" s="44" t="str">
        <f>IF(AND('Mapa final'!$AB$74="Alta",'Mapa final'!$AD$74="Moderado"),CONCATENATE("R23C",'Mapa final'!$R$74),"")</f>
        <v/>
      </c>
      <c r="R78" s="119" t="str">
        <f>IF(AND('Mapa final'!$AB$75="Alta",'Mapa final'!$AD$75="Moderado"),CONCATENATE("R23C",'Mapa final'!$R$75),"")</f>
        <v/>
      </c>
      <c r="S78" s="118" t="str">
        <f>IF(AND('Mapa final'!$AB$73="Alta",'Mapa final'!$AD$73="Mayor"),CONCATENATE("R23C",'Mapa final'!$R$73),"")</f>
        <v/>
      </c>
      <c r="T78" s="44" t="str">
        <f>IF(AND('Mapa final'!$AB$74="Alta",'Mapa final'!$AD$74="Mayor"),CONCATENATE("R23C",'Mapa final'!$R$74),"")</f>
        <v/>
      </c>
      <c r="U78" s="119" t="str">
        <f>IF(AND('Mapa final'!$AB$75="Alta",'Mapa final'!$AD$75="Mayor"),CONCATENATE("R23C",'Mapa final'!$R$75),"")</f>
        <v/>
      </c>
      <c r="V78" s="45" t="str">
        <f>IF(AND('Mapa final'!$AB$73="Alta",'Mapa final'!$AD$73="Catastrófico"),CONCATENATE("R23C",'Mapa final'!$R$73),"")</f>
        <v/>
      </c>
      <c r="W78" s="46" t="str">
        <f>IF(AND('Mapa final'!$AB$74="Alta",'Mapa final'!$AD$74="Catastrófico"),CONCATENATE("R23C",'Mapa final'!$R$74),"")</f>
        <v/>
      </c>
      <c r="X78" s="113" t="str">
        <f>IF(AND('Mapa final'!$AB$75="Alta",'Mapa final'!$AD$75="Catastrófico"),CONCATENATE("R23C",'Mapa final'!$R$75),"")</f>
        <v/>
      </c>
      <c r="Y78" s="58"/>
      <c r="Z78" s="280"/>
      <c r="AA78" s="281"/>
      <c r="AB78" s="281"/>
      <c r="AC78" s="281"/>
      <c r="AD78" s="281"/>
      <c r="AE78" s="282"/>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row>
    <row r="79" spans="1:61" ht="15" customHeight="1" x14ac:dyDescent="0.25">
      <c r="A79" s="58"/>
      <c r="B79" s="298"/>
      <c r="C79" s="298"/>
      <c r="D79" s="299"/>
      <c r="E79" s="287"/>
      <c r="F79" s="288"/>
      <c r="G79" s="288"/>
      <c r="H79" s="288"/>
      <c r="I79" s="286"/>
      <c r="J79" s="51" t="str">
        <f>IF(AND('Mapa final'!$AB$76="Alta",'Mapa final'!$AD$76="Leve"),CONCATENATE("R24C",'Mapa final'!$R$76),"")</f>
        <v/>
      </c>
      <c r="K79" s="52" t="str">
        <f>IF(AND('Mapa final'!$AB$77="Alta",'Mapa final'!$AD$77="Leve"),CONCATENATE("R24C",'Mapa final'!$R$77),"")</f>
        <v/>
      </c>
      <c r="L79" s="124" t="str">
        <f>IF(AND('Mapa final'!$AB$78="Alta",'Mapa final'!$AD$78="Leve"),CONCATENATE("R24C",'Mapa final'!$R$78),"")</f>
        <v/>
      </c>
      <c r="M79" s="51" t="str">
        <f>IF(AND('Mapa final'!$AB$76="Alta",'Mapa final'!$AD$76="Menor"),CONCATENATE("R24C",'Mapa final'!$R$76),"")</f>
        <v/>
      </c>
      <c r="N79" s="52" t="str">
        <f>IF(AND('Mapa final'!$AB$77="Alta",'Mapa final'!$AD$77="Menor"),CONCATENATE("R24C",'Mapa final'!$R$77),"")</f>
        <v/>
      </c>
      <c r="O79" s="124" t="str">
        <f>IF(AND('Mapa final'!$AB$78="Alta",'Mapa final'!$AD$78="Menor"),CONCATENATE("R24C",'Mapa final'!$R$78),"")</f>
        <v/>
      </c>
      <c r="P79" s="118" t="str">
        <f>IF(AND('Mapa final'!$AB$76="Alta",'Mapa final'!$AD$76="Moderado"),CONCATENATE("R24C",'Mapa final'!$R$76),"")</f>
        <v/>
      </c>
      <c r="Q79" s="44" t="str">
        <f>IF(AND('Mapa final'!$AB$77="Alta",'Mapa final'!$AD$77="Moderado"),CONCATENATE("R24C",'Mapa final'!$R$77),"")</f>
        <v/>
      </c>
      <c r="R79" s="119" t="str">
        <f>IF(AND('Mapa final'!$AB$78="Alta",'Mapa final'!$AD$78="Moderado"),CONCATENATE("R24C",'Mapa final'!$R$78),"")</f>
        <v/>
      </c>
      <c r="S79" s="118" t="str">
        <f>IF(AND('Mapa final'!$AB$76="Alta",'Mapa final'!$AD$76="Mayor"),CONCATENATE("R24C",'Mapa final'!$R$76),"")</f>
        <v/>
      </c>
      <c r="T79" s="44" t="str">
        <f>IF(AND('Mapa final'!$AB$77="Alta",'Mapa final'!$AD$77="Mayor"),CONCATENATE("R24C",'Mapa final'!$R$77),"")</f>
        <v/>
      </c>
      <c r="U79" s="119" t="str">
        <f>IF(AND('Mapa final'!$AB$78="Alta",'Mapa final'!$AD$78="Mayor"),CONCATENATE("R24C",'Mapa final'!$R$78),"")</f>
        <v/>
      </c>
      <c r="V79" s="45" t="str">
        <f>IF(AND('Mapa final'!$AB$76="Alta",'Mapa final'!$AD$76="Catastrófico"),CONCATENATE("R24C",'Mapa final'!$R$76),"")</f>
        <v/>
      </c>
      <c r="W79" s="46" t="str">
        <f>IF(AND('Mapa final'!$AB$77="Alta",'Mapa final'!$AD$77="Catastrófico"),CONCATENATE("R24C",'Mapa final'!$R$77),"")</f>
        <v/>
      </c>
      <c r="X79" s="113" t="str">
        <f>IF(AND('Mapa final'!$AB$78="Alta",'Mapa final'!$AD$78="Catastrófico"),CONCATENATE("R24C",'Mapa final'!$R$78),"")</f>
        <v/>
      </c>
      <c r="Y79" s="58"/>
      <c r="Z79" s="280"/>
      <c r="AA79" s="281"/>
      <c r="AB79" s="281"/>
      <c r="AC79" s="281"/>
      <c r="AD79" s="281"/>
      <c r="AE79" s="282"/>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row>
    <row r="80" spans="1:61" ht="15" customHeight="1" x14ac:dyDescent="0.25">
      <c r="A80" s="58"/>
      <c r="B80" s="298"/>
      <c r="C80" s="298"/>
      <c r="D80" s="299"/>
      <c r="E80" s="287"/>
      <c r="F80" s="288"/>
      <c r="G80" s="288"/>
      <c r="H80" s="288"/>
      <c r="I80" s="286"/>
      <c r="J80" s="51" t="str">
        <f>IF(AND('Mapa final'!$AB$79="Alta",'Mapa final'!$AD$79="Leve"),CONCATENATE("R25C",'Mapa final'!$R$79),"")</f>
        <v/>
      </c>
      <c r="K80" s="52" t="str">
        <f>IF(AND('Mapa final'!$AB$80="Alta",'Mapa final'!$AD$80="Leve"),CONCATENATE("R25C",'Mapa final'!$R$80),"")</f>
        <v/>
      </c>
      <c r="L80" s="124" t="str">
        <f>IF(AND('Mapa final'!$AB$81="Alta",'Mapa final'!$AD$81="Leve"),CONCATENATE("R25C",'Mapa final'!$R$81),"")</f>
        <v/>
      </c>
      <c r="M80" s="51" t="str">
        <f>IF(AND('Mapa final'!$AB$79="Alta",'Mapa final'!$AD$79="Menor"),CONCATENATE("R25C",'Mapa final'!$R$79),"")</f>
        <v/>
      </c>
      <c r="N80" s="52" t="str">
        <f>IF(AND('Mapa final'!$AB$80="Alta",'Mapa final'!$AD$80="Menor"),CONCATENATE("R25C",'Mapa final'!$R$80),"")</f>
        <v/>
      </c>
      <c r="O80" s="124" t="str">
        <f>IF(AND('Mapa final'!$AB$81="Alta",'Mapa final'!$AD$81="Menor"),CONCATENATE("R25C",'Mapa final'!$R$81),"")</f>
        <v/>
      </c>
      <c r="P80" s="118" t="str">
        <f>IF(AND('Mapa final'!$AB$79="Alta",'Mapa final'!$AD$79="Moderado"),CONCATENATE("R25C",'Mapa final'!$R$79),"")</f>
        <v/>
      </c>
      <c r="Q80" s="44" t="str">
        <f>IF(AND('Mapa final'!$AB$80="Alta",'Mapa final'!$AD$80="Moderado"),CONCATENATE("R25C",'Mapa final'!$R$80),"")</f>
        <v/>
      </c>
      <c r="R80" s="119" t="str">
        <f>IF(AND('Mapa final'!$AB$81="Alta",'Mapa final'!$AD$81="Moderado"),CONCATENATE("R25C",'Mapa final'!$R$81),"")</f>
        <v/>
      </c>
      <c r="S80" s="118" t="str">
        <f>IF(AND('Mapa final'!$AB$79="Alta",'Mapa final'!$AD$79="Mayor"),CONCATENATE("R25C",'Mapa final'!$R$79),"")</f>
        <v/>
      </c>
      <c r="T80" s="44" t="str">
        <f>IF(AND('Mapa final'!$AB$80="Alta",'Mapa final'!$AD$80="Mayor"),CONCATENATE("R25C",'Mapa final'!$R$80),"")</f>
        <v/>
      </c>
      <c r="U80" s="119" t="str">
        <f>IF(AND('Mapa final'!$AB$81="Alta",'Mapa final'!$AD$81="Mayor"),CONCATENATE("R25C",'Mapa final'!$R$81),"")</f>
        <v/>
      </c>
      <c r="V80" s="45" t="str">
        <f>IF(AND('Mapa final'!$AB$79="Alta",'Mapa final'!$AD$79="Catastrófico"),CONCATENATE("R25C",'Mapa final'!$R$79),"")</f>
        <v/>
      </c>
      <c r="W80" s="46" t="str">
        <f>IF(AND('Mapa final'!$AB$80="Alta",'Mapa final'!$AD$80="Catastrófico"),CONCATENATE("R25C",'Mapa final'!$R$80),"")</f>
        <v/>
      </c>
      <c r="X80" s="113" t="str">
        <f>IF(AND('Mapa final'!$AB$81="Alta",'Mapa final'!$AD$81="Catastrófico"),CONCATENATE("R25C",'Mapa final'!$R$81),"")</f>
        <v/>
      </c>
      <c r="Y80" s="58"/>
      <c r="Z80" s="280"/>
      <c r="AA80" s="281"/>
      <c r="AB80" s="281"/>
      <c r="AC80" s="281"/>
      <c r="AD80" s="281"/>
      <c r="AE80" s="282"/>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row>
    <row r="81" spans="1:61" ht="15" customHeight="1" x14ac:dyDescent="0.25">
      <c r="A81" s="58"/>
      <c r="B81" s="298"/>
      <c r="C81" s="298"/>
      <c r="D81" s="299"/>
      <c r="E81" s="287"/>
      <c r="F81" s="288"/>
      <c r="G81" s="288"/>
      <c r="H81" s="288"/>
      <c r="I81" s="286"/>
      <c r="J81" s="51" t="str">
        <f>IF(AND('Mapa final'!$AB$82="Alta",'Mapa final'!$AD$82="Leve"),CONCATENATE("R26C",'Mapa final'!$R$82),"")</f>
        <v/>
      </c>
      <c r="K81" s="52" t="str">
        <f>IF(AND('Mapa final'!$AB$83="Alta",'Mapa final'!$AD$83="Leve"),CONCATENATE("R26C",'Mapa final'!$R$83),"")</f>
        <v/>
      </c>
      <c r="L81" s="124" t="str">
        <f>IF(AND('Mapa final'!$AB$84="Alta",'Mapa final'!$AD$84="Leve"),CONCATENATE("R26C",'Mapa final'!$R$84),"")</f>
        <v/>
      </c>
      <c r="M81" s="51" t="str">
        <f>IF(AND('Mapa final'!$AB$82="Alta",'Mapa final'!$AD$82="Menor"),CONCATENATE("R26C",'Mapa final'!$R$82),"")</f>
        <v/>
      </c>
      <c r="N81" s="52" t="str">
        <f>IF(AND('Mapa final'!$AB$83="Alta",'Mapa final'!$AD$83="Menor"),CONCATENATE("R26C",'Mapa final'!$R$83),"")</f>
        <v/>
      </c>
      <c r="O81" s="124" t="str">
        <f>IF(AND('Mapa final'!$AB$84="Alta",'Mapa final'!$AD$84="Menor"),CONCATENATE("R26C",'Mapa final'!$R$84),"")</f>
        <v/>
      </c>
      <c r="P81" s="118" t="str">
        <f>IF(AND('Mapa final'!$AB$82="Alta",'Mapa final'!$AD$82="Moderado"),CONCATENATE("R26C",'Mapa final'!$R$82),"")</f>
        <v/>
      </c>
      <c r="Q81" s="44" t="str">
        <f>IF(AND('Mapa final'!$AB$83="Alta",'Mapa final'!$AD$83="Moderado"),CONCATENATE("R26C",'Mapa final'!$R$83),"")</f>
        <v/>
      </c>
      <c r="R81" s="119" t="str">
        <f>IF(AND('Mapa final'!$AB$84="Alta",'Mapa final'!$AD$84="Moderado"),CONCATENATE("R26C",'Mapa final'!$R$84),"")</f>
        <v/>
      </c>
      <c r="S81" s="118" t="str">
        <f>IF(AND('Mapa final'!$AB$82="Alta",'Mapa final'!$AD$82="Mayor"),CONCATENATE("R26C",'Mapa final'!$R$82),"")</f>
        <v/>
      </c>
      <c r="T81" s="44" t="str">
        <f>IF(AND('Mapa final'!$AB$83="Alta",'Mapa final'!$AD$83="Mayor"),CONCATENATE("R26C",'Mapa final'!$R$83),"")</f>
        <v/>
      </c>
      <c r="U81" s="119" t="str">
        <f>IF(AND('Mapa final'!$AB$84="Alta",'Mapa final'!$AD$84="Mayor"),CONCATENATE("R26C",'Mapa final'!$R$84),"")</f>
        <v/>
      </c>
      <c r="V81" s="45" t="str">
        <f>IF(AND('Mapa final'!$AB$82="Alta",'Mapa final'!$AD$82="Catastrófico"),CONCATENATE("R26C",'Mapa final'!$R$82),"")</f>
        <v/>
      </c>
      <c r="W81" s="46" t="str">
        <f>IF(AND('Mapa final'!$AB$83="Alta",'Mapa final'!$AD$83="Catastrófico"),CONCATENATE("R26C",'Mapa final'!$R$83),"")</f>
        <v/>
      </c>
      <c r="X81" s="113" t="str">
        <f>IF(AND('Mapa final'!$AB$84="Alta",'Mapa final'!$AD$84="Catastrófico"),CONCATENATE("R26C",'Mapa final'!$R$84),"")</f>
        <v/>
      </c>
      <c r="Y81" s="58"/>
      <c r="Z81" s="280"/>
      <c r="AA81" s="281"/>
      <c r="AB81" s="281"/>
      <c r="AC81" s="281"/>
      <c r="AD81" s="281"/>
      <c r="AE81" s="282"/>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row>
    <row r="82" spans="1:61" ht="15" customHeight="1" x14ac:dyDescent="0.25">
      <c r="A82" s="58"/>
      <c r="B82" s="298"/>
      <c r="C82" s="298"/>
      <c r="D82" s="299"/>
      <c r="E82" s="287"/>
      <c r="F82" s="288"/>
      <c r="G82" s="288"/>
      <c r="H82" s="288"/>
      <c r="I82" s="286"/>
      <c r="J82" s="51" t="str">
        <f>IF(AND('Mapa final'!$AB$85="Alta",'Mapa final'!$AD$85="Leve"),CONCATENATE("R27C",'Mapa final'!$R$85),"")</f>
        <v/>
      </c>
      <c r="K82" s="52" t="str">
        <f>IF(AND('Mapa final'!$AB$86="Alta",'Mapa final'!$AD$86="Leve"),CONCATENATE("R27C",'Mapa final'!$R$86),"")</f>
        <v/>
      </c>
      <c r="L82" s="124" t="str">
        <f>IF(AND('Mapa final'!$AB$87="Alta",'Mapa final'!$AD$87="Leve"),CONCATENATE("R27C",'Mapa final'!$R$87),"")</f>
        <v/>
      </c>
      <c r="M82" s="51" t="str">
        <f>IF(AND('Mapa final'!$AB$85="Alta",'Mapa final'!$AD$85="Menor"),CONCATENATE("R27C",'Mapa final'!$R$85),"")</f>
        <v/>
      </c>
      <c r="N82" s="52" t="str">
        <f>IF(AND('Mapa final'!$AB$86="Alta",'Mapa final'!$AD$86="Menor"),CONCATENATE("R27C",'Mapa final'!$R$86),"")</f>
        <v/>
      </c>
      <c r="O82" s="124" t="str">
        <f>IF(AND('Mapa final'!$AB$87="Alta",'Mapa final'!$AD$87="Menor"),CONCATENATE("R27C",'Mapa final'!$R$87),"")</f>
        <v/>
      </c>
      <c r="P82" s="118" t="str">
        <f>IF(AND('Mapa final'!$AB$85="Alta",'Mapa final'!$AD$85="Moderado"),CONCATENATE("R27C",'Mapa final'!$R$85),"")</f>
        <v/>
      </c>
      <c r="Q82" s="44" t="str">
        <f>IF(AND('Mapa final'!$AB$86="Alta",'Mapa final'!$AD$86="Moderado"),CONCATENATE("R27C",'Mapa final'!$R$86),"")</f>
        <v/>
      </c>
      <c r="R82" s="119" t="str">
        <f>IF(AND('Mapa final'!$AB$87="Alta",'Mapa final'!$AD$87="Moderado"),CONCATENATE("R27C",'Mapa final'!$R$87),"")</f>
        <v/>
      </c>
      <c r="S82" s="118" t="str">
        <f>IF(AND('Mapa final'!$AB$85="Alta",'Mapa final'!$AD$85="Mayor"),CONCATENATE("R27C",'Mapa final'!$R$85),"")</f>
        <v/>
      </c>
      <c r="T82" s="44" t="str">
        <f>IF(AND('Mapa final'!$AB$86="Alta",'Mapa final'!$AD$86="Mayor"),CONCATENATE("R27C",'Mapa final'!$R$8),"")</f>
        <v/>
      </c>
      <c r="U82" s="119" t="str">
        <f>IF(AND('Mapa final'!$AB$87="Alta",'Mapa final'!$AD$87="Mayor"),CONCATENATE("R27C",'Mapa final'!$R$87),"")</f>
        <v/>
      </c>
      <c r="V82" s="45" t="str">
        <f>IF(AND('Mapa final'!$AB$85="Alta",'Mapa final'!$AD$85="Catastrófico"),CONCATENATE("R27C",'Mapa final'!$R$85),"")</f>
        <v/>
      </c>
      <c r="W82" s="46" t="str">
        <f>IF(AND('Mapa final'!$AB$86="Alta",'Mapa final'!$AD$86="Catastrófico"),CONCATENATE("R27C",'Mapa final'!$R$86),"")</f>
        <v/>
      </c>
      <c r="X82" s="113" t="str">
        <f>IF(AND('Mapa final'!$AB$87="Alta",'Mapa final'!$AD$87="Catastrófico"),CONCATENATE("R27C",'Mapa final'!$R$87),"")</f>
        <v/>
      </c>
      <c r="Y82" s="58"/>
      <c r="Z82" s="280"/>
      <c r="AA82" s="281"/>
      <c r="AB82" s="281"/>
      <c r="AC82" s="281"/>
      <c r="AD82" s="281"/>
      <c r="AE82" s="282"/>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row>
    <row r="83" spans="1:61" ht="15" customHeight="1" x14ac:dyDescent="0.25">
      <c r="A83" s="58"/>
      <c r="B83" s="298"/>
      <c r="C83" s="298"/>
      <c r="D83" s="299"/>
      <c r="E83" s="287"/>
      <c r="F83" s="288"/>
      <c r="G83" s="288"/>
      <c r="H83" s="288"/>
      <c r="I83" s="286"/>
      <c r="J83" s="51" t="str">
        <f>IF(AND('Mapa final'!$AB$88="Alta",'Mapa final'!$AD$88="Leve"),CONCATENATE("R28C",'Mapa final'!$R$88),"")</f>
        <v/>
      </c>
      <c r="K83" s="52" t="str">
        <f>IF(AND('Mapa final'!$AB$89="Alta",'Mapa final'!$AD$89="Leve"),CONCATENATE("R28C",'Mapa final'!$R$89),"")</f>
        <v/>
      </c>
      <c r="L83" s="124" t="str">
        <f>IF(AND('Mapa final'!$AB$90="Alta",'Mapa final'!$AD$90="Leve"),CONCATENATE("R28C",'Mapa final'!$R$90),"")</f>
        <v/>
      </c>
      <c r="M83" s="51" t="str">
        <f>IF(AND('Mapa final'!$AB$88="Alta",'Mapa final'!$AD$88="Menor"),CONCATENATE("R28C",'Mapa final'!$R$88),"")</f>
        <v/>
      </c>
      <c r="N83" s="52" t="str">
        <f>IF(AND('Mapa final'!$AB$89="Alta",'Mapa final'!$AD$89="Menor"),CONCATENATE("R28C",'Mapa final'!$R$89),"")</f>
        <v/>
      </c>
      <c r="O83" s="124" t="str">
        <f>IF(AND('Mapa final'!$AB$90="Alta",'Mapa final'!$AD$90="Menor"),CONCATENATE("R28C",'Mapa final'!$R$90),"")</f>
        <v/>
      </c>
      <c r="P83" s="118" t="str">
        <f>IF(AND('Mapa final'!$AB$88="Alta",'Mapa final'!$AD$88="Moderado"),CONCATENATE("R28C",'Mapa final'!$R$88),"")</f>
        <v/>
      </c>
      <c r="Q83" s="44" t="str">
        <f>IF(AND('Mapa final'!$AB$89="Alta",'Mapa final'!$AD$89="Moderado"),CONCATENATE("R28C",'Mapa final'!$R$89),"")</f>
        <v/>
      </c>
      <c r="R83" s="119" t="str">
        <f>IF(AND('Mapa final'!$AB$90="Alta",'Mapa final'!$AD$90="Moderado"),CONCATENATE("R28C",'Mapa final'!$R$90),"")</f>
        <v/>
      </c>
      <c r="S83" s="118" t="str">
        <f>IF(AND('Mapa final'!$AB$88="Alta",'Mapa final'!$AD$88="Mayor"),CONCATENATE("R28C",'Mapa final'!$R$88),"")</f>
        <v/>
      </c>
      <c r="T83" s="44" t="str">
        <f>IF(AND('Mapa final'!$AB$89="Alta",'Mapa final'!$AD$89="Mayor"),CONCATENATE("R28C",'Mapa final'!$R$89),"")</f>
        <v/>
      </c>
      <c r="U83" s="119" t="str">
        <f>IF(AND('Mapa final'!$AB$90="Alta",'Mapa final'!$AD$90="Mayor"),CONCATENATE("R28C",'Mapa final'!$R$90),"")</f>
        <v/>
      </c>
      <c r="V83" s="45" t="str">
        <f>IF(AND('Mapa final'!$AB$88="Alta",'Mapa final'!$AD$88="Catastrófico"),CONCATENATE("R28C",'Mapa final'!$R$88),"")</f>
        <v/>
      </c>
      <c r="W83" s="46" t="str">
        <f>IF(AND('Mapa final'!$AB$89="Alta",'Mapa final'!$AD$89="Catastrófico"),CONCATENATE("R28C",'Mapa final'!$R$89),"")</f>
        <v/>
      </c>
      <c r="X83" s="113" t="str">
        <f>IF(AND('Mapa final'!$AB$90="Alta",'Mapa final'!$AD$90="Catastrófico"),CONCATENATE("R28C",'Mapa final'!$R$90),"")</f>
        <v/>
      </c>
      <c r="Y83" s="58"/>
      <c r="Z83" s="280"/>
      <c r="AA83" s="281"/>
      <c r="AB83" s="281"/>
      <c r="AC83" s="281"/>
      <c r="AD83" s="281"/>
      <c r="AE83" s="282"/>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row>
    <row r="84" spans="1:61" ht="15" customHeight="1" x14ac:dyDescent="0.25">
      <c r="A84" s="58"/>
      <c r="B84" s="298"/>
      <c r="C84" s="298"/>
      <c r="D84" s="299"/>
      <c r="E84" s="287"/>
      <c r="F84" s="288"/>
      <c r="G84" s="288"/>
      <c r="H84" s="288"/>
      <c r="I84" s="286"/>
      <c r="J84" s="51" t="str">
        <f>IF(AND('Mapa final'!$AB$91="Alta",'Mapa final'!$AD$91="Leve"),CONCATENATE("R29C",'Mapa final'!$R$91),"")</f>
        <v/>
      </c>
      <c r="K84" s="52" t="str">
        <f>IF(AND('Mapa final'!$AB$92="Alta",'Mapa final'!$AD$92="Leve"),CONCATENATE("R29C",'Mapa final'!$R$92),"")</f>
        <v/>
      </c>
      <c r="L84" s="124" t="str">
        <f>IF(AND('Mapa final'!$AB$93="Alta",'Mapa final'!$AD$93="Leve"),CONCATENATE("R29C",'Mapa final'!$R$93),"")</f>
        <v/>
      </c>
      <c r="M84" s="51" t="str">
        <f>IF(AND('Mapa final'!$AB$91="Alta",'Mapa final'!$AD$91="Menor"),CONCATENATE("R29C",'Mapa final'!$R$91),"")</f>
        <v/>
      </c>
      <c r="N84" s="52" t="str">
        <f>IF(AND('Mapa final'!$AB$92="Alta",'Mapa final'!$AD$92="Menor"),CONCATENATE("R29C",'Mapa final'!$R$92),"")</f>
        <v/>
      </c>
      <c r="O84" s="124" t="str">
        <f>IF(AND('Mapa final'!$AB$93="Alta",'Mapa final'!$AD$93="Menor"),CONCATENATE("R29C",'Mapa final'!$R$93),"")</f>
        <v/>
      </c>
      <c r="P84" s="118" t="str">
        <f>IF(AND('Mapa final'!$AB$91="Alta",'Mapa final'!$AD$91="Moderado"),CONCATENATE("R29C",'Mapa final'!$R$91),"")</f>
        <v/>
      </c>
      <c r="Q84" s="44" t="str">
        <f>IF(AND('Mapa final'!$AB$92="Alta",'Mapa final'!$AD$92="Moderado"),CONCATENATE("R29C",'Mapa final'!$R$92),"")</f>
        <v/>
      </c>
      <c r="R84" s="119" t="str">
        <f>IF(AND('Mapa final'!$AB$93="Alta",'Mapa final'!$AD$93="Moderado"),CONCATENATE("R29C",'Mapa final'!$R$93),"")</f>
        <v/>
      </c>
      <c r="S84" s="118" t="str">
        <f>IF(AND('Mapa final'!$AB$91="Alta",'Mapa final'!$AD$91="Mayor"),CONCATENATE("R29C",'Mapa final'!$R$91),"")</f>
        <v/>
      </c>
      <c r="T84" s="44" t="str">
        <f>IF(AND('Mapa final'!$AB$92="Alta",'Mapa final'!$AD$92="Mayor"),CONCATENATE("R29C",'Mapa final'!$R$92),"")</f>
        <v/>
      </c>
      <c r="U84" s="119" t="str">
        <f>IF(AND('Mapa final'!$AB$93="Alta",'Mapa final'!$AD$93="Mayor"),CONCATENATE("R29C",'Mapa final'!$R$93),"")</f>
        <v/>
      </c>
      <c r="V84" s="45" t="str">
        <f>IF(AND('Mapa final'!$AB$91="Alta",'Mapa final'!$AD$91="Catastrófico"),CONCATENATE("R29C",'Mapa final'!$R$91),"")</f>
        <v/>
      </c>
      <c r="W84" s="46" t="str">
        <f>IF(AND('Mapa final'!$AB$92="Alta",'Mapa final'!$AD$92="Catastrófico"),CONCATENATE("R29C",'Mapa final'!$R$92),"")</f>
        <v/>
      </c>
      <c r="X84" s="113" t="str">
        <f>IF(AND('Mapa final'!$AB$93="Alta",'Mapa final'!$AD$93="Catastrófico"),CONCATENATE("R29C",'Mapa final'!$R$93),"")</f>
        <v/>
      </c>
      <c r="Y84" s="58"/>
      <c r="Z84" s="280"/>
      <c r="AA84" s="281"/>
      <c r="AB84" s="281"/>
      <c r="AC84" s="281"/>
      <c r="AD84" s="281"/>
      <c r="AE84" s="282"/>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row>
    <row r="85" spans="1:61" ht="15" customHeight="1" x14ac:dyDescent="0.25">
      <c r="A85" s="58"/>
      <c r="B85" s="298"/>
      <c r="C85" s="298"/>
      <c r="D85" s="299"/>
      <c r="E85" s="287"/>
      <c r="F85" s="288"/>
      <c r="G85" s="288"/>
      <c r="H85" s="288"/>
      <c r="I85" s="286"/>
      <c r="J85" s="51" t="str">
        <f>IF(AND('Mapa final'!$AB$94="Alta",'Mapa final'!$AD$94="Leve"),CONCATENATE("R30C",'Mapa final'!$R$94),"")</f>
        <v/>
      </c>
      <c r="K85" s="52" t="str">
        <f>IF(AND('Mapa final'!$AB$95="Alta",'Mapa final'!$AD$95="Leve"),CONCATENATE("R30C",'Mapa final'!$R$95),"")</f>
        <v/>
      </c>
      <c r="L85" s="124" t="str">
        <f>IF(AND('Mapa final'!$AB$96="Alta",'Mapa final'!$AD$96="Leve"),CONCATENATE("R30C",'Mapa final'!$R$96),"")</f>
        <v/>
      </c>
      <c r="M85" s="51" t="str">
        <f>IF(AND('Mapa final'!$AB$94="Alta",'Mapa final'!$AD$94="Menor"),CONCATENATE("R30C",'Mapa final'!$R$94),"")</f>
        <v/>
      </c>
      <c r="N85" s="52" t="str">
        <f>IF(AND('Mapa final'!$AB$95="Alta",'Mapa final'!$AD$95="Menor"),CONCATENATE("R30C",'Mapa final'!$R$95),"")</f>
        <v/>
      </c>
      <c r="O85" s="124" t="str">
        <f>IF(AND('Mapa final'!$AB$96="Alta",'Mapa final'!$AD$96="Menor"),CONCATENATE("R30C",'Mapa final'!$R$96),"")</f>
        <v/>
      </c>
      <c r="P85" s="118" t="str">
        <f>IF(AND('Mapa final'!$AB$94="Alta",'Mapa final'!$AD$94="Moderado"),CONCATENATE("R30C",'Mapa final'!$R$94),"")</f>
        <v/>
      </c>
      <c r="Q85" s="44" t="str">
        <f>IF(AND('Mapa final'!$AB$95="Alta",'Mapa final'!$AD$95="Moderado"),CONCATENATE("R30C",'Mapa final'!$R$95),"")</f>
        <v/>
      </c>
      <c r="R85" s="119" t="str">
        <f>IF(AND('Mapa final'!$AB$96="Alta",'Mapa final'!$AD$96="Moderado"),CONCATENATE("R30C",'Mapa final'!$R$96),"")</f>
        <v/>
      </c>
      <c r="S85" s="118" t="str">
        <f>IF(AND('Mapa final'!$AB$94="Alta",'Mapa final'!$AD$94="Mayor"),CONCATENATE("R30C",'Mapa final'!$R$94),"")</f>
        <v/>
      </c>
      <c r="T85" s="44" t="str">
        <f>IF(AND('Mapa final'!$AB$95="Alta",'Mapa final'!$AD$95="Mayor"),CONCATENATE("R30C",'Mapa final'!$R$95),"")</f>
        <v/>
      </c>
      <c r="U85" s="119" t="str">
        <f>IF(AND('Mapa final'!$AB$96="Alta",'Mapa final'!$AD$96="Mayor"),CONCATENATE("R30C",'Mapa final'!$R$96),"")</f>
        <v/>
      </c>
      <c r="V85" s="45" t="str">
        <f>IF(AND('Mapa final'!$AB$94="Alta",'Mapa final'!$AD$94="Catastrófico"),CONCATENATE("R30C",'Mapa final'!$R$94),"")</f>
        <v/>
      </c>
      <c r="W85" s="46" t="str">
        <f>IF(AND('Mapa final'!$AB$95="Alta",'Mapa final'!$AD$95="Catastrófico"),CONCATENATE("R30C",'Mapa final'!$R$95),"")</f>
        <v/>
      </c>
      <c r="X85" s="113" t="str">
        <f>IF(AND('Mapa final'!$AB$96="Alta",'Mapa final'!$AD$96="Catastrófico"),CONCATENATE("R30C",'Mapa final'!$R$96),"")</f>
        <v/>
      </c>
      <c r="Y85" s="58"/>
      <c r="Z85" s="280"/>
      <c r="AA85" s="281"/>
      <c r="AB85" s="281"/>
      <c r="AC85" s="281"/>
      <c r="AD85" s="281"/>
      <c r="AE85" s="282"/>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row>
    <row r="86" spans="1:61" ht="15" customHeight="1" x14ac:dyDescent="0.25">
      <c r="A86" s="58"/>
      <c r="B86" s="298"/>
      <c r="C86" s="298"/>
      <c r="D86" s="299"/>
      <c r="E86" s="287"/>
      <c r="F86" s="288"/>
      <c r="G86" s="288"/>
      <c r="H86" s="288"/>
      <c r="I86" s="286"/>
      <c r="J86" s="51" t="str">
        <f>IF(AND('Mapa final'!$AB$97="Alta",'Mapa final'!$AD$97="Leve"),CONCATENATE("R31C",'Mapa final'!$R$97),"")</f>
        <v/>
      </c>
      <c r="K86" s="52" t="str">
        <f>IF(AND('Mapa final'!$AB$98="Alta",'Mapa final'!$AD$98="Leve"),CONCATENATE("R31C",'Mapa final'!$R$98),"")</f>
        <v/>
      </c>
      <c r="L86" s="124" t="str">
        <f>IF(AND('Mapa final'!$AB$99="Alta",'Mapa final'!$AD$99="Leve"),CONCATENATE("R31C",'Mapa final'!$R$99),"")</f>
        <v/>
      </c>
      <c r="M86" s="51" t="str">
        <f>IF(AND('Mapa final'!$AB$97="Alta",'Mapa final'!$AD$97="Menor"),CONCATENATE("R31C",'Mapa final'!$R$97),"")</f>
        <v/>
      </c>
      <c r="N86" s="52" t="str">
        <f>IF(AND('Mapa final'!$AB$98="Alta",'Mapa final'!$AD$98="Menor"),CONCATENATE("R31C",'Mapa final'!$R$98),"")</f>
        <v/>
      </c>
      <c r="O86" s="124" t="str">
        <f>IF(AND('Mapa final'!$AB$99="Alta",'Mapa final'!$AD$99="Menor"),CONCATENATE("R31C",'Mapa final'!$R$99),"")</f>
        <v/>
      </c>
      <c r="P86" s="118" t="str">
        <f>IF(AND('Mapa final'!$AB$97="Alta",'Mapa final'!$AD$97="Moderado"),CONCATENATE("R31C",'Mapa final'!$R$97),"")</f>
        <v/>
      </c>
      <c r="Q86" s="44" t="str">
        <f>IF(AND('Mapa final'!$AB$98="Alta",'Mapa final'!$AD$98="Moderado"),CONCATENATE("R31C",'Mapa final'!$R$98),"")</f>
        <v/>
      </c>
      <c r="R86" s="119" t="str">
        <f>IF(AND('Mapa final'!$AB$99="Alta",'Mapa final'!$AD$99="Moderado"),CONCATENATE("R31C",'Mapa final'!$R$99),"")</f>
        <v/>
      </c>
      <c r="S86" s="118" t="str">
        <f>IF(AND('Mapa final'!$AB$97="Alta",'Mapa final'!$AD$97="Mayor"),CONCATENATE("R31C",'Mapa final'!$R$97),"")</f>
        <v/>
      </c>
      <c r="T86" s="44" t="str">
        <f>IF(AND('Mapa final'!$AB$98="Alta",'Mapa final'!$AD$98="Mayor"),CONCATENATE("R31C",'Mapa final'!$R$98),"")</f>
        <v/>
      </c>
      <c r="U86" s="119" t="str">
        <f>IF(AND('Mapa final'!$AB$99="Alta",'Mapa final'!$AD$99="Mayor"),CONCATENATE("R31C",'Mapa final'!$R$99),"")</f>
        <v/>
      </c>
      <c r="V86" s="45" t="str">
        <f>IF(AND('Mapa final'!$AB$97="Alta",'Mapa final'!$AD$97="Catastrófico"),CONCATENATE("R31C",'Mapa final'!$R$97),"")</f>
        <v/>
      </c>
      <c r="W86" s="46" t="str">
        <f>IF(AND('Mapa final'!$AB$98="Alta",'Mapa final'!$AD$98="Catastrófico"),CONCATENATE("R31C",'Mapa final'!$R$98),"")</f>
        <v/>
      </c>
      <c r="X86" s="113" t="str">
        <f>IF(AND('Mapa final'!$AB$99="Alta",'Mapa final'!$AD$99="Catastrófico"),CONCATENATE("R31C",'Mapa final'!$R$99),"")</f>
        <v/>
      </c>
      <c r="Y86" s="58"/>
      <c r="Z86" s="280"/>
      <c r="AA86" s="281"/>
      <c r="AB86" s="281"/>
      <c r="AC86" s="281"/>
      <c r="AD86" s="281"/>
      <c r="AE86" s="282"/>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row>
    <row r="87" spans="1:61" ht="15" customHeight="1" x14ac:dyDescent="0.25">
      <c r="A87" s="58"/>
      <c r="B87" s="298"/>
      <c r="C87" s="298"/>
      <c r="D87" s="299"/>
      <c r="E87" s="287"/>
      <c r="F87" s="288"/>
      <c r="G87" s="288"/>
      <c r="H87" s="288"/>
      <c r="I87" s="286"/>
      <c r="J87" s="51" t="str">
        <f>IF(AND('Mapa final'!$AB$100="Alta",'Mapa final'!$AD$100="Leve"),CONCATENATE("R32C",'Mapa final'!$R$100),"")</f>
        <v/>
      </c>
      <c r="K87" s="52" t="str">
        <f>IF(AND('Mapa final'!$AB$101="Alta",'Mapa final'!$AD$101="Leve"),CONCATENATE("R32C",'Mapa final'!$R$101),"")</f>
        <v/>
      </c>
      <c r="L87" s="124" t="str">
        <f>IF(AND('Mapa final'!$AB$102="Alta",'Mapa final'!$AD$102="Leve"),CONCATENATE("R32C",'Mapa final'!$R$102),"")</f>
        <v/>
      </c>
      <c r="M87" s="51" t="str">
        <f>IF(AND('Mapa final'!$AB$100="Alta",'Mapa final'!$AD$100="Menor"),CONCATENATE("R32C",'Mapa final'!$R$100),"")</f>
        <v/>
      </c>
      <c r="N87" s="52" t="str">
        <f>IF(AND('Mapa final'!$AB$101="Alta",'Mapa final'!$AD$101="Menor"),CONCATENATE("R32C",'Mapa final'!$R$101),"")</f>
        <v/>
      </c>
      <c r="O87" s="124" t="str">
        <f>IF(AND('Mapa final'!$AB$102="Alta",'Mapa final'!$AD$102="Menor"),CONCATENATE("R32C",'Mapa final'!$R$102),"")</f>
        <v/>
      </c>
      <c r="P87" s="118" t="str">
        <f>IF(AND('Mapa final'!$AB$100="Alta",'Mapa final'!$AD$100="Moderado"),CONCATENATE("R32C",'Mapa final'!$R$100),"")</f>
        <v/>
      </c>
      <c r="Q87" s="44" t="str">
        <f>IF(AND('Mapa final'!$AB$101="Alta",'Mapa final'!$AD$101="Moderado"),CONCATENATE("R32C",'Mapa final'!$R$101),"")</f>
        <v/>
      </c>
      <c r="R87" s="119" t="str">
        <f>IF(AND('Mapa final'!$AB$102="Alta",'Mapa final'!$AD$102="Moderado"),CONCATENATE("R32C",'Mapa final'!$R$102),"")</f>
        <v/>
      </c>
      <c r="S87" s="118" t="str">
        <f>IF(AND('Mapa final'!$AB$100="Alta",'Mapa final'!$AD$100="Mayor"),CONCATENATE("R32C",'Mapa final'!$R$100),"")</f>
        <v/>
      </c>
      <c r="T87" s="44" t="str">
        <f>IF(AND('Mapa final'!$AB$101="Alta",'Mapa final'!$AD$101="Mayor"),CONCATENATE("R32C",'Mapa final'!$R$101),"")</f>
        <v/>
      </c>
      <c r="U87" s="119" t="str">
        <f>IF(AND('Mapa final'!$AB$102="Alta",'Mapa final'!$AD$102="Mayor"),CONCATENATE("R32C",'Mapa final'!$R$102),"")</f>
        <v/>
      </c>
      <c r="V87" s="45" t="str">
        <f>IF(AND('Mapa final'!$AB$100="Alta",'Mapa final'!$AD$100="Catastrófico"),CONCATENATE("R32C",'Mapa final'!$R$100),"")</f>
        <v/>
      </c>
      <c r="W87" s="46" t="str">
        <f>IF(AND('Mapa final'!$AB$101="Alta",'Mapa final'!$AD$101="Catastrófico"),CONCATENATE("R32C",'Mapa final'!$R$101),"")</f>
        <v/>
      </c>
      <c r="X87" s="113" t="str">
        <f>IF(AND('Mapa final'!$AB$102="Alta",'Mapa final'!$AD$102="Catastrófico"),CONCATENATE("R32C",'Mapa final'!$R$102),"")</f>
        <v/>
      </c>
      <c r="Y87" s="58"/>
      <c r="Z87" s="280"/>
      <c r="AA87" s="281"/>
      <c r="AB87" s="281"/>
      <c r="AC87" s="281"/>
      <c r="AD87" s="281"/>
      <c r="AE87" s="282"/>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row>
    <row r="88" spans="1:61" ht="15" customHeight="1" x14ac:dyDescent="0.25">
      <c r="A88" s="58"/>
      <c r="B88" s="298"/>
      <c r="C88" s="298"/>
      <c r="D88" s="299"/>
      <c r="E88" s="287"/>
      <c r="F88" s="288"/>
      <c r="G88" s="288"/>
      <c r="H88" s="288"/>
      <c r="I88" s="286"/>
      <c r="J88" s="51" t="str">
        <f>IF(AND('Mapa final'!$AB$103="Alta",'Mapa final'!$AD$103="Leve"),CONCATENATE("R33C",'Mapa final'!$R$103),"")</f>
        <v/>
      </c>
      <c r="K88" s="52" t="str">
        <f>IF(AND('Mapa final'!$AB$104="Alta",'Mapa final'!$AD$104="Leve"),CONCATENATE("R33C",'Mapa final'!$R$104),"")</f>
        <v/>
      </c>
      <c r="L88" s="124" t="str">
        <f>IF(AND('Mapa final'!$AB$105="Alta",'Mapa final'!$AD$105="Leve"),CONCATENATE("R33C",'Mapa final'!$R$105),"")</f>
        <v/>
      </c>
      <c r="M88" s="51" t="str">
        <f>IF(AND('Mapa final'!$AB$103="Alta",'Mapa final'!$AD$103="Menor"),CONCATENATE("R33C",'Mapa final'!$R$103),"")</f>
        <v/>
      </c>
      <c r="N88" s="52" t="str">
        <f>IF(AND('Mapa final'!$AB$104="Alta",'Mapa final'!$AD$104="Menor"),CONCATENATE("R33C",'Mapa final'!$R$104),"")</f>
        <v/>
      </c>
      <c r="O88" s="124" t="str">
        <f>IF(AND('Mapa final'!$AB$105="Alta",'Mapa final'!$AD$105="Menor"),CONCATENATE("R33C",'Mapa final'!$R$105),"")</f>
        <v/>
      </c>
      <c r="P88" s="118" t="str">
        <f>IF(AND('Mapa final'!$AB$103="Alta",'Mapa final'!$AD$103="Moderado"),CONCATENATE("R33C",'Mapa final'!$R$103),"")</f>
        <v/>
      </c>
      <c r="Q88" s="44" t="str">
        <f>IF(AND('Mapa final'!$AB$104="Alta",'Mapa final'!$AD$104="Moderado"),CONCATENATE("R33C",'Mapa final'!$R$104),"")</f>
        <v/>
      </c>
      <c r="R88" s="119" t="str">
        <f>IF(AND('Mapa final'!$AB$105="Alta",'Mapa final'!$AD$105="Moderado"),CONCATENATE("R33C",'Mapa final'!$R$105),"")</f>
        <v/>
      </c>
      <c r="S88" s="118" t="str">
        <f>IF(AND('Mapa final'!$AB$103="Alta",'Mapa final'!$AD$103="Mayor"),CONCATENATE("R33C",'Mapa final'!$R$103),"")</f>
        <v/>
      </c>
      <c r="T88" s="44" t="str">
        <f>IF(AND('Mapa final'!$AB$104="Alta",'Mapa final'!$AD$104="Mayor"),CONCATENATE("R33C",'Mapa final'!$R$104),"")</f>
        <v/>
      </c>
      <c r="U88" s="119" t="str">
        <f>IF(AND('Mapa final'!$AB$105="Alta",'Mapa final'!$AD$105="Mayor"),CONCATENATE("R33C",'Mapa final'!$R$105),"")</f>
        <v/>
      </c>
      <c r="V88" s="45" t="str">
        <f>IF(AND('Mapa final'!$AB$103="Alta",'Mapa final'!$AD$103="Catastrófico"),CONCATENATE("R33C",'Mapa final'!$R$103),"")</f>
        <v/>
      </c>
      <c r="W88" s="46" t="str">
        <f>IF(AND('Mapa final'!$AB$104="Alta",'Mapa final'!$AD$104="Catastrófico"),CONCATENATE("R33C",'Mapa final'!$R$104),"")</f>
        <v/>
      </c>
      <c r="X88" s="113" t="str">
        <f>IF(AND('Mapa final'!$AB$105="Alta",'Mapa final'!$AD$105="Catastrófico"),CONCATENATE("R33C",'Mapa final'!$R$105),"")</f>
        <v/>
      </c>
      <c r="Y88" s="58"/>
      <c r="Z88" s="280"/>
      <c r="AA88" s="281"/>
      <c r="AB88" s="281"/>
      <c r="AC88" s="281"/>
      <c r="AD88" s="281"/>
      <c r="AE88" s="282"/>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row>
    <row r="89" spans="1:61" ht="15" customHeight="1" x14ac:dyDescent="0.25">
      <c r="A89" s="58"/>
      <c r="B89" s="298"/>
      <c r="C89" s="298"/>
      <c r="D89" s="299"/>
      <c r="E89" s="287"/>
      <c r="F89" s="288"/>
      <c r="G89" s="288"/>
      <c r="H89" s="288"/>
      <c r="I89" s="286"/>
      <c r="J89" s="51" t="str">
        <f>IF(AND('Mapa final'!$AB$106="Alta",'Mapa final'!$AD$106="Leve"),CONCATENATE("R34C",'Mapa final'!$R$106),"")</f>
        <v/>
      </c>
      <c r="K89" s="52" t="str">
        <f>IF(AND('Mapa final'!$AB$107="Alta",'Mapa final'!$AD$107="Leve"),CONCATENATE("R34C",'Mapa final'!$R$107),"")</f>
        <v/>
      </c>
      <c r="L89" s="124" t="str">
        <f>IF(AND('Mapa final'!$AB$108="Alta",'Mapa final'!$AD$108="Leve"),CONCATENATE("R34C",'Mapa final'!$R$108),"")</f>
        <v/>
      </c>
      <c r="M89" s="51" t="str">
        <f>IF(AND('Mapa final'!$AB$106="Alta",'Mapa final'!$AD$106="Menor"),CONCATENATE("R34C",'Mapa final'!$R$106),"")</f>
        <v/>
      </c>
      <c r="N89" s="52" t="str">
        <f>IF(AND('Mapa final'!$AB$107="Alta",'Mapa final'!$AD$107="Menor"),CONCATENATE("R34C",'Mapa final'!$R$107),"")</f>
        <v/>
      </c>
      <c r="O89" s="124" t="str">
        <f>IF(AND('Mapa final'!$AB$108="Alta",'Mapa final'!$AD$108="Menor"),CONCATENATE("R34C",'Mapa final'!$R$108),"")</f>
        <v/>
      </c>
      <c r="P89" s="118" t="str">
        <f>IF(AND('Mapa final'!$AB$106="Alta",'Mapa final'!$AD$106="Moderado"),CONCATENATE("R34C",'Mapa final'!$R$106),"")</f>
        <v/>
      </c>
      <c r="Q89" s="44" t="str">
        <f>IF(AND('Mapa final'!$AB$107="Alta",'Mapa final'!$AD$107="Moderado"),CONCATENATE("R34C",'Mapa final'!$R$107),"")</f>
        <v/>
      </c>
      <c r="R89" s="119" t="str">
        <f>IF(AND('Mapa final'!$AB$108="Alta",'Mapa final'!$AD$108="Moderado"),CONCATENATE("R34C",'Mapa final'!$R$108),"")</f>
        <v/>
      </c>
      <c r="S89" s="118" t="str">
        <f>IF(AND('Mapa final'!$AB$106="Alta",'Mapa final'!$AD$106="Mayor"),CONCATENATE("R34C",'Mapa final'!$R$106),"")</f>
        <v/>
      </c>
      <c r="T89" s="44" t="str">
        <f>IF(AND('Mapa final'!$AB$107="Alta",'Mapa final'!$AD$107="Mayor"),CONCATENATE("R34C",'Mapa final'!$R$107),"")</f>
        <v/>
      </c>
      <c r="U89" s="119" t="str">
        <f>IF(AND('Mapa final'!$AB$108="Alta",'Mapa final'!$AD$108="Mayor"),CONCATENATE("R34C",'Mapa final'!$R$108),"")</f>
        <v/>
      </c>
      <c r="V89" s="45" t="str">
        <f>IF(AND('Mapa final'!$AB$106="Alta",'Mapa final'!$AD$106="Catastrófico"),CONCATENATE("R34C",'Mapa final'!$R$106),"")</f>
        <v/>
      </c>
      <c r="W89" s="46" t="str">
        <f>IF(AND('Mapa final'!$AB$107="Alta",'Mapa final'!$AD$107="Catastrófico"),CONCATENATE("R34C",'Mapa final'!$R$107),"")</f>
        <v/>
      </c>
      <c r="X89" s="113" t="str">
        <f>IF(AND('Mapa final'!$AB$108="Alta",'Mapa final'!$AD$108="Catastrófico"),CONCATENATE("R34C",'Mapa final'!$R$108),"")</f>
        <v/>
      </c>
      <c r="Y89" s="58"/>
      <c r="Z89" s="280"/>
      <c r="AA89" s="281"/>
      <c r="AB89" s="281"/>
      <c r="AC89" s="281"/>
      <c r="AD89" s="281"/>
      <c r="AE89" s="282"/>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row>
    <row r="90" spans="1:61" ht="15" customHeight="1" x14ac:dyDescent="0.25">
      <c r="A90" s="58"/>
      <c r="B90" s="298"/>
      <c r="C90" s="298"/>
      <c r="D90" s="299"/>
      <c r="E90" s="287"/>
      <c r="F90" s="288"/>
      <c r="G90" s="288"/>
      <c r="H90" s="288"/>
      <c r="I90" s="286"/>
      <c r="J90" s="51" t="str">
        <f>IF(AND('Mapa final'!$AB$109="Alta",'Mapa final'!$AD$109="Leve"),CONCATENATE("R35C",'Mapa final'!$R$109),"")</f>
        <v/>
      </c>
      <c r="K90" s="52" t="str">
        <f>IF(AND('Mapa final'!$AB$110="Alta",'Mapa final'!$AD$110="Leve"),CONCATENATE("R35C",'Mapa final'!$R$110),"")</f>
        <v/>
      </c>
      <c r="L90" s="124" t="str">
        <f>IF(AND('Mapa final'!$AB$111="Alta",'Mapa final'!$AD$111="Leve"),CONCATENATE("R35C",'Mapa final'!$R$111),"")</f>
        <v/>
      </c>
      <c r="M90" s="51" t="str">
        <f>IF(AND('Mapa final'!$AB$109="Alta",'Mapa final'!$AD$109="Menor"),CONCATENATE("R35C",'Mapa final'!$R$109),"")</f>
        <v/>
      </c>
      <c r="N90" s="52" t="str">
        <f>IF(AND('Mapa final'!$AB$110="Alta",'Mapa final'!$AD$110="Menor"),CONCATENATE("R35C",'Mapa final'!$R$110),"")</f>
        <v/>
      </c>
      <c r="O90" s="124" t="str">
        <f>IF(AND('Mapa final'!$AB$111="Alta",'Mapa final'!$AD$111="Menor"),CONCATENATE("R35C",'Mapa final'!$R$111),"")</f>
        <v/>
      </c>
      <c r="P90" s="118" t="str">
        <f>IF(AND('Mapa final'!$AB$109="Alta",'Mapa final'!$AD$109="Moderado"),CONCATENATE("R35C",'Mapa final'!$R$109),"")</f>
        <v/>
      </c>
      <c r="Q90" s="44" t="str">
        <f>IF(AND('Mapa final'!$AB$110="Alta",'Mapa final'!$AD$110="Moderado"),CONCATENATE("R35C",'Mapa final'!$R$110),"")</f>
        <v/>
      </c>
      <c r="R90" s="119" t="str">
        <f>IF(AND('Mapa final'!$AB$111="Alta",'Mapa final'!$AD$111="Moderado"),CONCATENATE("R35C",'Mapa final'!$R$111),"")</f>
        <v/>
      </c>
      <c r="S90" s="118" t="str">
        <f>IF(AND('Mapa final'!$AB$109="Alta",'Mapa final'!$AD$109="Mayor"),CONCATENATE("R35C",'Mapa final'!$R$109),"")</f>
        <v/>
      </c>
      <c r="T90" s="44" t="str">
        <f>IF(AND('Mapa final'!$AB$110="Alta",'Mapa final'!$AD$110="Mayor"),CONCATENATE("R35C",'Mapa final'!$R$110),"")</f>
        <v/>
      </c>
      <c r="U90" s="119" t="str">
        <f>IF(AND('Mapa final'!$AB$111="Alta",'Mapa final'!$AD$111="Mayor"),CONCATENATE("R35C",'Mapa final'!$R$111),"")</f>
        <v/>
      </c>
      <c r="V90" s="45" t="str">
        <f>IF(AND('Mapa final'!$AB$109="Alta",'Mapa final'!$AD$109="Catastrófico"),CONCATENATE("R35C",'Mapa final'!$R$109),"")</f>
        <v/>
      </c>
      <c r="W90" s="46" t="str">
        <f>IF(AND('Mapa final'!$AB$110="Alta",'Mapa final'!$AD$110="Catastrófico"),CONCATENATE("R35C",'Mapa final'!$R$110),"")</f>
        <v/>
      </c>
      <c r="X90" s="113" t="str">
        <f>IF(AND('Mapa final'!$AB$111="Alta",'Mapa final'!$AD$111="Catastrófico"),CONCATENATE("R35C",'Mapa final'!$R$111),"")</f>
        <v/>
      </c>
      <c r="Y90" s="58"/>
      <c r="Z90" s="280"/>
      <c r="AA90" s="281"/>
      <c r="AB90" s="281"/>
      <c r="AC90" s="281"/>
      <c r="AD90" s="281"/>
      <c r="AE90" s="282"/>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row>
    <row r="91" spans="1:61" ht="15" customHeight="1" x14ac:dyDescent="0.25">
      <c r="A91" s="58"/>
      <c r="B91" s="298"/>
      <c r="C91" s="298"/>
      <c r="D91" s="299"/>
      <c r="E91" s="287"/>
      <c r="F91" s="288"/>
      <c r="G91" s="288"/>
      <c r="H91" s="288"/>
      <c r="I91" s="286"/>
      <c r="J91" s="51" t="str">
        <f>IF(AND('Mapa final'!$AB$112="Alta",'Mapa final'!$AD$112="Leve"),CONCATENATE("R36C",'Mapa final'!$R$112),"")</f>
        <v/>
      </c>
      <c r="K91" s="52" t="str">
        <f>IF(AND('Mapa final'!$AB$113="Alta",'Mapa final'!$AD$113="Leve"),CONCATENATE("R36C",'Mapa final'!$R$113),"")</f>
        <v/>
      </c>
      <c r="L91" s="124" t="str">
        <f>IF(AND('Mapa final'!$AB$114="Alta",'Mapa final'!$AD$114="Leve"),CONCATENATE("R36C",'Mapa final'!$R$114),"")</f>
        <v/>
      </c>
      <c r="M91" s="51" t="str">
        <f>IF(AND('Mapa final'!$AB$112="Alta",'Mapa final'!$AD$112="Menor"),CONCATENATE("R36C",'Mapa final'!$R$112),"")</f>
        <v/>
      </c>
      <c r="N91" s="52" t="str">
        <f>IF(AND('Mapa final'!$AB$113="Alta",'Mapa final'!$AD$113="Menor"),CONCATENATE("R36C",'Mapa final'!$R$113),"")</f>
        <v/>
      </c>
      <c r="O91" s="124" t="str">
        <f>IF(AND('Mapa final'!$AB$114="Alta",'Mapa final'!$AD$114="Menor"),CONCATENATE("R36C",'Mapa final'!$R$114),"")</f>
        <v/>
      </c>
      <c r="P91" s="118" t="str">
        <f>IF(AND('Mapa final'!$AB$112="Alta",'Mapa final'!$AD$112="Moderado"),CONCATENATE("R36C",'Mapa final'!$R$112),"")</f>
        <v/>
      </c>
      <c r="Q91" s="44" t="str">
        <f>IF(AND('Mapa final'!$AB$113="Alta",'Mapa final'!$AD$113="Moderado"),CONCATENATE("R36C",'Mapa final'!$R$113),"")</f>
        <v/>
      </c>
      <c r="R91" s="119" t="str">
        <f>IF(AND('Mapa final'!$AB$114="Alta",'Mapa final'!$AD$114="Moderado"),CONCATENATE("R36C",'Mapa final'!$R$114),"")</f>
        <v/>
      </c>
      <c r="S91" s="118" t="str">
        <f>IF(AND('Mapa final'!$AB$112="Alta",'Mapa final'!$AD$112="Mayor"),CONCATENATE("R36C",'Mapa final'!$R$112),"")</f>
        <v/>
      </c>
      <c r="T91" s="44" t="str">
        <f>IF(AND('Mapa final'!$AB$113="Alta",'Mapa final'!$AD$113="Mayor"),CONCATENATE("R36C",'Mapa final'!$R$113),"")</f>
        <v/>
      </c>
      <c r="U91" s="119" t="str">
        <f>IF(AND('Mapa final'!$AB$114="Alta",'Mapa final'!$AD$114="Mayor"),CONCATENATE("R36C",'Mapa final'!$R$114),"")</f>
        <v/>
      </c>
      <c r="V91" s="45" t="str">
        <f>IF(AND('Mapa final'!$AB$112="Alta",'Mapa final'!$AD$112="Catastrófico"),CONCATENATE("R36C",'Mapa final'!$R$112),"")</f>
        <v/>
      </c>
      <c r="W91" s="46" t="str">
        <f>IF(AND('Mapa final'!$AB$113="Alta",'Mapa final'!$AD$113="Catastrófico"),CONCATENATE("R36C",'Mapa final'!$R$113),"")</f>
        <v/>
      </c>
      <c r="X91" s="113" t="str">
        <f>IF(AND('Mapa final'!$AB$114="Alta",'Mapa final'!$AD$114="Catastrófico"),CONCATENATE("R36C",'Mapa final'!$R$114),"")</f>
        <v/>
      </c>
      <c r="Y91" s="58"/>
      <c r="Z91" s="280"/>
      <c r="AA91" s="281"/>
      <c r="AB91" s="281"/>
      <c r="AC91" s="281"/>
      <c r="AD91" s="281"/>
      <c r="AE91" s="282"/>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row>
    <row r="92" spans="1:61" ht="15" customHeight="1" x14ac:dyDescent="0.25">
      <c r="A92" s="58"/>
      <c r="B92" s="298"/>
      <c r="C92" s="298"/>
      <c r="D92" s="299"/>
      <c r="E92" s="287"/>
      <c r="F92" s="288"/>
      <c r="G92" s="288"/>
      <c r="H92" s="288"/>
      <c r="I92" s="286"/>
      <c r="J92" s="51" t="str">
        <f>IF(AND('Mapa final'!$AB$115="Alta",'Mapa final'!$AD$115="Leve"),CONCATENATE("R37C",'Mapa final'!$R$115),"")</f>
        <v/>
      </c>
      <c r="K92" s="52" t="str">
        <f>IF(AND('Mapa final'!$AB$116="Alta",'Mapa final'!$AD$116="Leve"),CONCATENATE("R37C",'Mapa final'!$R$116),"")</f>
        <v/>
      </c>
      <c r="L92" s="124" t="str">
        <f>IF(AND('Mapa final'!$AB$117="Alta",'Mapa final'!$AD$117="Leve"),CONCATENATE("R37C",'Mapa final'!$R$117),"")</f>
        <v/>
      </c>
      <c r="M92" s="51" t="str">
        <f>IF(AND('Mapa final'!$AB$115="Alta",'Mapa final'!$AD$115="Menor"),CONCATENATE("R37C",'Mapa final'!$R$115),"")</f>
        <v/>
      </c>
      <c r="N92" s="52" t="str">
        <f>IF(AND('Mapa final'!$AB$116="Alta",'Mapa final'!$AD$116="Menor"),CONCATENATE("R37C",'Mapa final'!$R$116),"")</f>
        <v/>
      </c>
      <c r="O92" s="124" t="str">
        <f>IF(AND('Mapa final'!$AB$117="Alta",'Mapa final'!$AD$117="Menor"),CONCATENATE("R37C",'Mapa final'!$R$117),"")</f>
        <v/>
      </c>
      <c r="P92" s="118" t="str">
        <f>IF(AND('Mapa final'!$AB$115="Alta",'Mapa final'!$AD$115="Moderado"),CONCATENATE("R37C",'Mapa final'!$R$115),"")</f>
        <v/>
      </c>
      <c r="Q92" s="44" t="str">
        <f>IF(AND('Mapa final'!$AB$116="Alta",'Mapa final'!$AD$116="Moderado"),CONCATENATE("R37C",'Mapa final'!$R$116),"")</f>
        <v/>
      </c>
      <c r="R92" s="119" t="str">
        <f>IF(AND('Mapa final'!$AB$117="Alta",'Mapa final'!$AD$117="Moderado"),CONCATENATE("R37C",'Mapa final'!$R$117),"")</f>
        <v/>
      </c>
      <c r="S92" s="118" t="str">
        <f>IF(AND('Mapa final'!$AB$115="Alta",'Mapa final'!$AD$115="Mayor"),CONCATENATE("R37C",'Mapa final'!$R$115),"")</f>
        <v/>
      </c>
      <c r="T92" s="44" t="str">
        <f>IF(AND('Mapa final'!$AB$116="Alta",'Mapa final'!$AD$116="Mayor"),CONCATENATE("R37C",'Mapa final'!$R$116),"")</f>
        <v/>
      </c>
      <c r="U92" s="119" t="str">
        <f>IF(AND('Mapa final'!$AB$117="Alta",'Mapa final'!$AD$117="Mayor"),CONCATENATE("R37C",'Mapa final'!$R$117),"")</f>
        <v/>
      </c>
      <c r="V92" s="45" t="str">
        <f>IF(AND('Mapa final'!$AB$115="Alta",'Mapa final'!$AD$115="Catastrófico"),CONCATENATE("R37C",'Mapa final'!$R$115),"")</f>
        <v/>
      </c>
      <c r="W92" s="46" t="str">
        <f>IF(AND('Mapa final'!$AB$116="Alta",'Mapa final'!$AD$116="Catastrófico"),CONCATENATE("R37C",'Mapa final'!$R$116),"")</f>
        <v/>
      </c>
      <c r="X92" s="113" t="str">
        <f>IF(AND('Mapa final'!$AB$117="Alta",'Mapa final'!$AD$117="Catastrófico"),CONCATENATE("R37C",'Mapa final'!$R$117),"")</f>
        <v/>
      </c>
      <c r="Y92" s="58"/>
      <c r="Z92" s="280"/>
      <c r="AA92" s="281"/>
      <c r="AB92" s="281"/>
      <c r="AC92" s="281"/>
      <c r="AD92" s="281"/>
      <c r="AE92" s="282"/>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row>
    <row r="93" spans="1:61" ht="15" customHeight="1" x14ac:dyDescent="0.25">
      <c r="A93" s="58"/>
      <c r="B93" s="298"/>
      <c r="C93" s="298"/>
      <c r="D93" s="299"/>
      <c r="E93" s="287"/>
      <c r="F93" s="288"/>
      <c r="G93" s="288"/>
      <c r="H93" s="288"/>
      <c r="I93" s="286"/>
      <c r="J93" s="51" t="str">
        <f>IF(AND('Mapa final'!$AB$118="Alta",'Mapa final'!$AD$118="Leve"),CONCATENATE("R38C",'Mapa final'!$R$118),"")</f>
        <v/>
      </c>
      <c r="K93" s="52" t="str">
        <f>IF(AND('Mapa final'!$AB$119="Alta",'Mapa final'!$AD$119="Leve"),CONCATENATE("R38C",'Mapa final'!$R$119),"")</f>
        <v/>
      </c>
      <c r="L93" s="124" t="str">
        <f>IF(AND('Mapa final'!$AB$120="Alta",'Mapa final'!$AD$120="Leve"),CONCATENATE("R38C",'Mapa final'!$R$120),"")</f>
        <v/>
      </c>
      <c r="M93" s="51" t="str">
        <f>IF(AND('Mapa final'!$AB$118="Alta",'Mapa final'!$AD$118="Menor"),CONCATENATE("R38C",'Mapa final'!$R$118),"")</f>
        <v/>
      </c>
      <c r="N93" s="52" t="str">
        <f>IF(AND('Mapa final'!$AB$119="Alta",'Mapa final'!$AD$119="Menor"),CONCATENATE("R38C",'Mapa final'!$R$119),"")</f>
        <v/>
      </c>
      <c r="O93" s="124" t="str">
        <f>IF(AND('Mapa final'!$AB$120="Alta",'Mapa final'!$AD$120="Menor"),CONCATENATE("R38C",'Mapa final'!$R$120),"")</f>
        <v/>
      </c>
      <c r="P93" s="118" t="str">
        <f>IF(AND('Mapa final'!$AB$118="Alta",'Mapa final'!$AD$118="Moderado"),CONCATENATE("R38C",'Mapa final'!$R$118),"")</f>
        <v/>
      </c>
      <c r="Q93" s="44" t="str">
        <f>IF(AND('Mapa final'!$AB$119="Alta",'Mapa final'!$AD$119="Moderado"),CONCATENATE("R38C",'Mapa final'!$R$119),"")</f>
        <v/>
      </c>
      <c r="R93" s="119" t="str">
        <f>IF(AND('Mapa final'!$AB$120="Alta",'Mapa final'!$AD$120="Moderado"),CONCATENATE("R38C",'Mapa final'!$R$120),"")</f>
        <v/>
      </c>
      <c r="S93" s="118" t="str">
        <f>IF(AND('Mapa final'!$AB$118="Alta",'Mapa final'!$AD$118="Mayor"),CONCATENATE("R38C",'Mapa final'!$R$118),"")</f>
        <v/>
      </c>
      <c r="T93" s="44" t="str">
        <f>IF(AND('Mapa final'!$AB$119="Alta",'Mapa final'!$AD$119="Mayor"),CONCATENATE("R38C",'Mapa final'!$R$119),"")</f>
        <v/>
      </c>
      <c r="U93" s="119" t="str">
        <f>IF(AND('Mapa final'!$AB$120="Alta",'Mapa final'!$AD$120="Mayor"),CONCATENATE("R38C",'Mapa final'!$R$120),"")</f>
        <v/>
      </c>
      <c r="V93" s="45" t="str">
        <f>IF(AND('Mapa final'!$AB$118="Alta",'Mapa final'!$AD$118="Catastrófico"),CONCATENATE("R38C",'Mapa final'!$R$118),"")</f>
        <v/>
      </c>
      <c r="W93" s="46" t="str">
        <f>IF(AND('Mapa final'!$AB$119="Alta",'Mapa final'!$AD$119="Catastrófico"),CONCATENATE("R38C",'Mapa final'!$R$119),"")</f>
        <v/>
      </c>
      <c r="X93" s="113" t="str">
        <f>IF(AND('Mapa final'!$AB$120="Alta",'Mapa final'!$AD$120="Catastrófico"),CONCATENATE("R38C",'Mapa final'!$R$120),"")</f>
        <v/>
      </c>
      <c r="Y93" s="58"/>
      <c r="Z93" s="280"/>
      <c r="AA93" s="281"/>
      <c r="AB93" s="281"/>
      <c r="AC93" s="281"/>
      <c r="AD93" s="281"/>
      <c r="AE93" s="282"/>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row>
    <row r="94" spans="1:61" ht="15" customHeight="1" x14ac:dyDescent="0.25">
      <c r="A94" s="58"/>
      <c r="B94" s="298"/>
      <c r="C94" s="298"/>
      <c r="D94" s="299"/>
      <c r="E94" s="287"/>
      <c r="F94" s="288"/>
      <c r="G94" s="288"/>
      <c r="H94" s="288"/>
      <c r="I94" s="286"/>
      <c r="J94" s="51" t="str">
        <f>IF(AND('Mapa final'!$AB$121="Alta",'Mapa final'!$AD$121="Leve"),CONCATENATE("R39C",'Mapa final'!$R$121),"")</f>
        <v/>
      </c>
      <c r="K94" s="52" t="str">
        <f>IF(AND('Mapa final'!$AB$122="Alta",'Mapa final'!$AD$122="Leve"),CONCATENATE("R39C",'Mapa final'!$R$122),"")</f>
        <v/>
      </c>
      <c r="L94" s="124" t="str">
        <f>IF(AND('Mapa final'!$AB$123="Alta",'Mapa final'!$AD$123="Leve"),CONCATENATE("R39C",'Mapa final'!$R$123),"")</f>
        <v/>
      </c>
      <c r="M94" s="51" t="str">
        <f>IF(AND('Mapa final'!$AB$121="Alta",'Mapa final'!$AD$121="Menor"),CONCATENATE("R39C",'Mapa final'!$R$121),"")</f>
        <v/>
      </c>
      <c r="N94" s="52" t="str">
        <f>IF(AND('Mapa final'!$AB$122="Alta",'Mapa final'!$AD$122="Menor"),CONCATENATE("R39C",'Mapa final'!$R$122),"")</f>
        <v/>
      </c>
      <c r="O94" s="124" t="str">
        <f>IF(AND('Mapa final'!$AB$123="Alta",'Mapa final'!$AD$123="Menor"),CONCATENATE("R39C",'Mapa final'!$R$123),"")</f>
        <v/>
      </c>
      <c r="P94" s="118" t="str">
        <f>IF(AND('Mapa final'!$AB$121="Alta",'Mapa final'!$AD$121="Moderado"),CONCATENATE("R39C",'Mapa final'!$R$121),"")</f>
        <v/>
      </c>
      <c r="Q94" s="44" t="str">
        <f>IF(AND('Mapa final'!$AB$122="Alta",'Mapa final'!$AD$122="Moderado"),CONCATENATE("R39C",'Mapa final'!$R$122),"")</f>
        <v/>
      </c>
      <c r="R94" s="119" t="str">
        <f>IF(AND('Mapa final'!$AB$123="Alta",'Mapa final'!$AD$123="Moderado"),CONCATENATE("R39C",'Mapa final'!$R$123),"")</f>
        <v/>
      </c>
      <c r="S94" s="118" t="str">
        <f>IF(AND('Mapa final'!$AB$121="Alta",'Mapa final'!$AD$121="Mayor"),CONCATENATE("R39C",'Mapa final'!$R$121),"")</f>
        <v/>
      </c>
      <c r="T94" s="44" t="str">
        <f>IF(AND('Mapa final'!$AB$122="Alta",'Mapa final'!$AD$122="Mayor"),CONCATENATE("R39C",'Mapa final'!$R$122),"")</f>
        <v/>
      </c>
      <c r="U94" s="119" t="str">
        <f>IF(AND('Mapa final'!$AB$123="Alta",'Mapa final'!$AD$123="Mayor"),CONCATENATE("R39C",'Mapa final'!$R$123),"")</f>
        <v/>
      </c>
      <c r="V94" s="45" t="str">
        <f>IF(AND('Mapa final'!$AB$121="Alta",'Mapa final'!$AD$121="Catastrófico"),CONCATENATE("R39C",'Mapa final'!$R$121),"")</f>
        <v/>
      </c>
      <c r="W94" s="46" t="str">
        <f>IF(AND('Mapa final'!$AB$122="Alta",'Mapa final'!$AD$122="Catastrófico"),CONCATENATE("R39C",'Mapa final'!$R$122),"")</f>
        <v/>
      </c>
      <c r="X94" s="113" t="str">
        <f>IF(AND('Mapa final'!$AB$123="Alta",'Mapa final'!$AD$123="Catastrófico"),CONCATENATE("R39C",'Mapa final'!$R$123),"")</f>
        <v/>
      </c>
      <c r="Y94" s="58"/>
      <c r="Z94" s="280"/>
      <c r="AA94" s="281"/>
      <c r="AB94" s="281"/>
      <c r="AC94" s="281"/>
      <c r="AD94" s="281"/>
      <c r="AE94" s="282"/>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row>
    <row r="95" spans="1:61" ht="15" customHeight="1" x14ac:dyDescent="0.25">
      <c r="A95" s="58"/>
      <c r="B95" s="298"/>
      <c r="C95" s="298"/>
      <c r="D95" s="299"/>
      <c r="E95" s="287"/>
      <c r="F95" s="288"/>
      <c r="G95" s="288"/>
      <c r="H95" s="288"/>
      <c r="I95" s="286"/>
      <c r="J95" s="51" t="str">
        <f>IF(AND('Mapa final'!$AB$124="Alta",'Mapa final'!$AD$124="Leve"),CONCATENATE("R40C",'Mapa final'!$R$124),"")</f>
        <v/>
      </c>
      <c r="K95" s="52" t="str">
        <f>IF(AND('Mapa final'!$AB$125="Alta",'Mapa final'!$AD$125="Leve"),CONCATENATE("R40C",'Mapa final'!$R$125),"")</f>
        <v/>
      </c>
      <c r="L95" s="124" t="str">
        <f>IF(AND('Mapa final'!$AB$126="Alta",'Mapa final'!$AD$126="Leve"),CONCATENATE("R40C",'Mapa final'!$R$126),"")</f>
        <v/>
      </c>
      <c r="M95" s="51" t="str">
        <f>IF(AND('Mapa final'!$AB$124="Alta",'Mapa final'!$AD$124="Menor"),CONCATENATE("R40C",'Mapa final'!$R$124),"")</f>
        <v/>
      </c>
      <c r="N95" s="52" t="str">
        <f>IF(AND('Mapa final'!$AB$125="Alta",'Mapa final'!$AD$125="Menor"),CONCATENATE("R40C",'Mapa final'!$R$125),"")</f>
        <v/>
      </c>
      <c r="O95" s="124" t="str">
        <f>IF(AND('Mapa final'!$AB$126="Alta",'Mapa final'!$AD$126="Menor"),CONCATENATE("R40C",'Mapa final'!$R$126),"")</f>
        <v/>
      </c>
      <c r="P95" s="118" t="str">
        <f>IF(AND('Mapa final'!$AB$124="Alta",'Mapa final'!$AD$124="Moderado"),CONCATENATE("R40C",'Mapa final'!$R$124),"")</f>
        <v/>
      </c>
      <c r="Q95" s="44" t="str">
        <f>IF(AND('Mapa final'!$AB$125="Alta",'Mapa final'!$AD$125="Moderado"),CONCATENATE("R40C",'Mapa final'!$R$125),"")</f>
        <v/>
      </c>
      <c r="R95" s="119" t="str">
        <f>IF(AND('Mapa final'!$AB$126="Alta",'Mapa final'!$AD$126="Moderado"),CONCATENATE("R40C",'Mapa final'!$R$126),"")</f>
        <v/>
      </c>
      <c r="S95" s="118" t="str">
        <f>IF(AND('Mapa final'!$AB$124="Alta",'Mapa final'!$AD$124="Mayor"),CONCATENATE("R40C",'Mapa final'!$R$124),"")</f>
        <v/>
      </c>
      <c r="T95" s="44" t="str">
        <f>IF(AND('Mapa final'!$AB$125="Alta",'Mapa final'!$AD$125="Mayor"),CONCATENATE("R40C",'Mapa final'!$R$125),"")</f>
        <v/>
      </c>
      <c r="U95" s="119" t="str">
        <f>IF(AND('Mapa final'!$AB$126="Alta",'Mapa final'!$AD$126="Mayor"),CONCATENATE("R40C",'Mapa final'!$R$126),"")</f>
        <v/>
      </c>
      <c r="V95" s="45" t="str">
        <f>IF(AND('Mapa final'!$AB$124="Alta",'Mapa final'!$AD$124="Catastrófico"),CONCATENATE("R40C",'Mapa final'!$R$124),"")</f>
        <v/>
      </c>
      <c r="W95" s="46" t="str">
        <f>IF(AND('Mapa final'!$AB$125="Alta",'Mapa final'!$AD$125="Catastrófico"),CONCATENATE("R40C",'Mapa final'!$R$125),"")</f>
        <v/>
      </c>
      <c r="X95" s="113" t="str">
        <f>IF(AND('Mapa final'!$AB$126="Alta",'Mapa final'!$AD$126="Catastrófico"),CONCATENATE("R40C",'Mapa final'!$R$126),"")</f>
        <v/>
      </c>
      <c r="Y95" s="58"/>
      <c r="Z95" s="280"/>
      <c r="AA95" s="281"/>
      <c r="AB95" s="281"/>
      <c r="AC95" s="281"/>
      <c r="AD95" s="281"/>
      <c r="AE95" s="282"/>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row>
    <row r="96" spans="1:61" ht="15" customHeight="1" x14ac:dyDescent="0.25">
      <c r="A96" s="58"/>
      <c r="B96" s="298"/>
      <c r="C96" s="298"/>
      <c r="D96" s="299"/>
      <c r="E96" s="287"/>
      <c r="F96" s="288"/>
      <c r="G96" s="288"/>
      <c r="H96" s="288"/>
      <c r="I96" s="286"/>
      <c r="J96" s="51" t="str">
        <f>IF(AND('Mapa final'!$AB$127="Alta",'Mapa final'!$AD$127="Leve"),CONCATENATE("R41C",'Mapa final'!$R$127),"")</f>
        <v/>
      </c>
      <c r="K96" s="52" t="str">
        <f>IF(AND('Mapa final'!$AB$128="Alta",'Mapa final'!$AD$128="Leve"),CONCATENATE("R41C",'Mapa final'!$R$128),"")</f>
        <v/>
      </c>
      <c r="L96" s="124" t="str">
        <f>IF(AND('Mapa final'!$AB$129="Alta",'Mapa final'!$AD$129="Leve"),CONCATENATE("R41C",'Mapa final'!$R$129),"")</f>
        <v/>
      </c>
      <c r="M96" s="51" t="str">
        <f>IF(AND('Mapa final'!$AB$127="Alta",'Mapa final'!$AD$127="Menor"),CONCATENATE("R41C",'Mapa final'!$R$127),"")</f>
        <v/>
      </c>
      <c r="N96" s="52" t="str">
        <f>IF(AND('Mapa final'!$AB$128="Alta",'Mapa final'!$AD$128="Menor"),CONCATENATE("R41C",'Mapa final'!$R$128),"")</f>
        <v/>
      </c>
      <c r="O96" s="124" t="str">
        <f>IF(AND('Mapa final'!$AB$129="Alta",'Mapa final'!$AD$129="Menor"),CONCATENATE("R41C",'Mapa final'!$R$129),"")</f>
        <v/>
      </c>
      <c r="P96" s="118" t="str">
        <f>IF(AND('Mapa final'!$AB$127="Alta",'Mapa final'!$AD$127="Moderado"),CONCATENATE("R41C",'Mapa final'!$R$127),"")</f>
        <v/>
      </c>
      <c r="Q96" s="44" t="str">
        <f>IF(AND('Mapa final'!$AB$128="Alta",'Mapa final'!$AD$128="Moderado"),CONCATENATE("R41C",'Mapa final'!$R$128),"")</f>
        <v/>
      </c>
      <c r="R96" s="119" t="str">
        <f>IF(AND('Mapa final'!$AB$129="Alta",'Mapa final'!$AD$129="Moderado"),CONCATENATE("R41C",'Mapa final'!$R$129),"")</f>
        <v/>
      </c>
      <c r="S96" s="118" t="str">
        <f>IF(AND('Mapa final'!$AB$127="Alta",'Mapa final'!$AD$127="Mayor"),CONCATENATE("R41C",'Mapa final'!$R$127),"")</f>
        <v/>
      </c>
      <c r="T96" s="44" t="str">
        <f>IF(AND('Mapa final'!$AB$128="Alta",'Mapa final'!$AD$128="Mayor"),CONCATENATE("R41C",'Mapa final'!$R$128),"")</f>
        <v/>
      </c>
      <c r="U96" s="119" t="str">
        <f>IF(AND('Mapa final'!$AB$129="Alta",'Mapa final'!$AD$129="Mayor"),CONCATENATE("R41C",'Mapa final'!$R$129),"")</f>
        <v/>
      </c>
      <c r="V96" s="45" t="str">
        <f>IF(AND('Mapa final'!$AB$127="Alta",'Mapa final'!$AD$127="Catastrófico"),CONCATENATE("R41C",'Mapa final'!$R$127),"")</f>
        <v/>
      </c>
      <c r="W96" s="46" t="str">
        <f>IF(AND('Mapa final'!$AB$128="Alta",'Mapa final'!$AD$128="Catastrófico"),CONCATENATE("R41C",'Mapa final'!$R$128),"")</f>
        <v/>
      </c>
      <c r="X96" s="113" t="str">
        <f>IF(AND('Mapa final'!$AB$129="Alta",'Mapa final'!$AD$129="Catastrófico"),CONCATENATE("R41C",'Mapa final'!$R$129),"")</f>
        <v/>
      </c>
      <c r="Y96" s="58"/>
      <c r="Z96" s="280"/>
      <c r="AA96" s="281"/>
      <c r="AB96" s="281"/>
      <c r="AC96" s="281"/>
      <c r="AD96" s="281"/>
      <c r="AE96" s="282"/>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row>
    <row r="97" spans="1:61" ht="15" customHeight="1" x14ac:dyDescent="0.25">
      <c r="A97" s="58"/>
      <c r="B97" s="298"/>
      <c r="C97" s="298"/>
      <c r="D97" s="299"/>
      <c r="E97" s="287"/>
      <c r="F97" s="288"/>
      <c r="G97" s="288"/>
      <c r="H97" s="288"/>
      <c r="I97" s="286"/>
      <c r="J97" s="51" t="str">
        <f>IF(AND('Mapa final'!$AB$130="Alta",'Mapa final'!$AD$130="Leve"),CONCATENATE("R42C",'Mapa final'!$R$130),"")</f>
        <v/>
      </c>
      <c r="K97" s="52" t="str">
        <f>IF(AND('Mapa final'!$AB$131="Alta",'Mapa final'!$AD$131="Leve"),CONCATENATE("R42C",'Mapa final'!$R$131),"")</f>
        <v/>
      </c>
      <c r="L97" s="124" t="str">
        <f>IF(AND('Mapa final'!$AB$132="Alta",'Mapa final'!$AD$132="Leve"),CONCATENATE("R42C",'Mapa final'!$R$132),"")</f>
        <v/>
      </c>
      <c r="M97" s="51" t="str">
        <f>IF(AND('Mapa final'!$AB$130="Alta",'Mapa final'!$AD$130="Menor"),CONCATENATE("R42C",'Mapa final'!$R$130),"")</f>
        <v/>
      </c>
      <c r="N97" s="52" t="str">
        <f>IF(AND('Mapa final'!$AB$131="Alta",'Mapa final'!$AD$131="Menor"),CONCATENATE("R42C",'Mapa final'!$R$131),"")</f>
        <v/>
      </c>
      <c r="O97" s="124" t="str">
        <f>IF(AND('Mapa final'!$AB$132="Alta",'Mapa final'!$AD$132="Menor"),CONCATENATE("R42C",'Mapa final'!$R$132),"")</f>
        <v/>
      </c>
      <c r="P97" s="118" t="str">
        <f>IF(AND('Mapa final'!$AB$130="Alta",'Mapa final'!$AD$130="Moderado"),CONCATENATE("R42C",'Mapa final'!$R$130),"")</f>
        <v/>
      </c>
      <c r="Q97" s="44" t="str">
        <f>IF(AND('Mapa final'!$AB$131="Alta",'Mapa final'!$AD$131="Moderado"),CONCATENATE("R42C",'Mapa final'!$R$131),"")</f>
        <v/>
      </c>
      <c r="R97" s="119" t="str">
        <f>IF(AND('Mapa final'!$AB$132="Alta",'Mapa final'!$AD$132="Moderado"),CONCATENATE("R42C",'Mapa final'!$R$132),"")</f>
        <v/>
      </c>
      <c r="S97" s="118" t="str">
        <f>IF(AND('Mapa final'!$AB$130="Alta",'Mapa final'!$AD$130="Mayor"),CONCATENATE("R42C",'Mapa final'!$R$130),"")</f>
        <v/>
      </c>
      <c r="T97" s="44" t="str">
        <f>IF(AND('Mapa final'!$AB$131="Alta",'Mapa final'!$AD$131="Mayor"),CONCATENATE("R42C",'Mapa final'!$R$131),"")</f>
        <v/>
      </c>
      <c r="U97" s="119" t="str">
        <f>IF(AND('Mapa final'!$AB$132="Alta",'Mapa final'!$AD$132="Mayor"),CONCATENATE("R42C",'Mapa final'!$R$132),"")</f>
        <v/>
      </c>
      <c r="V97" s="45" t="str">
        <f>IF(AND('Mapa final'!$AB$130="Alta",'Mapa final'!$AD$130="Catastrófico"),CONCATENATE("R42C",'Mapa final'!$R$130),"")</f>
        <v/>
      </c>
      <c r="W97" s="46" t="str">
        <f>IF(AND('Mapa final'!$AB$131="Alta",'Mapa final'!$AD$131="Catastrófico"),CONCATENATE("R42C",'Mapa final'!$R$131),"")</f>
        <v/>
      </c>
      <c r="X97" s="113" t="str">
        <f>IF(AND('Mapa final'!$AB$132="Alta",'Mapa final'!$AD$132="Catastrófico"),CONCATENATE("R42C",'Mapa final'!$R$132),"")</f>
        <v/>
      </c>
      <c r="Y97" s="58"/>
      <c r="Z97" s="280"/>
      <c r="AA97" s="281"/>
      <c r="AB97" s="281"/>
      <c r="AC97" s="281"/>
      <c r="AD97" s="281"/>
      <c r="AE97" s="282"/>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row>
    <row r="98" spans="1:61" ht="15" customHeight="1" x14ac:dyDescent="0.25">
      <c r="A98" s="58"/>
      <c r="B98" s="298"/>
      <c r="C98" s="298"/>
      <c r="D98" s="299"/>
      <c r="E98" s="287"/>
      <c r="F98" s="288"/>
      <c r="G98" s="288"/>
      <c r="H98" s="288"/>
      <c r="I98" s="286"/>
      <c r="J98" s="51" t="str">
        <f>IF(AND('Mapa final'!$AB$133="Alta",'Mapa final'!$AD$133="Leve"),CONCATENATE("R43C",'Mapa final'!$R$133),"")</f>
        <v/>
      </c>
      <c r="K98" s="52" t="str">
        <f>IF(AND('Mapa final'!$AB$134="Alta",'Mapa final'!$AD$134="Leve"),CONCATENATE("R43C",'Mapa final'!$R$134),"")</f>
        <v/>
      </c>
      <c r="L98" s="124" t="str">
        <f>IF(AND('Mapa final'!$AB$135="Alta",'Mapa final'!$AD$135="Leve"),CONCATENATE("R43C",'Mapa final'!$R$135),"")</f>
        <v/>
      </c>
      <c r="M98" s="51" t="str">
        <f>IF(AND('Mapa final'!$AB$133="Alta",'Mapa final'!$AD$133="Menor"),CONCATENATE("R43C",'Mapa final'!$R$133),"")</f>
        <v/>
      </c>
      <c r="N98" s="52" t="str">
        <f>IF(AND('Mapa final'!$AB$134="Alta",'Mapa final'!$AD$134="Menor"),CONCATENATE("R43C",'Mapa final'!$R$134),"")</f>
        <v/>
      </c>
      <c r="O98" s="124" t="str">
        <f>IF(AND('Mapa final'!$AB$135="Alta",'Mapa final'!$AD$135="Menor"),CONCATENATE("R43C",'Mapa final'!$R$135),"")</f>
        <v/>
      </c>
      <c r="P98" s="118" t="str">
        <f>IF(AND('Mapa final'!$AB$133="Alta",'Mapa final'!$AD$133="Moderado"),CONCATENATE("R43C",'Mapa final'!$R$133),"")</f>
        <v/>
      </c>
      <c r="Q98" s="44" t="str">
        <f>IF(AND('Mapa final'!$AB$134="Alta",'Mapa final'!$AD$134="Moderado"),CONCATENATE("R43C",'Mapa final'!$R$134),"")</f>
        <v/>
      </c>
      <c r="R98" s="119" t="str">
        <f>IF(AND('Mapa final'!$AB$135="Alta",'Mapa final'!$AD$135="Moderado"),CONCATENATE("R43C",'Mapa final'!$R$135),"")</f>
        <v/>
      </c>
      <c r="S98" s="118" t="str">
        <f>IF(AND('Mapa final'!$AB$133="Alta",'Mapa final'!$AD$133="Mayor"),CONCATENATE("R43C",'Mapa final'!$R$133),"")</f>
        <v/>
      </c>
      <c r="T98" s="44" t="str">
        <f>IF(AND('Mapa final'!$AB$134="Alta",'Mapa final'!$AD$134="Mayor"),CONCATENATE("R43C",'Mapa final'!$R$134),"")</f>
        <v/>
      </c>
      <c r="U98" s="119" t="str">
        <f>IF(AND('Mapa final'!$AB$135="Alta",'Mapa final'!$AD$135="Mayor"),CONCATENATE("R43C",'Mapa final'!$R$135),"")</f>
        <v/>
      </c>
      <c r="V98" s="45" t="str">
        <f>IF(AND('Mapa final'!$AB$133="Alta",'Mapa final'!$AD$133="Catastrófico"),CONCATENATE("R43C",'Mapa final'!$R$133),"")</f>
        <v/>
      </c>
      <c r="W98" s="46" t="str">
        <f>IF(AND('Mapa final'!$AB$134="Alta",'Mapa final'!$AD$134="Catastrófico"),CONCATENATE("R43C",'Mapa final'!$R$134),"")</f>
        <v/>
      </c>
      <c r="X98" s="113" t="str">
        <f>IF(AND('Mapa final'!$AB$135="Alta",'Mapa final'!$AD$135="Catastrófico"),CONCATENATE("R43C",'Mapa final'!$R$135),"")</f>
        <v/>
      </c>
      <c r="Y98" s="58"/>
      <c r="Z98" s="280"/>
      <c r="AA98" s="281"/>
      <c r="AB98" s="281"/>
      <c r="AC98" s="281"/>
      <c r="AD98" s="281"/>
      <c r="AE98" s="282"/>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row>
    <row r="99" spans="1:61" ht="15" customHeight="1" x14ac:dyDescent="0.25">
      <c r="A99" s="58"/>
      <c r="B99" s="298"/>
      <c r="C99" s="298"/>
      <c r="D99" s="299"/>
      <c r="E99" s="287"/>
      <c r="F99" s="288"/>
      <c r="G99" s="288"/>
      <c r="H99" s="288"/>
      <c r="I99" s="286"/>
      <c r="J99" s="51" t="str">
        <f>IF(AND('Mapa final'!$AB$136="Alta",'Mapa final'!$AD$136="Leve"),CONCATENATE("R44C",'Mapa final'!$R$136),"")</f>
        <v/>
      </c>
      <c r="K99" s="52" t="str">
        <f>IF(AND('Mapa final'!$AB$137="Alta",'Mapa final'!$AD$137="Leve"),CONCATENATE("R44C",'Mapa final'!$R$137),"")</f>
        <v/>
      </c>
      <c r="L99" s="124" t="str">
        <f>IF(AND('Mapa final'!$AB$138="Alta",'Mapa final'!$AD$138="Leve"),CONCATENATE("R44C",'Mapa final'!$R$138),"")</f>
        <v/>
      </c>
      <c r="M99" s="51" t="str">
        <f>IF(AND('Mapa final'!$AB$136="Alta",'Mapa final'!$AD$136="Menor"),CONCATENATE("R44C",'Mapa final'!$R$136),"")</f>
        <v/>
      </c>
      <c r="N99" s="52" t="str">
        <f>IF(AND('Mapa final'!$AB$137="Alta",'Mapa final'!$AD$137="Menor"),CONCATENATE("R44C",'Mapa final'!$R$137),"")</f>
        <v/>
      </c>
      <c r="O99" s="124" t="str">
        <f>IF(AND('Mapa final'!$AB$138="Alta",'Mapa final'!$AD$138="Menor"),CONCATENATE("R44C",'Mapa final'!$R$138),"")</f>
        <v/>
      </c>
      <c r="P99" s="118" t="str">
        <f>IF(AND('Mapa final'!$AB$136="Alta",'Mapa final'!$AD$136="Moderado"),CONCATENATE("R44C",'Mapa final'!$R$136),"")</f>
        <v/>
      </c>
      <c r="Q99" s="44" t="str">
        <f>IF(AND('Mapa final'!$AB$137="Alta",'Mapa final'!$AD$137="Moderado"),CONCATENATE("R44C",'Mapa final'!$R$137),"")</f>
        <v/>
      </c>
      <c r="R99" s="119" t="str">
        <f>IF(AND('Mapa final'!$AB$138="Alta",'Mapa final'!$AD$138="Moderado"),CONCATENATE("R44C",'Mapa final'!$R$138),"")</f>
        <v/>
      </c>
      <c r="S99" s="118" t="str">
        <f>IF(AND('Mapa final'!$AB$136="Alta",'Mapa final'!$AD$136="Mayor"),CONCATENATE("R44C",'Mapa final'!$R$136),"")</f>
        <v/>
      </c>
      <c r="T99" s="44" t="str">
        <f>IF(AND('Mapa final'!$AB$137="Alta",'Mapa final'!$AD$137="Mayor"),CONCATENATE("R44C",'Mapa final'!$R$137),"")</f>
        <v/>
      </c>
      <c r="U99" s="119" t="str">
        <f>IF(AND('Mapa final'!$AB$138="Alta",'Mapa final'!$AD$138="Mayor"),CONCATENATE("R44C",'Mapa final'!$R$138),"")</f>
        <v/>
      </c>
      <c r="V99" s="45" t="str">
        <f>IF(AND('Mapa final'!$AB$136="Alta",'Mapa final'!$AD$136="Catastrófico"),CONCATENATE("R44C",'Mapa final'!$R$136),"")</f>
        <v/>
      </c>
      <c r="W99" s="46" t="str">
        <f>IF(AND('Mapa final'!$AB$137="Alta",'Mapa final'!$AD$137="Catastrófico"),CONCATENATE("R44C",'Mapa final'!$R$137),"")</f>
        <v/>
      </c>
      <c r="X99" s="113" t="str">
        <f>IF(AND('Mapa final'!$AB$138="Alta",'Mapa final'!$AD$138="Catastrófico"),CONCATENATE("R44C",'Mapa final'!$R$138),"")</f>
        <v/>
      </c>
      <c r="Y99" s="58"/>
      <c r="Z99" s="280"/>
      <c r="AA99" s="281"/>
      <c r="AB99" s="281"/>
      <c r="AC99" s="281"/>
      <c r="AD99" s="281"/>
      <c r="AE99" s="282"/>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row>
    <row r="100" spans="1:61" ht="15" customHeight="1" x14ac:dyDescent="0.25">
      <c r="A100" s="58"/>
      <c r="B100" s="298"/>
      <c r="C100" s="298"/>
      <c r="D100" s="299"/>
      <c r="E100" s="287"/>
      <c r="F100" s="288"/>
      <c r="G100" s="288"/>
      <c r="H100" s="288"/>
      <c r="I100" s="286"/>
      <c r="J100" s="51" t="str">
        <f>IF(AND('Mapa final'!$AB$139="Alta",'Mapa final'!$AD$139="Leve"),CONCATENATE("R45C",'Mapa final'!$R$139),"")</f>
        <v/>
      </c>
      <c r="K100" s="52" t="str">
        <f>IF(AND('Mapa final'!$AB$140="Alta",'Mapa final'!$AD$140="Leve"),CONCATENATE("R45C",'Mapa final'!$R$140),"")</f>
        <v/>
      </c>
      <c r="L100" s="124" t="str">
        <f>IF(AND('Mapa final'!$AB$141="Alta",'Mapa final'!$AD$141="Leve"),CONCATENATE("R45C",'Mapa final'!$R$141),"")</f>
        <v/>
      </c>
      <c r="M100" s="51" t="str">
        <f>IF(AND('Mapa final'!$AB$139="Alta",'Mapa final'!$AD$139="Menor"),CONCATENATE("R45C",'Mapa final'!$R$139),"")</f>
        <v/>
      </c>
      <c r="N100" s="52" t="str">
        <f>IF(AND('Mapa final'!$AB$140="Alta",'Mapa final'!$AD$140="Menor"),CONCATENATE("R45C",'Mapa final'!$R$140),"")</f>
        <v/>
      </c>
      <c r="O100" s="124" t="str">
        <f>IF(AND('Mapa final'!$AB$141="Alta",'Mapa final'!$AD$141="Menor"),CONCATENATE("R45C",'Mapa final'!$R$141),"")</f>
        <v/>
      </c>
      <c r="P100" s="118" t="str">
        <f>IF(AND('Mapa final'!$AB$139="Alta",'Mapa final'!$AD$139="Moderado"),CONCATENATE("R45C",'Mapa final'!$R$139),"")</f>
        <v/>
      </c>
      <c r="Q100" s="44" t="str">
        <f>IF(AND('Mapa final'!$AB$140="Alta",'Mapa final'!$AD$140="Moderado"),CONCATENATE("R45C",'Mapa final'!$R$140),"")</f>
        <v/>
      </c>
      <c r="R100" s="119" t="str">
        <f>IF(AND('Mapa final'!$AB$141="Alta",'Mapa final'!$AD$141="Moderado"),CONCATENATE("R45C",'Mapa final'!$R$141),"")</f>
        <v/>
      </c>
      <c r="S100" s="118" t="str">
        <f>IF(AND('Mapa final'!$AB$139="Alta",'Mapa final'!$AD$139="Mayor"),CONCATENATE("R45C",'Mapa final'!$R$139),"")</f>
        <v/>
      </c>
      <c r="T100" s="44" t="str">
        <f>IF(AND('Mapa final'!$AB$140="Alta",'Mapa final'!$AD$140="Mayor"),CONCATENATE("R45C",'Mapa final'!$R$140),"")</f>
        <v/>
      </c>
      <c r="U100" s="119" t="str">
        <f>IF(AND('Mapa final'!$AB$141="Alta",'Mapa final'!$AD$141="Mayor"),CONCATENATE("R45C",'Mapa final'!$R$141),"")</f>
        <v/>
      </c>
      <c r="V100" s="45" t="str">
        <f>IF(AND('Mapa final'!$AB$139="Alta",'Mapa final'!$AD$139="Catastrófico"),CONCATENATE("R45C",'Mapa final'!$R$139),"")</f>
        <v/>
      </c>
      <c r="W100" s="46" t="str">
        <f>IF(AND('Mapa final'!$AB$140="Alta",'Mapa final'!$AD$140="Catastrófico"),CONCATENATE("R45C",'Mapa final'!$R$140),"")</f>
        <v/>
      </c>
      <c r="X100" s="113" t="str">
        <f>IF(AND('Mapa final'!$AB$141="Alta",'Mapa final'!$AD$141="Catastrófico"),CONCATENATE("R45C",'Mapa final'!$R$141),"")</f>
        <v/>
      </c>
      <c r="Y100" s="58"/>
      <c r="Z100" s="280"/>
      <c r="AA100" s="281"/>
      <c r="AB100" s="281"/>
      <c r="AC100" s="281"/>
      <c r="AD100" s="281"/>
      <c r="AE100" s="282"/>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row>
    <row r="101" spans="1:61" ht="15" customHeight="1" x14ac:dyDescent="0.25">
      <c r="A101" s="58"/>
      <c r="B101" s="298"/>
      <c r="C101" s="298"/>
      <c r="D101" s="299"/>
      <c r="E101" s="287"/>
      <c r="F101" s="288"/>
      <c r="G101" s="288"/>
      <c r="H101" s="288"/>
      <c r="I101" s="286"/>
      <c r="J101" s="51" t="str">
        <f>IF(AND('Mapa final'!$AB$142="Alta",'Mapa final'!$AD$142="Leve"),CONCATENATE("R46C",'Mapa final'!$R$142),"")</f>
        <v/>
      </c>
      <c r="K101" s="52" t="str">
        <f>IF(AND('Mapa final'!$AB$143="Alta",'Mapa final'!$AD$143="Leve"),CONCATENATE("R46C",'Mapa final'!$R$143),"")</f>
        <v/>
      </c>
      <c r="L101" s="124" t="str">
        <f>IF(AND('Mapa final'!$AB$144="Alta",'Mapa final'!$AD$144="Leve"),CONCATENATE("R46C",'Mapa final'!$R$144),"")</f>
        <v/>
      </c>
      <c r="M101" s="51" t="str">
        <f>IF(AND('Mapa final'!$AB$142="Alta",'Mapa final'!$AD$142="Menor"),CONCATENATE("R46C",'Mapa final'!$R$142),"")</f>
        <v/>
      </c>
      <c r="N101" s="52" t="str">
        <f>IF(AND('Mapa final'!$AB$143="Alta",'Mapa final'!$AD$143="Menor"),CONCATENATE("R46C",'Mapa final'!$R$143),"")</f>
        <v/>
      </c>
      <c r="O101" s="124" t="str">
        <f>IF(AND('Mapa final'!$AB$144="Alta",'Mapa final'!$AD$144="Menor"),CONCATENATE("R46C",'Mapa final'!$R$144),"")</f>
        <v/>
      </c>
      <c r="P101" s="118" t="str">
        <f>IF(AND('Mapa final'!$AB$142="Alta",'Mapa final'!$AD$142="Moderado"),CONCATENATE("R46C",'Mapa final'!$R$142),"")</f>
        <v/>
      </c>
      <c r="Q101" s="44" t="str">
        <f>IF(AND('Mapa final'!$AB$143="Alta",'Mapa final'!$AD$143="Moderado"),CONCATENATE("R46C",'Mapa final'!$R$143),"")</f>
        <v/>
      </c>
      <c r="R101" s="119" t="str">
        <f>IF(AND('Mapa final'!$AB$144="Alta",'Mapa final'!$AD$144="Moderado"),CONCATENATE("R46C",'Mapa final'!$R$144),"")</f>
        <v/>
      </c>
      <c r="S101" s="118" t="str">
        <f>IF(AND('Mapa final'!$AB$142="Alta",'Mapa final'!$AD$142="Mayor"),CONCATENATE("R46C",'Mapa final'!$R$142),"")</f>
        <v/>
      </c>
      <c r="T101" s="44" t="str">
        <f>IF(AND('Mapa final'!$AB$143="Alta",'Mapa final'!$AD$143="Mayor"),CONCATENATE("R46C",'Mapa final'!$R$143),"")</f>
        <v/>
      </c>
      <c r="U101" s="119" t="str">
        <f>IF(AND('Mapa final'!$AB$144="Alta",'Mapa final'!$AD$144="Mayor"),CONCATENATE("R46C",'Mapa final'!$R$144),"")</f>
        <v/>
      </c>
      <c r="V101" s="45" t="str">
        <f>IF(AND('Mapa final'!$AB$142="Alta",'Mapa final'!$AD$142="Catastrófico"),CONCATENATE("R46C",'Mapa final'!$R$142),"")</f>
        <v/>
      </c>
      <c r="W101" s="46" t="str">
        <f>IF(AND('Mapa final'!$AB$143="Alta",'Mapa final'!$AD$143="Catastrófico"),CONCATENATE("R46C",'Mapa final'!$R$143),"")</f>
        <v/>
      </c>
      <c r="X101" s="113" t="str">
        <f>IF(AND('Mapa final'!$AB$144="Alta",'Mapa final'!$AD$144="Catastrófico"),CONCATENATE("R46C",'Mapa final'!$R$144),"")</f>
        <v/>
      </c>
      <c r="Y101" s="58"/>
      <c r="Z101" s="280"/>
      <c r="AA101" s="281"/>
      <c r="AB101" s="281"/>
      <c r="AC101" s="281"/>
      <c r="AD101" s="281"/>
      <c r="AE101" s="282"/>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row>
    <row r="102" spans="1:61" ht="15" customHeight="1" x14ac:dyDescent="0.25">
      <c r="A102" s="58"/>
      <c r="B102" s="298"/>
      <c r="C102" s="298"/>
      <c r="D102" s="299"/>
      <c r="E102" s="287"/>
      <c r="F102" s="288"/>
      <c r="G102" s="288"/>
      <c r="H102" s="288"/>
      <c r="I102" s="286"/>
      <c r="J102" s="51" t="str">
        <f>IF(AND('Mapa final'!$AB$145="Alta",'Mapa final'!$AD$145="Leve"),CONCATENATE("R47C",'Mapa final'!$R$145),"")</f>
        <v/>
      </c>
      <c r="K102" s="52" t="str">
        <f>IF(AND('Mapa final'!$AB$146="Alta",'Mapa final'!$AD$146="Leve"),CONCATENATE("R47C",'Mapa final'!$R$146),"")</f>
        <v/>
      </c>
      <c r="L102" s="124" t="str">
        <f>IF(AND('Mapa final'!$AB$147="Alta",'Mapa final'!$AD$147="Leve"),CONCATENATE("R47C",'Mapa final'!$R$147),"")</f>
        <v/>
      </c>
      <c r="M102" s="51" t="str">
        <f>IF(AND('Mapa final'!$AB$145="Alta",'Mapa final'!$AD$145="Menor"),CONCATENATE("R47C",'Mapa final'!$R$145),"")</f>
        <v/>
      </c>
      <c r="N102" s="52" t="str">
        <f>IF(AND('Mapa final'!$AB$146="Alta",'Mapa final'!$AD$146="Menor"),CONCATENATE("R47C",'Mapa final'!$R$146),"")</f>
        <v/>
      </c>
      <c r="O102" s="124" t="str">
        <f>IF(AND('Mapa final'!$AB$147="Alta",'Mapa final'!$AD$147="Menor"),CONCATENATE("R47C",'Mapa final'!$R$147),"")</f>
        <v/>
      </c>
      <c r="P102" s="118" t="str">
        <f>IF(AND('Mapa final'!$AB$145="Alta",'Mapa final'!$AD$145="Moderado"),CONCATENATE("R47C",'Mapa final'!$R$145),"")</f>
        <v/>
      </c>
      <c r="Q102" s="44" t="str">
        <f>IF(AND('Mapa final'!$AB$146="Alta",'Mapa final'!$AD$146="Moderado"),CONCATENATE("R47C",'Mapa final'!$R$146),"")</f>
        <v/>
      </c>
      <c r="R102" s="119" t="str">
        <f>IF(AND('Mapa final'!$AB$147="Alta",'Mapa final'!$AD$147="Moderado"),CONCATENATE("R47C",'Mapa final'!$R$147),"")</f>
        <v/>
      </c>
      <c r="S102" s="118" t="str">
        <f>IF(AND('Mapa final'!$AB$145="Alta",'Mapa final'!$AD$145="Mayor"),CONCATENATE("R47C",'Mapa final'!$R$145),"")</f>
        <v/>
      </c>
      <c r="T102" s="44" t="str">
        <f>IF(AND('Mapa final'!$AB$146="Alta",'Mapa final'!$AD$146="Mayor"),CONCATENATE("R47C",'Mapa final'!$R$146),"")</f>
        <v/>
      </c>
      <c r="U102" s="119" t="str">
        <f>IF(AND('Mapa final'!$AB$147="Alta",'Mapa final'!$AD$147="Mayor"),CONCATENATE("R47C",'Mapa final'!$R$147),"")</f>
        <v/>
      </c>
      <c r="V102" s="45" t="str">
        <f>IF(AND('Mapa final'!$AB$145="Alta",'Mapa final'!$AD$145="Catastrófico"),CONCATENATE("R47C",'Mapa final'!$R$145),"")</f>
        <v/>
      </c>
      <c r="W102" s="46" t="str">
        <f>IF(AND('Mapa final'!$AB$146="Alta",'Mapa final'!$AD$146="Catastrófico"),CONCATENATE("R47C",'Mapa final'!$R$146),"")</f>
        <v/>
      </c>
      <c r="X102" s="113" t="str">
        <f>IF(AND('Mapa final'!$AB$147="Alta",'Mapa final'!$AD$147="Catastrófico"),CONCATENATE("R47C",'Mapa final'!$R$147),"")</f>
        <v/>
      </c>
      <c r="Y102" s="58"/>
      <c r="Z102" s="280"/>
      <c r="AA102" s="281"/>
      <c r="AB102" s="281"/>
      <c r="AC102" s="281"/>
      <c r="AD102" s="281"/>
      <c r="AE102" s="282"/>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row>
    <row r="103" spans="1:61" ht="15" customHeight="1" x14ac:dyDescent="0.25">
      <c r="A103" s="58"/>
      <c r="B103" s="298"/>
      <c r="C103" s="298"/>
      <c r="D103" s="299"/>
      <c r="E103" s="287"/>
      <c r="F103" s="288"/>
      <c r="G103" s="288"/>
      <c r="H103" s="288"/>
      <c r="I103" s="286"/>
      <c r="J103" s="51" t="str">
        <f>IF(AND('Mapa final'!$AB$148="Alta",'Mapa final'!$AD$148="Leve"),CONCATENATE("R48C",'Mapa final'!$R$148),"")</f>
        <v/>
      </c>
      <c r="K103" s="52" t="str">
        <f>IF(AND('Mapa final'!$AB$149="Alta",'Mapa final'!$AD$149="Leve"),CONCATENATE("R48C",'Mapa final'!$R$149),"")</f>
        <v/>
      </c>
      <c r="L103" s="124" t="str">
        <f>IF(AND('Mapa final'!$AB$150="Alta",'Mapa final'!$AD$150="Leve"),CONCATENATE("R48C",'Mapa final'!$R$150),"")</f>
        <v/>
      </c>
      <c r="M103" s="51" t="str">
        <f>IF(AND('Mapa final'!$AB$148="Alta",'Mapa final'!$AD$148="Menor"),CONCATENATE("R48C",'Mapa final'!$R$148),"")</f>
        <v/>
      </c>
      <c r="N103" s="52" t="str">
        <f>IF(AND('Mapa final'!$AB$149="Alta",'Mapa final'!$AD$149="Menor"),CONCATENATE("R48C",'Mapa final'!$R$149),"")</f>
        <v/>
      </c>
      <c r="O103" s="124" t="str">
        <f>IF(AND('Mapa final'!$AB$150="Alta",'Mapa final'!$AD$150="Menor"),CONCATENATE("R48C",'Mapa final'!$R$150),"")</f>
        <v/>
      </c>
      <c r="P103" s="118" t="str">
        <f>IF(AND('Mapa final'!$AB$148="Alta",'Mapa final'!$AD$148="Moderado"),CONCATENATE("R48C",'Mapa final'!$R$148),"")</f>
        <v/>
      </c>
      <c r="Q103" s="44" t="str">
        <f>IF(AND('Mapa final'!$AB$149="Alta",'Mapa final'!$AD$149="Moderado"),CONCATENATE("R48C",'Mapa final'!$R$149),"")</f>
        <v/>
      </c>
      <c r="R103" s="119" t="str">
        <f>IF(AND('Mapa final'!$AB$150="Alta",'Mapa final'!$AD$150="Moderado"),CONCATENATE("R48C",'Mapa final'!$R$150),"")</f>
        <v/>
      </c>
      <c r="S103" s="118" t="str">
        <f>IF(AND('Mapa final'!$AB$148="Alta",'Mapa final'!$AD$148="Mayor"),CONCATENATE("R48C",'Mapa final'!$R$148),"")</f>
        <v/>
      </c>
      <c r="T103" s="44" t="str">
        <f>IF(AND('Mapa final'!$AB$149="Alta",'Mapa final'!$AD$149="Mayor"),CONCATENATE("R48C",'Mapa final'!$R$149),"")</f>
        <v/>
      </c>
      <c r="U103" s="119" t="str">
        <f>IF(AND('Mapa final'!$AB$150="Alta",'Mapa final'!$AD$150="Mayor"),CONCATENATE("R48C",'Mapa final'!$R$150),"")</f>
        <v/>
      </c>
      <c r="V103" s="45" t="str">
        <f>IF(AND('Mapa final'!$AB$148="Alta",'Mapa final'!$AD$148="Catastrófico"),CONCATENATE("R48C",'Mapa final'!$R$148),"")</f>
        <v/>
      </c>
      <c r="W103" s="46" t="str">
        <f>IF(AND('Mapa final'!$AB$149="Alta",'Mapa final'!$AD$149="Catastrófico"),CONCATENATE("R48C",'Mapa final'!$R$149),"")</f>
        <v/>
      </c>
      <c r="X103" s="113" t="str">
        <f>IF(AND('Mapa final'!$AB$150="Alta",'Mapa final'!$AD$150="Catastrófico"),CONCATENATE("R48C",'Mapa final'!$R$150),"")</f>
        <v/>
      </c>
      <c r="Y103" s="58"/>
      <c r="Z103" s="280"/>
      <c r="AA103" s="281"/>
      <c r="AB103" s="281"/>
      <c r="AC103" s="281"/>
      <c r="AD103" s="281"/>
      <c r="AE103" s="282"/>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row>
    <row r="104" spans="1:61" ht="15" customHeight="1" x14ac:dyDescent="0.25">
      <c r="A104" s="58"/>
      <c r="B104" s="298"/>
      <c r="C104" s="298"/>
      <c r="D104" s="299"/>
      <c r="E104" s="287"/>
      <c r="F104" s="288"/>
      <c r="G104" s="288"/>
      <c r="H104" s="288"/>
      <c r="I104" s="286"/>
      <c r="J104" s="51" t="str">
        <f>IF(AND('Mapa final'!$AB$151="Alta",'Mapa final'!$AD$151="Leve"),CONCATENATE("R49C",'Mapa final'!$R$151),"")</f>
        <v/>
      </c>
      <c r="K104" s="52" t="str">
        <f>IF(AND('Mapa final'!$AB$152="Alta",'Mapa final'!$AD$152="Leve"),CONCATENATE("R49C",'Mapa final'!$R$152),"")</f>
        <v/>
      </c>
      <c r="L104" s="124" t="str">
        <f>IF(AND('Mapa final'!$AB$153="Alta",'Mapa final'!$AD$153="Leve"),CONCATENATE("R49C",'Mapa final'!$R$153),"")</f>
        <v/>
      </c>
      <c r="M104" s="51" t="str">
        <f>IF(AND('Mapa final'!$AB$151="Alta",'Mapa final'!$AD$151="Menor"),CONCATENATE("R49C",'Mapa final'!$R$151),"")</f>
        <v/>
      </c>
      <c r="N104" s="52" t="str">
        <f>IF(AND('Mapa final'!$AB$152="Alta",'Mapa final'!$AD$152="Menor"),CONCATENATE("R49C",'Mapa final'!$R$152),"")</f>
        <v/>
      </c>
      <c r="O104" s="124" t="str">
        <f>IF(AND('Mapa final'!$AB$153="Alta",'Mapa final'!$AD$153="Menor"),CONCATENATE("R49C",'Mapa final'!$R$153),"")</f>
        <v/>
      </c>
      <c r="P104" s="118" t="str">
        <f>IF(AND('Mapa final'!$AB$151="Alta",'Mapa final'!$AD$151="Moderado"),CONCATENATE("R49C",'Mapa final'!$R$151),"")</f>
        <v/>
      </c>
      <c r="Q104" s="44" t="str">
        <f>IF(AND('Mapa final'!$AB$152="Alta",'Mapa final'!$AD$152="Moderado"),CONCATENATE("R49C",'Mapa final'!$R$152),"")</f>
        <v/>
      </c>
      <c r="R104" s="119" t="str">
        <f>IF(AND('Mapa final'!$AB$153="Alta",'Mapa final'!$AD$153="Moderado"),CONCATENATE("R49C",'Mapa final'!$R$153),"")</f>
        <v/>
      </c>
      <c r="S104" s="118" t="str">
        <f>IF(AND('Mapa final'!$AB$151="Alta",'Mapa final'!$AD$151="Mayor"),CONCATENATE("R49C",'Mapa final'!$R$151),"")</f>
        <v/>
      </c>
      <c r="T104" s="44" t="str">
        <f>IF(AND('Mapa final'!$AB$152="Alta",'Mapa final'!$AD$152="Mayor"),CONCATENATE("R49C",'Mapa final'!$R$152),"")</f>
        <v/>
      </c>
      <c r="U104" s="119" t="str">
        <f>IF(AND('Mapa final'!$AB$153="Alta",'Mapa final'!$AD$153="Mayor"),CONCATENATE("R49C",'Mapa final'!$R$153),"")</f>
        <v/>
      </c>
      <c r="V104" s="45" t="str">
        <f>IF(AND('Mapa final'!$AB$151="Alta",'Mapa final'!$AD$151="Catastrófico"),CONCATENATE("R49C",'Mapa final'!$R$151),"")</f>
        <v/>
      </c>
      <c r="W104" s="46" t="str">
        <f>IF(AND('Mapa final'!$AB$152="Alta",'Mapa final'!$AD$152="Catastrófico"),CONCATENATE("R49C",'Mapa final'!$R$152),"")</f>
        <v/>
      </c>
      <c r="X104" s="113" t="str">
        <f>IF(AND('Mapa final'!$AB$153="Alta",'Mapa final'!$AD$153="Catastrófico"),CONCATENATE("R49C",'Mapa final'!$R$153),"")</f>
        <v/>
      </c>
      <c r="Y104" s="58"/>
      <c r="Z104" s="280"/>
      <c r="AA104" s="281"/>
      <c r="AB104" s="281"/>
      <c r="AC104" s="281"/>
      <c r="AD104" s="281"/>
      <c r="AE104" s="282"/>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row>
    <row r="105" spans="1:61" ht="15" customHeight="1" thickBot="1" x14ac:dyDescent="0.3">
      <c r="A105" s="58"/>
      <c r="B105" s="298"/>
      <c r="C105" s="298"/>
      <c r="D105" s="299"/>
      <c r="E105" s="287"/>
      <c r="F105" s="288"/>
      <c r="G105" s="288"/>
      <c r="H105" s="288"/>
      <c r="I105" s="286"/>
      <c r="J105" s="51" t="str">
        <f>IF(AND('Mapa final'!$AB$154="Alta",'Mapa final'!$AD$154="Leve"),CONCATENATE("R50C",'Mapa final'!$R$154),"")</f>
        <v/>
      </c>
      <c r="K105" s="52" t="str">
        <f>IF(AND('Mapa final'!$AB$155="Alta",'Mapa final'!$AD$155="Leve"),CONCATENATE("R50C",'Mapa final'!$R$155),"")</f>
        <v/>
      </c>
      <c r="L105" s="124" t="str">
        <f>IF(AND('Mapa final'!$AB$156="Alta",'Mapa final'!$AD$156="Leve"),CONCATENATE("R50C",'Mapa final'!$R$156),"")</f>
        <v/>
      </c>
      <c r="M105" s="51" t="str">
        <f>IF(AND('Mapa final'!$AB$154="Alta",'Mapa final'!$AD$154="Menor"),CONCATENATE("R50C",'Mapa final'!$R$154),"")</f>
        <v/>
      </c>
      <c r="N105" s="52" t="str">
        <f>IF(AND('Mapa final'!$AB$155="Alta",'Mapa final'!$AD$155="Menor"),CONCATENATE("R50C",'Mapa final'!$R$155),"")</f>
        <v/>
      </c>
      <c r="O105" s="124" t="str">
        <f>IF(AND('Mapa final'!$AB$156="Alta",'Mapa final'!$AD$156="Menor"),CONCATENATE("R50C",'Mapa final'!$R$156),"")</f>
        <v/>
      </c>
      <c r="P105" s="118" t="str">
        <f>IF(AND('Mapa final'!$AB$154="Alta",'Mapa final'!$AD$154="Moderado"),CONCATENATE("R50C",'Mapa final'!$R$154),"")</f>
        <v/>
      </c>
      <c r="Q105" s="44" t="str">
        <f>IF(AND('Mapa final'!$AB$155="Alta",'Mapa final'!$AD$155="Moderado"),CONCATENATE("R50C",'Mapa final'!$R$155),"")</f>
        <v/>
      </c>
      <c r="R105" s="119" t="str">
        <f>IF(AND('Mapa final'!$AB$156="Alta",'Mapa final'!$AD$156="Moderado"),CONCATENATE("R50C",'Mapa final'!$R$156),"")</f>
        <v/>
      </c>
      <c r="S105" s="118" t="str">
        <f>IF(AND('Mapa final'!$AB$154="Alta",'Mapa final'!$AD$154="Mayor"),CONCATENATE("R50C",'Mapa final'!$R$154),"")</f>
        <v/>
      </c>
      <c r="T105" s="44" t="str">
        <f>IF(AND('Mapa final'!$AB$155="Alta",'Mapa final'!$AD$155="Mayor"),CONCATENATE("R50C",'Mapa final'!$R$155),"")</f>
        <v/>
      </c>
      <c r="U105" s="119" t="str">
        <f>IF(AND('Mapa final'!$AB$156="Alta",'Mapa final'!$AD$156="Mayor"),CONCATENATE("R50C",'Mapa final'!$R$156),"")</f>
        <v/>
      </c>
      <c r="V105" s="45" t="str">
        <f>IF(AND('Mapa final'!$AB$154="Alta",'Mapa final'!$AD$154="Catastrófico"),CONCATENATE("R50C",'Mapa final'!$R$154),"")</f>
        <v/>
      </c>
      <c r="W105" s="46" t="str">
        <f>IF(AND('Mapa final'!$AB$155="Alta",'Mapa final'!$AD$155="Catastrófico"),CONCATENATE("R50C",'Mapa final'!$R$155),"")</f>
        <v/>
      </c>
      <c r="X105" s="113" t="str">
        <f>IF(AND('Mapa final'!$AB$156="Alta",'Mapa final'!$AD$156="Catastrófico"),CONCATENATE("R50C",'Mapa final'!$R$156),"")</f>
        <v/>
      </c>
      <c r="Y105" s="58"/>
      <c r="Z105" s="280"/>
      <c r="AA105" s="281"/>
      <c r="AB105" s="281"/>
      <c r="AC105" s="281"/>
      <c r="AD105" s="281"/>
      <c r="AE105" s="282"/>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row>
    <row r="106" spans="1:61" ht="15" customHeight="1" x14ac:dyDescent="0.25">
      <c r="A106" s="58"/>
      <c r="B106" s="298"/>
      <c r="C106" s="298"/>
      <c r="D106" s="299"/>
      <c r="E106" s="283" t="s">
        <v>108</v>
      </c>
      <c r="F106" s="284"/>
      <c r="G106" s="284"/>
      <c r="H106" s="284"/>
      <c r="I106" s="284"/>
      <c r="J106" s="49" t="str">
        <f>IF(AND('Mapa final'!$AB$7="Media",'Mapa final'!$AD$7="Leve"),CONCATENATE("R1C",'Mapa final'!$R$7),"")</f>
        <v/>
      </c>
      <c r="K106" s="50" t="str">
        <f>IF(AND('Mapa final'!$AB$8="Media",'Mapa final'!$AD$8="Leve"),CONCATENATE("R1C",'Mapa final'!$R$8),"")</f>
        <v/>
      </c>
      <c r="L106" s="123" t="str">
        <f>IF(AND('Mapa final'!$AB$9="Media",'Mapa final'!$AD$9="Leve"),CONCATENATE("R1C",'Mapa final'!$R$9),"")</f>
        <v/>
      </c>
      <c r="M106" s="49" t="str">
        <f>IF(AND('Mapa final'!$AB$7="Media",'Mapa final'!$AD$7="Menor"),CONCATENATE("R1C",'Mapa final'!$R$7),"")</f>
        <v/>
      </c>
      <c r="N106" s="50" t="str">
        <f>IF(AND('Mapa final'!$AB$8="Media",'Mapa final'!$AD$8="Menor"),CONCATENATE("R1C",'Mapa final'!$R$8),"")</f>
        <v/>
      </c>
      <c r="O106" s="123" t="str">
        <f>IF(AND('Mapa final'!$AB$9="Media",'Mapa final'!$AD$9="Menor"),CONCATENATE("R1C",'Mapa final'!$R$9),"")</f>
        <v/>
      </c>
      <c r="P106" s="49" t="str">
        <f>IF(AND('Mapa final'!$AB$7="Media",'Mapa final'!$AD$7="Moderado"),CONCATENATE("R1C",'Mapa final'!$R$7),"")</f>
        <v/>
      </c>
      <c r="Q106" s="50" t="str">
        <f>IF(AND('Mapa final'!$AB$8="Media",'Mapa final'!$AD$8="Moderado"),CONCATENATE("R1C",'Mapa final'!$R$8),"")</f>
        <v/>
      </c>
      <c r="R106" s="123" t="str">
        <f>IF(AND('Mapa final'!$AB$9="Media",'Mapa final'!$AD$9="Moderado"),CONCATENATE("R1C",'Mapa final'!$R$9),"")</f>
        <v/>
      </c>
      <c r="S106" s="116" t="str">
        <f>IF(AND('Mapa final'!$AB$7="Media",'Mapa final'!$AD$7="Mayor"),CONCATENATE("R1C",'Mapa final'!$R$7),"")</f>
        <v/>
      </c>
      <c r="T106" s="116" t="str">
        <f>IF(AND('Mapa final'!$AB$8="Media",'Mapa final'!$AD$8="Mayor"),CONCATENATE("R1C",'Mapa final'!$R$8),"")</f>
        <v/>
      </c>
      <c r="U106" s="116" t="str">
        <f>IF(AND('Mapa final'!$AB$9="Media",'Mapa final'!$AD$9="Mayor"),CONCATENATE("R1C",'Mapa final'!$R$9),"")</f>
        <v/>
      </c>
      <c r="V106" s="42" t="str">
        <f>IF(AND('Mapa final'!$AB$7="Media",'Mapa final'!$AD$7="Catastrófico"),CONCATENATE("R1C",'Mapa final'!$R$7),"")</f>
        <v/>
      </c>
      <c r="W106" s="43" t="str">
        <f>IF(AND('Mapa final'!$AB$8="Media",'Mapa final'!$AD$8="Catastrófico"),CONCATENATE("R1C",'Mapa final'!$R$8),"")</f>
        <v/>
      </c>
      <c r="X106" s="112" t="str">
        <f>IF(AND('Mapa final'!$AB$9="Media",'Mapa final'!$AD$9="Catastrófico"),CONCATENATE("R1C",'Mapa final'!$R$9),"")</f>
        <v/>
      </c>
      <c r="Y106" s="58"/>
      <c r="Z106" s="306" t="s">
        <v>75</v>
      </c>
      <c r="AA106" s="307"/>
      <c r="AB106" s="307"/>
      <c r="AC106" s="307"/>
      <c r="AD106" s="307"/>
      <c r="AE106" s="30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row>
    <row r="107" spans="1:61" ht="15" customHeight="1" x14ac:dyDescent="0.25">
      <c r="A107" s="58"/>
      <c r="B107" s="298"/>
      <c r="C107" s="298"/>
      <c r="D107" s="299"/>
      <c r="E107" s="285"/>
      <c r="F107" s="286"/>
      <c r="G107" s="286"/>
      <c r="H107" s="286"/>
      <c r="I107" s="286"/>
      <c r="J107" s="51" t="str">
        <f>IF(AND('Mapa final'!$AB$10="Media",'Mapa final'!$AD$10="Leve"),CONCATENATE("R2C",'Mapa final'!$R$10),"")</f>
        <v/>
      </c>
      <c r="K107" s="52" t="str">
        <f>IF(AND('Mapa final'!$AB$11="Media",'Mapa final'!$AD$11="Leve"),CONCATENATE("R2C",'Mapa final'!$R$11),"")</f>
        <v/>
      </c>
      <c r="L107" s="124" t="str">
        <f>IF(AND('Mapa final'!$AB$12="Media",'Mapa final'!$AD$12="Leve"),CONCATENATE("R2C",'Mapa final'!$R$12),"")</f>
        <v/>
      </c>
      <c r="M107" s="51" t="str">
        <f>IF(AND('Mapa final'!$AB$10="Media",'Mapa final'!$AD$10="Menor"),CONCATENATE("R2C",'Mapa final'!$R$10),"")</f>
        <v/>
      </c>
      <c r="N107" s="52" t="str">
        <f>IF(AND('Mapa final'!$AB$11="Media",'Mapa final'!$AD$11="Menor"),CONCATENATE("R2C",'Mapa final'!$R$11),"")</f>
        <v/>
      </c>
      <c r="O107" s="124" t="str">
        <f>IF(AND('Mapa final'!$AB$12="Media",'Mapa final'!$AD$12="Menor"),CONCATENATE("R2C",'Mapa final'!$R$12),"")</f>
        <v/>
      </c>
      <c r="P107" s="51" t="str">
        <f>IF(AND('Mapa final'!$AB$10="Media",'Mapa final'!$AD$10="Moderado"),CONCATENATE("R2C",'Mapa final'!$R$10),"")</f>
        <v/>
      </c>
      <c r="Q107" s="52" t="str">
        <f>IF(AND('Mapa final'!$AB$11="Media",'Mapa final'!$AD$11="Moderado"),CONCATENATE("R2C",'Mapa final'!$R$11),"")</f>
        <v/>
      </c>
      <c r="R107" s="124" t="str">
        <f>IF(AND('Mapa final'!$AB$12="Media",'Mapa final'!$AD$12="Moderado"),CONCATENATE("R2C",'Mapa final'!$R$12),"")</f>
        <v/>
      </c>
      <c r="S107" s="44" t="str">
        <f>IF(AND('Mapa final'!$AB$10="Media",'Mapa final'!$AD$10="Mayor"),CONCATENATE("R2C",'Mapa final'!$R$10),"")</f>
        <v/>
      </c>
      <c r="T107" s="44" t="str">
        <f>IF(AND('Mapa final'!$AB$11="Media",'Mapa final'!$AD$11="Mayor"),CONCATENATE("R2C",'Mapa final'!$R$11),"")</f>
        <v/>
      </c>
      <c r="U107" s="44" t="str">
        <f>IF(AND('Mapa final'!$AB$12="Media",'Mapa final'!$AD$12="Mayor"),CONCATENATE("R2C",'Mapa final'!$R$12),"")</f>
        <v/>
      </c>
      <c r="V107" s="45" t="str">
        <f>IF(AND('Mapa final'!$AB$10="Media",'Mapa final'!$AD$10="Catastrófico"),CONCATENATE("R2C",'Mapa final'!$R$10),"")</f>
        <v/>
      </c>
      <c r="W107" s="46" t="str">
        <f>IF(AND('Mapa final'!$AB$11="Media",'Mapa final'!$AD$11="Catastrófico"),CONCATENATE("R2C",'Mapa final'!$R$11),"")</f>
        <v/>
      </c>
      <c r="X107" s="113" t="str">
        <f>IF(AND('Mapa final'!$AB$12="Media",'Mapa final'!$AD$12="Catastrófico"),CONCATENATE("R2C",'Mapa final'!$R$12),"")</f>
        <v/>
      </c>
      <c r="Y107" s="58"/>
      <c r="Z107" s="309"/>
      <c r="AA107" s="310"/>
      <c r="AB107" s="310"/>
      <c r="AC107" s="310"/>
      <c r="AD107" s="310"/>
      <c r="AE107" s="311"/>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row>
    <row r="108" spans="1:61" ht="15" customHeight="1" x14ac:dyDescent="0.25">
      <c r="A108" s="58"/>
      <c r="B108" s="298"/>
      <c r="C108" s="298"/>
      <c r="D108" s="299"/>
      <c r="E108" s="287"/>
      <c r="F108" s="288"/>
      <c r="G108" s="288"/>
      <c r="H108" s="288"/>
      <c r="I108" s="286"/>
      <c r="J108" s="51" t="str">
        <f>IF(AND('Mapa final'!$AB$13="Media",'Mapa final'!$AD$13="Leve"),CONCATENATE("R3C",'Mapa final'!$R$13),"")</f>
        <v/>
      </c>
      <c r="K108" s="52" t="str">
        <f>IF(AND('Mapa final'!$AB$14="Media",'Mapa final'!$AD$14="Leve"),CONCATENATE("R3C",'Mapa final'!$R$14),"")</f>
        <v/>
      </c>
      <c r="L108" s="124" t="str">
        <f>IF(AND('Mapa final'!$AB$15="Media",'Mapa final'!$AD$15="Leve"),CONCATENATE("R3C",'Mapa final'!$R$15),"")</f>
        <v/>
      </c>
      <c r="M108" s="51" t="str">
        <f>IF(AND('Mapa final'!$AB$13="Media",'Mapa final'!$AD$13="Menor"),CONCATENATE("R3C",'Mapa final'!$R$13),"")</f>
        <v/>
      </c>
      <c r="N108" s="52" t="str">
        <f>IF(AND('Mapa final'!$AB$14="Media",'Mapa final'!$AD$14="Menor"),CONCATENATE("R3C",'Mapa final'!$R$14),"")</f>
        <v/>
      </c>
      <c r="O108" s="124" t="str">
        <f>IF(AND('Mapa final'!$AB$15="Media",'Mapa final'!$AD$15="Menor"),CONCATENATE("R3C",'Mapa final'!$R$15),"")</f>
        <v/>
      </c>
      <c r="P108" s="51" t="str">
        <f>IF(AND('Mapa final'!$AB$13="Media",'Mapa final'!$AD$13="Moderado"),CONCATENATE("R3C",'Mapa final'!$R$13),"")</f>
        <v>R3C1</v>
      </c>
      <c r="Q108" s="52" t="str">
        <f>IF(AND('Mapa final'!$AB$14="Media",'Mapa final'!$AD$14="Moderado"),CONCATENATE("R3C",'Mapa final'!$R$14),"")</f>
        <v/>
      </c>
      <c r="R108" s="124" t="str">
        <f>IF(AND('Mapa final'!$AB$15="Media",'Mapa final'!$AD$15="Moderado"),CONCATENATE("R3C",'Mapa final'!$R$15),"")</f>
        <v/>
      </c>
      <c r="S108" s="44" t="str">
        <f>IF(AND('Mapa final'!$AB$13="Media",'Mapa final'!$AD$13="Mayor"),CONCATENATE("R3C",'Mapa final'!$R$13),"")</f>
        <v/>
      </c>
      <c r="T108" s="44" t="str">
        <f>IF(AND('Mapa final'!$AB$14="Media",'Mapa final'!$AD$14="Mayor"),CONCATENATE("R3C",'Mapa final'!$R$14),"")</f>
        <v/>
      </c>
      <c r="U108" s="44" t="str">
        <f>IF(AND('Mapa final'!$AB$15="Media",'Mapa final'!$AD$15="Mayor"),CONCATENATE("R3C",'Mapa final'!$R$15),"")</f>
        <v/>
      </c>
      <c r="V108" s="45" t="str">
        <f>IF(AND('Mapa final'!$AB$13="Media",'Mapa final'!$AD$13="Catastrófico"),CONCATENATE("R3C",'Mapa final'!$R$13),"")</f>
        <v/>
      </c>
      <c r="W108" s="46" t="str">
        <f>IF(AND('Mapa final'!$AB$14="Media",'Mapa final'!$AD$14="Catastrófico"),CONCATENATE("R3C",'Mapa final'!$R$14),"")</f>
        <v/>
      </c>
      <c r="X108" s="113" t="str">
        <f>IF(AND('Mapa final'!$AB$15="Media",'Mapa final'!$AD$15="Catastrófico"),CONCATENATE("R3C",'Mapa final'!$R$15),"")</f>
        <v/>
      </c>
      <c r="Y108" s="58"/>
      <c r="Z108" s="309"/>
      <c r="AA108" s="310"/>
      <c r="AB108" s="310"/>
      <c r="AC108" s="310"/>
      <c r="AD108" s="310"/>
      <c r="AE108" s="311"/>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row>
    <row r="109" spans="1:61" ht="15" customHeight="1" x14ac:dyDescent="0.25">
      <c r="A109" s="58"/>
      <c r="B109" s="298"/>
      <c r="C109" s="298"/>
      <c r="D109" s="299"/>
      <c r="E109" s="287"/>
      <c r="F109" s="288"/>
      <c r="G109" s="288"/>
      <c r="H109" s="288"/>
      <c r="I109" s="286"/>
      <c r="J109" s="51" t="str">
        <f>IF(AND('Mapa final'!$AB$16="Media",'Mapa final'!$AD$16="Leve"),CONCATENATE("R4C",'Mapa final'!$R$16),"")</f>
        <v>R4C1</v>
      </c>
      <c r="K109" s="52" t="str">
        <f>IF(AND('Mapa final'!$AB$17="Media",'Mapa final'!$AD$17="Leve"),CONCATENATE("R4C",'Mapa final'!$R$17),"")</f>
        <v/>
      </c>
      <c r="L109" s="124" t="str">
        <f>IF(AND('Mapa final'!$AB$18="Media",'Mapa final'!$AD$18="Leve"),CONCATENATE("R4C",'Mapa final'!$R$18),"")</f>
        <v/>
      </c>
      <c r="M109" s="51" t="str">
        <f>IF(AND('Mapa final'!$AB$16="Media",'Mapa final'!$AD$16="Menor"),CONCATENATE("R4C",'Mapa final'!$R$16),"")</f>
        <v/>
      </c>
      <c r="N109" s="52" t="str">
        <f>IF(AND('Mapa final'!$AB$17="Media",'Mapa final'!$AD$17="Menor"),CONCATENATE("R4C",'Mapa final'!$R$17),"")</f>
        <v/>
      </c>
      <c r="O109" s="124" t="str">
        <f>IF(AND('Mapa final'!$AB$18="Media",'Mapa final'!$AD$18="Menor"),CONCATENATE("R4C",'Mapa final'!$R$18),"")</f>
        <v/>
      </c>
      <c r="P109" s="51" t="str">
        <f>IF(AND('Mapa final'!$AB$16="Media",'Mapa final'!$AD$16="Moderado"),CONCATENATE("R4C",'Mapa final'!$R$16),"")</f>
        <v/>
      </c>
      <c r="Q109" s="52" t="str">
        <f>IF(AND('Mapa final'!$AB$17="Media",'Mapa final'!$AD$17="Moderado"),CONCATENATE("R4C",'Mapa final'!$R$17),"")</f>
        <v/>
      </c>
      <c r="R109" s="124" t="str">
        <f>IF(AND('Mapa final'!$AB$18="Media",'Mapa final'!$AD$18="Moderado"),CONCATENATE("R4C",'Mapa final'!$R$18),"")</f>
        <v/>
      </c>
      <c r="S109" s="44" t="str">
        <f>IF(AND('Mapa final'!$AB$16="Media",'Mapa final'!$AD$16="Mayor"),CONCATENATE("R4C",'Mapa final'!$R$16),"")</f>
        <v/>
      </c>
      <c r="T109" s="44" t="str">
        <f>IF(AND('Mapa final'!$AB$17="Media",'Mapa final'!$AD$17="Mayor"),CONCATENATE("R4C",'Mapa final'!$R$17),"")</f>
        <v/>
      </c>
      <c r="U109" s="44" t="str">
        <f>IF(AND('Mapa final'!$AB$18="Media",'Mapa final'!$AD$18="Mayor"),CONCATENATE("R4C",'Mapa final'!$R$18),"")</f>
        <v/>
      </c>
      <c r="V109" s="45" t="str">
        <f>IF(AND('Mapa final'!$AB$16="Media",'Mapa final'!$AD$16="Catastrófico"),CONCATENATE("R4C",'Mapa final'!$R$16),"")</f>
        <v/>
      </c>
      <c r="W109" s="46" t="str">
        <f>IF(AND('Mapa final'!$AB$17="Media",'Mapa final'!$AD$17="Catastrófico"),CONCATENATE("R4C",'Mapa final'!$R$17),"")</f>
        <v/>
      </c>
      <c r="X109" s="113" t="str">
        <f>IF(AND('Mapa final'!$AB$18="Media",'Mapa final'!$AD$18="Catastrófico"),CONCATENATE("R4C",'Mapa final'!$R$18),"")</f>
        <v/>
      </c>
      <c r="Y109" s="58"/>
      <c r="Z109" s="309"/>
      <c r="AA109" s="310"/>
      <c r="AB109" s="310"/>
      <c r="AC109" s="310"/>
      <c r="AD109" s="310"/>
      <c r="AE109" s="311"/>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row>
    <row r="110" spans="1:61" ht="15" customHeight="1" x14ac:dyDescent="0.25">
      <c r="A110" s="58"/>
      <c r="B110" s="298"/>
      <c r="C110" s="298"/>
      <c r="D110" s="299"/>
      <c r="E110" s="287"/>
      <c r="F110" s="288"/>
      <c r="G110" s="288"/>
      <c r="H110" s="288"/>
      <c r="I110" s="286"/>
      <c r="J110" s="51" t="str">
        <f>IF(AND('Mapa final'!$AB$19="Media",'Mapa final'!$AD$19="Leve"),CONCATENATE("R5C",'Mapa final'!$R$19),"")</f>
        <v>R5C1</v>
      </c>
      <c r="K110" s="52" t="str">
        <f>IF(AND('Mapa final'!$AB$20="Media",'Mapa final'!$AD$20="Leve"),CONCATENATE("R5C",'Mapa final'!$R$20),"")</f>
        <v/>
      </c>
      <c r="L110" s="124" t="str">
        <f>IF(AND('Mapa final'!$AB$21="Media",'Mapa final'!$AD$21="Leve"),CONCATENATE("R5C",'Mapa final'!$R$21),"")</f>
        <v/>
      </c>
      <c r="M110" s="51" t="str">
        <f>IF(AND('Mapa final'!$AB$19="Media",'Mapa final'!$AD$19="Menor"),CONCATENATE("R5C",'Mapa final'!$R$19),"")</f>
        <v/>
      </c>
      <c r="N110" s="52" t="str">
        <f>IF(AND('Mapa final'!$AB$20="Media",'Mapa final'!$AD$20="Menor"),CONCATENATE("R5C",'Mapa final'!$R$20),"")</f>
        <v/>
      </c>
      <c r="O110" s="124" t="str">
        <f>IF(AND('Mapa final'!$AB$21="Media",'Mapa final'!$AD$21="Menor"),CONCATENATE("R5C",'Mapa final'!$R$21),"")</f>
        <v/>
      </c>
      <c r="P110" s="51" t="str">
        <f>IF(AND('Mapa final'!$AB$19="Media",'Mapa final'!$AD$19="Moderado"),CONCATENATE("R5C",'Mapa final'!$R$19),"")</f>
        <v/>
      </c>
      <c r="Q110" s="52" t="str">
        <f>IF(AND('Mapa final'!$AB$20="Media",'Mapa final'!$AD$20="Moderado"),CONCATENATE("R5C",'Mapa final'!$R$20),"")</f>
        <v/>
      </c>
      <c r="R110" s="124" t="str">
        <f>IF(AND('Mapa final'!$AB$21="Media",'Mapa final'!$AD$21="Moderado"),CONCATENATE("R5C",'Mapa final'!$R$21),"")</f>
        <v/>
      </c>
      <c r="S110" s="44" t="str">
        <f>IF(AND('Mapa final'!$AB$19="Media",'Mapa final'!$AD$19="Mayor"),CONCATENATE("R5C",'Mapa final'!$R$19),"")</f>
        <v/>
      </c>
      <c r="T110" s="44" t="str">
        <f>IF(AND('Mapa final'!$AB$20="Media",'Mapa final'!$AD$20="Mayor"),CONCATENATE("R5C",'Mapa final'!$R$20),"")</f>
        <v/>
      </c>
      <c r="U110" s="44" t="str">
        <f>IF(AND('Mapa final'!$AB$21="Media",'Mapa final'!$AD$21="Mayor"),CONCATENATE("R5C",'Mapa final'!$R$21),"")</f>
        <v/>
      </c>
      <c r="V110" s="45" t="str">
        <f>IF(AND('Mapa final'!$AB$19="Media",'Mapa final'!$AD$19="Catastrófico"),CONCATENATE("R5C",'Mapa final'!$R$19),"")</f>
        <v/>
      </c>
      <c r="W110" s="46" t="str">
        <f>IF(AND('Mapa final'!$AB$20="Media",'Mapa final'!$AD$20="Catastrófico"),CONCATENATE("R5C",'Mapa final'!$R$20),"")</f>
        <v/>
      </c>
      <c r="X110" s="113" t="str">
        <f>IF(AND('Mapa final'!$AB$21="Media",'Mapa final'!$AD$21="Catastrófico"),CONCATENATE("R5C",'Mapa final'!$R$21),"")</f>
        <v/>
      </c>
      <c r="Y110" s="58"/>
      <c r="Z110" s="309"/>
      <c r="AA110" s="310"/>
      <c r="AB110" s="310"/>
      <c r="AC110" s="310"/>
      <c r="AD110" s="310"/>
      <c r="AE110" s="311"/>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row>
    <row r="111" spans="1:61" ht="15" customHeight="1" x14ac:dyDescent="0.25">
      <c r="A111" s="58"/>
      <c r="B111" s="298"/>
      <c r="C111" s="298"/>
      <c r="D111" s="299"/>
      <c r="E111" s="287"/>
      <c r="F111" s="288"/>
      <c r="G111" s="288"/>
      <c r="H111" s="288"/>
      <c r="I111" s="286"/>
      <c r="J111" s="51" t="str">
        <f>IF(AND('Mapa final'!$AB$22="Media",'Mapa final'!$AD$22="Leve"),CONCATENATE("R6C",'Mapa final'!$R$22),"")</f>
        <v/>
      </c>
      <c r="K111" s="52" t="str">
        <f>IF(AND('Mapa final'!$AB$23="Media",'Mapa final'!$AD$23="Leve"),CONCATENATE("R6C",'Mapa final'!$R$23),"")</f>
        <v/>
      </c>
      <c r="L111" s="124" t="str">
        <f>IF(AND('Mapa final'!$AB$24="Media",'Mapa final'!$AD$24="Leve"),CONCATENATE("R6C",'Mapa final'!$R$24),"")</f>
        <v/>
      </c>
      <c r="M111" s="51" t="str">
        <f>IF(AND('Mapa final'!$AB$22="Media",'Mapa final'!$AD$22="Menor"),CONCATENATE("R6C",'Mapa final'!$R$22),"")</f>
        <v/>
      </c>
      <c r="N111" s="52" t="str">
        <f>IF(AND('Mapa final'!$AB$23="Media",'Mapa final'!$AD$23="Menor"),CONCATENATE("R6C",'Mapa final'!$R$23),"")</f>
        <v/>
      </c>
      <c r="O111" s="124" t="str">
        <f>IF(AND('Mapa final'!$AB$24="Media",'Mapa final'!$AD$24="Menor"),CONCATENATE("R6C",'Mapa final'!$R$24),"")</f>
        <v/>
      </c>
      <c r="P111" s="51" t="str">
        <f>IF(AND('Mapa final'!$AB$22="Media",'Mapa final'!$AD$22="Moderado"),CONCATENATE("R6C",'Mapa final'!$R$22),"")</f>
        <v/>
      </c>
      <c r="Q111" s="52" t="str">
        <f>IF(AND('Mapa final'!$AB$23="Media",'Mapa final'!$AD$23="Moderado"),CONCATENATE("R6C",'Mapa final'!$R$23),"")</f>
        <v/>
      </c>
      <c r="R111" s="124" t="str">
        <f>IF(AND('Mapa final'!$AB$24="Media",'Mapa final'!$AD$24="Moderado"),CONCATENATE("R6C",'Mapa final'!$R$24),"")</f>
        <v/>
      </c>
      <c r="S111" s="44" t="str">
        <f>IF(AND('Mapa final'!$AB$22="Media",'Mapa final'!$AD$22="Mayor"),CONCATENATE("R6C",'Mapa final'!$R$22),"")</f>
        <v/>
      </c>
      <c r="T111" s="44" t="str">
        <f>IF(AND('Mapa final'!$AB$23="Media",'Mapa final'!$AD$23="Mayor"),CONCATENATE("R6C",'Mapa final'!$R$23),"")</f>
        <v/>
      </c>
      <c r="U111" s="44" t="str">
        <f>IF(AND('Mapa final'!$AB$24="Media",'Mapa final'!$AD$24="Mayor"),CONCATENATE("R6C",'Mapa final'!$R$24),"")</f>
        <v/>
      </c>
      <c r="V111" s="45" t="str">
        <f>IF(AND('Mapa final'!$AB$22="Media",'Mapa final'!$AD$22="Catastrófico"),CONCATENATE("R6C",'Mapa final'!$R$22),"")</f>
        <v/>
      </c>
      <c r="W111" s="46" t="str">
        <f>IF(AND('Mapa final'!$AB$23="Media",'Mapa final'!$AD$23="Catastrófico"),CONCATENATE("R6C",'Mapa final'!$R$23),"")</f>
        <v/>
      </c>
      <c r="X111" s="113" t="str">
        <f>IF(AND('Mapa final'!$AB$24="Media",'Mapa final'!$AD$24="Catastrófico"),CONCATENATE("R6C",'Mapa final'!$R$24),"")</f>
        <v/>
      </c>
      <c r="Y111" s="58"/>
      <c r="Z111" s="309"/>
      <c r="AA111" s="310"/>
      <c r="AB111" s="310"/>
      <c r="AC111" s="310"/>
      <c r="AD111" s="310"/>
      <c r="AE111" s="311"/>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row>
    <row r="112" spans="1:61" ht="15" customHeight="1" x14ac:dyDescent="0.25">
      <c r="A112" s="58"/>
      <c r="B112" s="298"/>
      <c r="C112" s="298"/>
      <c r="D112" s="299"/>
      <c r="E112" s="287"/>
      <c r="F112" s="288"/>
      <c r="G112" s="288"/>
      <c r="H112" s="288"/>
      <c r="I112" s="286"/>
      <c r="J112" s="51" t="str">
        <f>IF(AND('Mapa final'!$AB$25="Media",'Mapa final'!$AD$25="Leve"),CONCATENATE("R7C",'Mapa final'!$R$25),"")</f>
        <v/>
      </c>
      <c r="K112" s="52" t="str">
        <f>IF(AND('Mapa final'!$AB$26="Media",'Mapa final'!$AD$26="Leve"),CONCATENATE("R7C",'Mapa final'!$R$26),"")</f>
        <v/>
      </c>
      <c r="L112" s="124" t="str">
        <f>IF(AND('Mapa final'!$AB$27="Media",'Mapa final'!$AD$27="Leve"),CONCATENATE("R7C",'Mapa final'!$R$27),"")</f>
        <v/>
      </c>
      <c r="M112" s="51" t="str">
        <f>IF(AND('Mapa final'!$AB$25="Media",'Mapa final'!$AD$25="Menor"),CONCATENATE("R7C",'Mapa final'!$R$25),"")</f>
        <v/>
      </c>
      <c r="N112" s="52" t="str">
        <f>IF(AND('Mapa final'!$AB$26="Media",'Mapa final'!$AD$26="Menor"),CONCATENATE("R7C",'Mapa final'!$R$26),"")</f>
        <v/>
      </c>
      <c r="O112" s="124" t="str">
        <f>IF(AND('Mapa final'!$AB$27="Media",'Mapa final'!$AD$27="Menor"),CONCATENATE("R7C",'Mapa final'!$R$27),"")</f>
        <v/>
      </c>
      <c r="P112" s="51" t="str">
        <f>IF(AND('Mapa final'!$AB$25="Media",'Mapa final'!$AD$25="Moderado"),CONCATENATE("R7C",'Mapa final'!$R$25),"")</f>
        <v/>
      </c>
      <c r="Q112" s="52" t="str">
        <f>IF(AND('Mapa final'!$AB$26="Media",'Mapa final'!$AD$26="Moderado"),CONCATENATE("R7C",'Mapa final'!$R$26),"")</f>
        <v/>
      </c>
      <c r="R112" s="124" t="str">
        <f>IF(AND('Mapa final'!$AB$27="Media",'Mapa final'!$AD$27="Moderado"),CONCATENATE("R7C",'Mapa final'!$R$27),"")</f>
        <v/>
      </c>
      <c r="S112" s="44" t="str">
        <f>IF(AND('Mapa final'!$AB$25="Media",'Mapa final'!$AD$25="Mayor"),CONCATENATE("R7C",'Mapa final'!$R$25),"")</f>
        <v/>
      </c>
      <c r="T112" s="44" t="str">
        <f>IF(AND('Mapa final'!$AB$26="Media",'Mapa final'!$AD$26="Mayor"),CONCATENATE("R7C",'Mapa final'!$R$26),"")</f>
        <v/>
      </c>
      <c r="U112" s="44" t="str">
        <f>IF(AND('Mapa final'!$AB$27="Media",'Mapa final'!$AD$27="Mayor"),CONCATENATE("R7C",'Mapa final'!$R$27),"")</f>
        <v/>
      </c>
      <c r="V112" s="45" t="str">
        <f>IF(AND('Mapa final'!$AB$25="Media",'Mapa final'!$AD$25="Catastrófico"),CONCATENATE("R7C",'Mapa final'!$R$25),"")</f>
        <v/>
      </c>
      <c r="W112" s="46" t="str">
        <f>IF(AND('Mapa final'!$AB$26="Media",'Mapa final'!$AD$26="Catastrófico"),CONCATENATE("R7C",'Mapa final'!$R$26),"")</f>
        <v/>
      </c>
      <c r="X112" s="113" t="str">
        <f>IF(AND('Mapa final'!$AB$27="Media",'Mapa final'!$AD$27="Catastrófico"),CONCATENATE("R7C",'Mapa final'!$R$27),"")</f>
        <v/>
      </c>
      <c r="Y112" s="58"/>
      <c r="Z112" s="309"/>
      <c r="AA112" s="310"/>
      <c r="AB112" s="310"/>
      <c r="AC112" s="310"/>
      <c r="AD112" s="310"/>
      <c r="AE112" s="311"/>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row>
    <row r="113" spans="1:61" ht="15" customHeight="1" x14ac:dyDescent="0.25">
      <c r="A113" s="58"/>
      <c r="B113" s="298"/>
      <c r="C113" s="298"/>
      <c r="D113" s="299"/>
      <c r="E113" s="287"/>
      <c r="F113" s="288"/>
      <c r="G113" s="288"/>
      <c r="H113" s="288"/>
      <c r="I113" s="286"/>
      <c r="J113" s="51" t="str">
        <f>IF(AND('Mapa final'!$AB$28="Media",'Mapa final'!$AD$28="Leve"),CONCATENATE("R8C",'Mapa final'!$R$28),"")</f>
        <v/>
      </c>
      <c r="K113" s="52" t="str">
        <f>IF(AND('Mapa final'!$AB$29="Media",'Mapa final'!$AD$29="Leve"),CONCATENATE("R8C",'Mapa final'!$R$29),"")</f>
        <v/>
      </c>
      <c r="L113" s="124" t="str">
        <f>IF(AND('Mapa final'!$AB$30="Media",'Mapa final'!$AD$30="Leve"),CONCATENATE("R8C",'Mapa final'!$R$30),"")</f>
        <v/>
      </c>
      <c r="M113" s="51" t="str">
        <f>IF(AND('Mapa final'!$AB$28="Media",'Mapa final'!$AD$28="Menor"),CONCATENATE("R8C",'Mapa final'!$R$28),"")</f>
        <v/>
      </c>
      <c r="N113" s="52" t="str">
        <f>IF(AND('Mapa final'!$AB$29="Media",'Mapa final'!$AD$29="Menor"),CONCATENATE("R8C",'Mapa final'!$R$29),"")</f>
        <v/>
      </c>
      <c r="O113" s="124" t="str">
        <f>IF(AND('Mapa final'!$AB$30="Media",'Mapa final'!$AD$30="Menor"),CONCATENATE("R8C",'Mapa final'!$R$30),"")</f>
        <v/>
      </c>
      <c r="P113" s="51" t="str">
        <f>IF(AND('Mapa final'!$AB$28="Media",'Mapa final'!$AD$28="Moderado"),CONCATENATE("R8C",'Mapa final'!$R$28),"")</f>
        <v>R8C1</v>
      </c>
      <c r="Q113" s="52" t="str">
        <f>IF(AND('Mapa final'!$AB$29="Media",'Mapa final'!$AD$29="Moderado"),CONCATENATE("R8C",'Mapa final'!$R$29),"")</f>
        <v/>
      </c>
      <c r="R113" s="124" t="str">
        <f>IF(AND('Mapa final'!$AB$30="Media",'Mapa final'!$AD$30="Moderado"),CONCATENATE("R8C",'Mapa final'!$R$30),"")</f>
        <v/>
      </c>
      <c r="S113" s="44" t="str">
        <f>IF(AND('Mapa final'!$AB$28="Media",'Mapa final'!$AD$28="Mayor"),CONCATENATE("R8C",'Mapa final'!$R$28),"")</f>
        <v/>
      </c>
      <c r="T113" s="44" t="str">
        <f>IF(AND('Mapa final'!$AB$29="Media",'Mapa final'!$AD$29="Mayor"),CONCATENATE("R8C",'Mapa final'!$R$29),"")</f>
        <v/>
      </c>
      <c r="U113" s="44" t="str">
        <f>IF(AND('Mapa final'!$AB$30="Media",'Mapa final'!$AD$30="Mayor"),CONCATENATE("R8C",'Mapa final'!$R$30),"")</f>
        <v/>
      </c>
      <c r="V113" s="45" t="str">
        <f>IF(AND('Mapa final'!$AB$28="Media",'Mapa final'!$AD$28="Catastrófico"),CONCATENATE("R8C",'Mapa final'!$R$28),"")</f>
        <v/>
      </c>
      <c r="W113" s="46" t="str">
        <f>IF(AND('Mapa final'!$AB$29="Media",'Mapa final'!$AD$29="Catastrófico"),CONCATENATE("R8C",'Mapa final'!$R$29),"")</f>
        <v/>
      </c>
      <c r="X113" s="113" t="str">
        <f>IF(AND('Mapa final'!$AB$30="Media",'Mapa final'!$AD$30="Catastrófico"),CONCATENATE("R8C",'Mapa final'!$R$30),"")</f>
        <v/>
      </c>
      <c r="Y113" s="58"/>
      <c r="Z113" s="309"/>
      <c r="AA113" s="310"/>
      <c r="AB113" s="310"/>
      <c r="AC113" s="310"/>
      <c r="AD113" s="310"/>
      <c r="AE113" s="311"/>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row>
    <row r="114" spans="1:61" ht="15" customHeight="1" x14ac:dyDescent="0.25">
      <c r="A114" s="58"/>
      <c r="B114" s="298"/>
      <c r="C114" s="298"/>
      <c r="D114" s="299"/>
      <c r="E114" s="287"/>
      <c r="F114" s="288"/>
      <c r="G114" s="288"/>
      <c r="H114" s="288"/>
      <c r="I114" s="286"/>
      <c r="J114" s="51" t="str">
        <f>IF(AND('Mapa final'!$AB$31="Media",'Mapa final'!$AD$31="Leve"),CONCATENATE("R9C",'Mapa final'!$R$31),"")</f>
        <v/>
      </c>
      <c r="K114" s="52" t="str">
        <f>IF(AND('Mapa final'!$AB$32="Media",'Mapa final'!$AD$32="Leve"),CONCATENATE("R9C",'Mapa final'!$R$32),"")</f>
        <v/>
      </c>
      <c r="L114" s="124" t="str">
        <f>IF(AND('Mapa final'!$AB$33="Media",'Mapa final'!$AD$33="Leve"),CONCATENATE("R9C",'Mapa final'!$R$33),"")</f>
        <v/>
      </c>
      <c r="M114" s="51" t="str">
        <f>IF(AND('Mapa final'!$AB$31="Media",'Mapa final'!$AD$31="Menor"),CONCATENATE("R9C",'Mapa final'!$R$31),"")</f>
        <v/>
      </c>
      <c r="N114" s="52" t="str">
        <f>IF(AND('Mapa final'!$AB$32="Media",'Mapa final'!$AD$32="Menor"),CONCATENATE("R9C",'Mapa final'!$R$32),"")</f>
        <v/>
      </c>
      <c r="O114" s="124" t="str">
        <f>IF(AND('Mapa final'!$AB$33="Media",'Mapa final'!$AD$33="Menor"),CONCATENATE("R9C",'Mapa final'!$R$33),"")</f>
        <v/>
      </c>
      <c r="P114" s="51" t="str">
        <f>IF(AND('Mapa final'!$AB$31="Media",'Mapa final'!$AD$31="Moderado"),CONCATENATE("R9C",'Mapa final'!$R$31),"")</f>
        <v/>
      </c>
      <c r="Q114" s="52" t="str">
        <f>IF(AND('Mapa final'!$AB$32="Media",'Mapa final'!$AD$32="Moderado"),CONCATENATE("R9C",'Mapa final'!$R$32),"")</f>
        <v/>
      </c>
      <c r="R114" s="124" t="str">
        <f>IF(AND('Mapa final'!$AB$33="Media",'Mapa final'!$AD$33="Moderado"),CONCATENATE("R9C",'Mapa final'!$R$33),"")</f>
        <v/>
      </c>
      <c r="S114" s="44" t="str">
        <f>IF(AND('Mapa final'!$AB$31="Media",'Mapa final'!$AD$31="Mayor"),CONCATENATE("R9C",'Mapa final'!$R$31),"")</f>
        <v>R9C1</v>
      </c>
      <c r="T114" s="44" t="str">
        <f>IF(AND('Mapa final'!$AB$32="Media",'Mapa final'!$AD$32="Mayor"),CONCATENATE("R9C",'Mapa final'!$R$32),"")</f>
        <v/>
      </c>
      <c r="U114" s="44" t="str">
        <f>IF(AND('Mapa final'!$AB$33="Media",'Mapa final'!$AD$33="Mayor"),CONCATENATE("R9C",'Mapa final'!$R$33),"")</f>
        <v/>
      </c>
      <c r="V114" s="45" t="str">
        <f>IF(AND('Mapa final'!$AB$31="Media",'Mapa final'!$AD$31="Catastrófico"),CONCATENATE("R9C",'Mapa final'!$R$31),"")</f>
        <v/>
      </c>
      <c r="W114" s="46" t="str">
        <f>IF(AND('Mapa final'!$AB$32="Media",'Mapa final'!$AD$32="Catastrófico"),CONCATENATE("R9C",'Mapa final'!$R$32),"")</f>
        <v/>
      </c>
      <c r="X114" s="113" t="str">
        <f>IF(AND('Mapa final'!$AB$33="Media",'Mapa final'!$AD$33="Catastrófico"),CONCATENATE("R9C",'Mapa final'!$R$33),"")</f>
        <v/>
      </c>
      <c r="Y114" s="58"/>
      <c r="Z114" s="309"/>
      <c r="AA114" s="310"/>
      <c r="AB114" s="310"/>
      <c r="AC114" s="310"/>
      <c r="AD114" s="310"/>
      <c r="AE114" s="311"/>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row>
    <row r="115" spans="1:61" ht="15" customHeight="1" x14ac:dyDescent="0.25">
      <c r="A115" s="58"/>
      <c r="B115" s="298"/>
      <c r="C115" s="298"/>
      <c r="D115" s="299"/>
      <c r="E115" s="287"/>
      <c r="F115" s="288"/>
      <c r="G115" s="288"/>
      <c r="H115" s="288"/>
      <c r="I115" s="286"/>
      <c r="J115" s="51" t="str">
        <f>IF(AND('Mapa final'!$AB$34="Media",'Mapa final'!$AD$34="Leve"),CONCATENATE("R10C",'Mapa final'!$R$34),"")</f>
        <v/>
      </c>
      <c r="K115" s="52" t="str">
        <f>IF(AND('Mapa final'!$AB$35="Media",'Mapa final'!$AD$35="Leve"),CONCATENATE("R10C",'Mapa final'!$R$35),"")</f>
        <v/>
      </c>
      <c r="L115" s="124" t="str">
        <f>IF(AND('Mapa final'!$AB$36="Media",'Mapa final'!$AD$36="Leve"),CONCATENATE("R10C",'Mapa final'!$R$36),"")</f>
        <v/>
      </c>
      <c r="M115" s="51" t="str">
        <f>IF(AND('Mapa final'!$AB$34="Media",'Mapa final'!$AD$34="Menor"),CONCATENATE("R10C",'Mapa final'!$R$34),"")</f>
        <v/>
      </c>
      <c r="N115" s="52" t="str">
        <f>IF(AND('Mapa final'!$AB$35="Media",'Mapa final'!$AD$35="Menor"),CONCATENATE("R10C",'Mapa final'!$R$35),"")</f>
        <v/>
      </c>
      <c r="O115" s="124" t="str">
        <f>IF(AND('Mapa final'!$AB$36="Media",'Mapa final'!$AD$36="Menor"),CONCATENATE("R10C",'Mapa final'!$R$36),"")</f>
        <v/>
      </c>
      <c r="P115" s="51" t="str">
        <f>IF(AND('Mapa final'!$AB$34="Media",'Mapa final'!$AD$34="Moderado"),CONCATENATE("R10C",'Mapa final'!$R$34),"")</f>
        <v>R10C1</v>
      </c>
      <c r="Q115" s="52" t="str">
        <f>IF(AND('Mapa final'!$AB$35="Media",'Mapa final'!$AD$35="Moderado"),CONCATENATE("R10C",'Mapa final'!$R$35),"")</f>
        <v/>
      </c>
      <c r="R115" s="124" t="str">
        <f>IF(AND('Mapa final'!$AB$36="Media",'Mapa final'!$AD$36="Moderado"),CONCATENATE("R10C",'Mapa final'!$R$36),"")</f>
        <v/>
      </c>
      <c r="S115" s="44" t="str">
        <f>IF(AND('Mapa final'!$AB$34="Media",'Mapa final'!$AD$34="Mayor"),CONCATENATE("R10C",'Mapa final'!$R$34),"")</f>
        <v/>
      </c>
      <c r="T115" s="44" t="str">
        <f>IF(AND('Mapa final'!$AB$35="Media",'Mapa final'!$AD$35="Mayor"),CONCATENATE("R10C",'Mapa final'!$R$35),"")</f>
        <v/>
      </c>
      <c r="U115" s="44" t="str">
        <f>IF(AND('Mapa final'!$AB$36="Media",'Mapa final'!$AD$36="Mayor"),CONCATENATE("R10C",'Mapa final'!$R$36),"")</f>
        <v/>
      </c>
      <c r="V115" s="45" t="str">
        <f>IF(AND('Mapa final'!$AB$34="Media",'Mapa final'!$AD$34="Catastrófico"),CONCATENATE("R10C",'Mapa final'!$R$34),"")</f>
        <v/>
      </c>
      <c r="W115" s="46" t="str">
        <f>IF(AND('Mapa final'!$AB$35="Media",'Mapa final'!$AD$35="Catastrófico"),CONCATENATE("R10C",'Mapa final'!$R$35),"")</f>
        <v/>
      </c>
      <c r="X115" s="113" t="str">
        <f>IF(AND('Mapa final'!$AB$36="Media",'Mapa final'!$AD$36="Catastrófico"),CONCATENATE("R10C",'Mapa final'!$R$36),"")</f>
        <v/>
      </c>
      <c r="Y115" s="58"/>
      <c r="Z115" s="309"/>
      <c r="AA115" s="310"/>
      <c r="AB115" s="310"/>
      <c r="AC115" s="310"/>
      <c r="AD115" s="310"/>
      <c r="AE115" s="311"/>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row>
    <row r="116" spans="1:61" ht="15" customHeight="1" x14ac:dyDescent="0.25">
      <c r="A116" s="58"/>
      <c r="B116" s="298"/>
      <c r="C116" s="298"/>
      <c r="D116" s="299"/>
      <c r="E116" s="287"/>
      <c r="F116" s="288"/>
      <c r="G116" s="288"/>
      <c r="H116" s="288"/>
      <c r="I116" s="286"/>
      <c r="J116" s="51" t="str">
        <f>IF(AND('Mapa final'!$AB$37="Media",'Mapa final'!$AD$37="Leve"),CONCATENATE("R11C",'Mapa final'!$R$37),"")</f>
        <v/>
      </c>
      <c r="K116" s="52" t="str">
        <f>IF(AND('Mapa final'!$AB$38="Media",'Mapa final'!$AD$38="Leve"),CONCATENATE("R11C",'Mapa final'!$R$38),"")</f>
        <v/>
      </c>
      <c r="L116" s="124" t="str">
        <f>IF(AND('Mapa final'!$AB$39="Media",'Mapa final'!$AD$39="Leve"),CONCATENATE("R11C",'Mapa final'!$R$39),"")</f>
        <v/>
      </c>
      <c r="M116" s="51" t="str">
        <f>IF(AND('Mapa final'!$AB$37="Media",'Mapa final'!$AD$37="Menor"),CONCATENATE("R11C",'Mapa final'!$R$37),"")</f>
        <v/>
      </c>
      <c r="N116" s="52" t="str">
        <f>IF(AND('Mapa final'!$AB$38="Media",'Mapa final'!$AD$38="Menor"),CONCATENATE("R11C",'Mapa final'!$R$38),"")</f>
        <v/>
      </c>
      <c r="O116" s="124" t="str">
        <f>IF(AND('Mapa final'!$AB$39="Media",'Mapa final'!$AD$39="Menor"),CONCATENATE("R11C",'Mapa final'!$R$39),"")</f>
        <v/>
      </c>
      <c r="P116" s="51" t="str">
        <f>IF(AND('Mapa final'!$AB$37="Media",'Mapa final'!$AD$37="Moderado"),CONCATENATE("R11C",'Mapa final'!$R$37),"")</f>
        <v/>
      </c>
      <c r="Q116" s="52" t="str">
        <f>IF(AND('Mapa final'!$AB$38="Media",'Mapa final'!$AD$38="Moderado"),CONCATENATE("R11C",'Mapa final'!$R$38),"")</f>
        <v/>
      </c>
      <c r="R116" s="124" t="str">
        <f>IF(AND('Mapa final'!$AB$39="Media",'Mapa final'!$AD$39="Moderado"),CONCATENATE("R11C",'Mapa final'!$R$39),"")</f>
        <v/>
      </c>
      <c r="S116" s="44" t="str">
        <f>IF(AND('Mapa final'!$AB$37="Media",'Mapa final'!$AD$37="Mayor"),CONCATENATE("R11C",'Mapa final'!$R$37),"")</f>
        <v/>
      </c>
      <c r="T116" s="44" t="str">
        <f>IF(AND('Mapa final'!$AB$38="Media",'Mapa final'!$AD$38="Mayor"),CONCATENATE("R11C",'Mapa final'!$R$38),"")</f>
        <v/>
      </c>
      <c r="U116" s="44" t="str">
        <f>IF(AND('Mapa final'!$AB$39="Media",'Mapa final'!$AD$39="Mayor"),CONCATENATE("R11C",'Mapa final'!$R$39),"")</f>
        <v/>
      </c>
      <c r="V116" s="45" t="str">
        <f>IF(AND('Mapa final'!$AB$37="Media",'Mapa final'!$AD$37="Catastrófico"),CONCATENATE("R11C",'Mapa final'!$R$37),"")</f>
        <v/>
      </c>
      <c r="W116" s="46" t="str">
        <f>IF(AND('Mapa final'!$AB$38="Media",'Mapa final'!$AD$38="Catastrófico"),CONCATENATE("R11C",'Mapa final'!$R$38),"")</f>
        <v/>
      </c>
      <c r="X116" s="113" t="str">
        <f>IF(AND('Mapa final'!$AB$39="Media",'Mapa final'!$AD$39="Catastrófico"),CONCATENATE("R11C",'Mapa final'!$R$39),"")</f>
        <v/>
      </c>
      <c r="Y116" s="58"/>
      <c r="Z116" s="309"/>
      <c r="AA116" s="310"/>
      <c r="AB116" s="310"/>
      <c r="AC116" s="310"/>
      <c r="AD116" s="310"/>
      <c r="AE116" s="311"/>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row>
    <row r="117" spans="1:61" ht="15" customHeight="1" x14ac:dyDescent="0.25">
      <c r="A117" s="58"/>
      <c r="B117" s="298"/>
      <c r="C117" s="298"/>
      <c r="D117" s="299"/>
      <c r="E117" s="287"/>
      <c r="F117" s="288"/>
      <c r="G117" s="288"/>
      <c r="H117" s="288"/>
      <c r="I117" s="286"/>
      <c r="J117" s="51" t="str">
        <f>IF(AND('Mapa final'!$AB$40="Media",'Mapa final'!$AD$40="Leve"),CONCATENATE("R12C",'Mapa final'!$R$40),"")</f>
        <v/>
      </c>
      <c r="K117" s="52" t="str">
        <f>IF(AND('Mapa final'!$AB$41="Media",'Mapa final'!$AD$41="Leve"),CONCATENATE("R12C",'Mapa final'!$R$41),"")</f>
        <v/>
      </c>
      <c r="L117" s="124" t="str">
        <f>IF(AND('Mapa final'!$AB$42="Media",'Mapa final'!$AD$42="Leve"),CONCATENATE("R12C",'Mapa final'!$R$42),"")</f>
        <v/>
      </c>
      <c r="M117" s="51" t="str">
        <f>IF(AND('Mapa final'!$AB$40="Media",'Mapa final'!$AD$40="Menor"),CONCATENATE("R12C",'Mapa final'!$R$40),"")</f>
        <v/>
      </c>
      <c r="N117" s="52" t="str">
        <f>IF(AND('Mapa final'!$AB$41="Media",'Mapa final'!$AD$41="Menor"),CONCATENATE("R12C",'Mapa final'!$R$41),"")</f>
        <v/>
      </c>
      <c r="O117" s="124" t="str">
        <f>IF(AND('Mapa final'!$AB$42="Media",'Mapa final'!$AD$42="Menor"),CONCATENATE("R12C",'Mapa final'!$R$42),"")</f>
        <v/>
      </c>
      <c r="P117" s="51" t="str">
        <f>IF(AND('Mapa final'!$AB$40="Media",'Mapa final'!$AD$40="Moderado"),CONCATENATE("R12C",'Mapa final'!$R$40),"")</f>
        <v/>
      </c>
      <c r="Q117" s="52" t="str">
        <f>IF(AND('Mapa final'!$AB$41="Media",'Mapa final'!$AD$41="Moderado"),CONCATENATE("R12C",'Mapa final'!$R$41),"")</f>
        <v/>
      </c>
      <c r="R117" s="124" t="str">
        <f>IF(AND('Mapa final'!$AB$42="Media",'Mapa final'!$AD$42="Moderado"),CONCATENATE("R12C",'Mapa final'!$R$42),"")</f>
        <v/>
      </c>
      <c r="S117" s="44" t="str">
        <f>IF(AND('Mapa final'!$AB$40="Media",'Mapa final'!$AD$40="Mayor"),CONCATENATE("R12C",'Mapa final'!$R$40),"")</f>
        <v/>
      </c>
      <c r="T117" s="44" t="str">
        <f>IF(AND('Mapa final'!$AB$41="Media",'Mapa final'!$AD$41="Mayor"),CONCATENATE("R12C",'Mapa final'!$R$41),"")</f>
        <v/>
      </c>
      <c r="U117" s="44" t="str">
        <f>IF(AND('Mapa final'!$AB$42="Media",'Mapa final'!$AD$42="Mayor"),CONCATENATE("R12C",'Mapa final'!$R$42),"")</f>
        <v/>
      </c>
      <c r="V117" s="45" t="str">
        <f>IF(AND('Mapa final'!$AB$40="Media",'Mapa final'!$AD$40="Catastrófico"),CONCATENATE("R12C",'Mapa final'!$R$40),"")</f>
        <v/>
      </c>
      <c r="W117" s="46" t="str">
        <f>IF(AND('Mapa final'!$AB$41="Media",'Mapa final'!$AD$41="Catastrófico"),CONCATENATE("R12C",'Mapa final'!$R$41),"")</f>
        <v/>
      </c>
      <c r="X117" s="113" t="str">
        <f>IF(AND('Mapa final'!$AB$42="Media",'Mapa final'!$AD$42="Catastrófico"),CONCATENATE("R12C",'Mapa final'!$R$42),"")</f>
        <v/>
      </c>
      <c r="Y117" s="58"/>
      <c r="Z117" s="309"/>
      <c r="AA117" s="310"/>
      <c r="AB117" s="310"/>
      <c r="AC117" s="310"/>
      <c r="AD117" s="310"/>
      <c r="AE117" s="311"/>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row>
    <row r="118" spans="1:61" ht="15" customHeight="1" x14ac:dyDescent="0.25">
      <c r="A118" s="58"/>
      <c r="B118" s="298"/>
      <c r="C118" s="298"/>
      <c r="D118" s="299"/>
      <c r="E118" s="287"/>
      <c r="F118" s="288"/>
      <c r="G118" s="288"/>
      <c r="H118" s="288"/>
      <c r="I118" s="286"/>
      <c r="J118" s="51" t="str">
        <f>IF(AND('Mapa final'!$AB$43="Media",'Mapa final'!$AD$43="Leve"),CONCATENATE("R13C",'Mapa final'!$R$43),"")</f>
        <v/>
      </c>
      <c r="K118" s="52" t="str">
        <f>IF(AND('Mapa final'!$AB$44="Media",'Mapa final'!$AD$44="Leve"),CONCATENATE("R13C",'Mapa final'!$R$44),"")</f>
        <v/>
      </c>
      <c r="L118" s="124" t="str">
        <f>IF(AND('Mapa final'!$AB$45="Media",'Mapa final'!$AD$45="Leve"),CONCATENATE("R13C",'Mapa final'!$R$45),"")</f>
        <v/>
      </c>
      <c r="M118" s="51" t="str">
        <f>IF(AND('Mapa final'!$AB$43="Media",'Mapa final'!$AD$43="Menor"),CONCATENATE("R13C",'Mapa final'!$R$43),"")</f>
        <v/>
      </c>
      <c r="N118" s="52" t="str">
        <f>IF(AND('Mapa final'!$AB$44="Media",'Mapa final'!$AD$44="Menor"),CONCATENATE("R13C",'Mapa final'!$R$44),"")</f>
        <v/>
      </c>
      <c r="O118" s="124" t="str">
        <f>IF(AND('Mapa final'!$AB$45="Media",'Mapa final'!$AD$45="Menor"),CONCATENATE("R13C",'Mapa final'!$R$45),"")</f>
        <v/>
      </c>
      <c r="P118" s="51" t="str">
        <f>IF(AND('Mapa final'!$AB$43="Media",'Mapa final'!$AD$43="Moderado"),CONCATENATE("R13C",'Mapa final'!$R$43),"")</f>
        <v/>
      </c>
      <c r="Q118" s="52" t="str">
        <f>IF(AND('Mapa final'!$AB$44="Media",'Mapa final'!$AD$44="Moderado"),CONCATENATE("R13C",'Mapa final'!$R$44),"")</f>
        <v/>
      </c>
      <c r="R118" s="124" t="str">
        <f>IF(AND('Mapa final'!$AB$45="Media",'Mapa final'!$AD$45="Moderado"),CONCATENATE("R13C",'Mapa final'!$R$45),"")</f>
        <v/>
      </c>
      <c r="S118" s="44" t="str">
        <f>IF(AND('Mapa final'!$AB$43="Media",'Mapa final'!$AD$43="Mayor"),CONCATENATE("R13C",'Mapa final'!$R$43),"")</f>
        <v/>
      </c>
      <c r="T118" s="44" t="str">
        <f>IF(AND('Mapa final'!$AB$44="Media",'Mapa final'!$AD$44="Mayor"),CONCATENATE("R13C",'Mapa final'!$R$44),"")</f>
        <v/>
      </c>
      <c r="U118" s="44" t="str">
        <f>IF(AND('Mapa final'!$AB$45="Media",'Mapa final'!$AD$45="Mayor"),CONCATENATE("R13C",'Mapa final'!$R$45),"")</f>
        <v/>
      </c>
      <c r="V118" s="45" t="str">
        <f>IF(AND('Mapa final'!$AB$43="Media",'Mapa final'!$AD$43="Catastrófico"),CONCATENATE("R13C",'Mapa final'!$R$43),"")</f>
        <v/>
      </c>
      <c r="W118" s="46" t="str">
        <f>IF(AND('Mapa final'!$AB$44="Media",'Mapa final'!$AD$44="Catastrófico"),CONCATENATE("R13C",'Mapa final'!$R$44),"")</f>
        <v/>
      </c>
      <c r="X118" s="113" t="str">
        <f>IF(AND('Mapa final'!$AB$45="Media",'Mapa final'!$AD$45="Catastrófico"),CONCATENATE("R13C",'Mapa final'!$R$45),"")</f>
        <v/>
      </c>
      <c r="Y118" s="58"/>
      <c r="Z118" s="309"/>
      <c r="AA118" s="310"/>
      <c r="AB118" s="310"/>
      <c r="AC118" s="310"/>
      <c r="AD118" s="310"/>
      <c r="AE118" s="311"/>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row>
    <row r="119" spans="1:61" ht="15" customHeight="1" x14ac:dyDescent="0.25">
      <c r="A119" s="58"/>
      <c r="B119" s="298"/>
      <c r="C119" s="298"/>
      <c r="D119" s="299"/>
      <c r="E119" s="287"/>
      <c r="F119" s="288"/>
      <c r="G119" s="288"/>
      <c r="H119" s="288"/>
      <c r="I119" s="286"/>
      <c r="J119" s="51" t="str">
        <f>IF(AND('Mapa final'!$AB$46="Media",'Mapa final'!$AD$46="Leve"),CONCATENATE("R14C",'Mapa final'!$R$46),"")</f>
        <v/>
      </c>
      <c r="K119" s="52" t="str">
        <f>IF(AND('Mapa final'!$AB$47="Media",'Mapa final'!$AD$47="Leve"),CONCATENATE("R14C",'Mapa final'!$R$47),"")</f>
        <v/>
      </c>
      <c r="L119" s="124" t="str">
        <f>IF(AND('Mapa final'!$AB$48="Media",'Mapa final'!$AD$48="Leve"),CONCATENATE("R14C",'Mapa final'!$R$48),"")</f>
        <v/>
      </c>
      <c r="M119" s="51" t="str">
        <f>IF(AND('Mapa final'!$AB$46="Media",'Mapa final'!$AD$46="Menor"),CONCATENATE("R14C",'Mapa final'!$R$46),"")</f>
        <v/>
      </c>
      <c r="N119" s="52" t="str">
        <f>IF(AND('Mapa final'!$AB$47="Media",'Mapa final'!$AD$47="Menor"),CONCATENATE("R14C",'Mapa final'!$R$47),"")</f>
        <v/>
      </c>
      <c r="O119" s="124" t="str">
        <f>IF(AND('Mapa final'!$AB$48="Media",'Mapa final'!$AD$48="Menor"),CONCATENATE("R14C",'Mapa final'!$R$48),"")</f>
        <v/>
      </c>
      <c r="P119" s="51" t="str">
        <f>IF(AND('Mapa final'!$AB$46="Media",'Mapa final'!$AD$46="Moderado"),CONCATENATE("R14C",'Mapa final'!$R$46),"")</f>
        <v/>
      </c>
      <c r="Q119" s="52" t="str">
        <f>IF(AND('Mapa final'!$AB$47="Media",'Mapa final'!$AD$47="Moderado"),CONCATENATE("R14C",'Mapa final'!$R$47),"")</f>
        <v/>
      </c>
      <c r="R119" s="124" t="str">
        <f>IF(AND('Mapa final'!$AB$48="Media",'Mapa final'!$AD$48="Moderado"),CONCATENATE("R14C",'Mapa final'!$R$48),"")</f>
        <v/>
      </c>
      <c r="S119" s="44" t="str">
        <f>IF(AND('Mapa final'!$AB$46="Media",'Mapa final'!$AD$46="Mayor"),CONCATENATE("R14C",'Mapa final'!$R$46),"")</f>
        <v/>
      </c>
      <c r="T119" s="44" t="str">
        <f>IF(AND('Mapa final'!$AB$47="Media",'Mapa final'!$AD$47="Mayor"),CONCATENATE("R14C",'Mapa final'!$R$47),"")</f>
        <v/>
      </c>
      <c r="U119" s="44" t="str">
        <f>IF(AND('Mapa final'!$AB$48="Media",'Mapa final'!$AD$48="Mayor"),CONCATENATE("R14C",'Mapa final'!$R$48),"")</f>
        <v/>
      </c>
      <c r="V119" s="45" t="str">
        <f>IF(AND('Mapa final'!$AB$46="Media",'Mapa final'!$AD$46="Catastrófico"),CONCATENATE("R14C",'Mapa final'!$R$46),"")</f>
        <v/>
      </c>
      <c r="W119" s="46" t="str">
        <f>IF(AND('Mapa final'!$AB$47="Media",'Mapa final'!$AD$47="Catastrófico"),CONCATENATE("R14C",'Mapa final'!$R$47),"")</f>
        <v/>
      </c>
      <c r="X119" s="113" t="str">
        <f>IF(AND('Mapa final'!$AB$48="Media",'Mapa final'!$AD$48="Catastrófico"),CONCATENATE("R14C",'Mapa final'!$R$48),"")</f>
        <v/>
      </c>
      <c r="Y119" s="58"/>
      <c r="Z119" s="309"/>
      <c r="AA119" s="310"/>
      <c r="AB119" s="310"/>
      <c r="AC119" s="310"/>
      <c r="AD119" s="310"/>
      <c r="AE119" s="311"/>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row>
    <row r="120" spans="1:61" ht="15" customHeight="1" x14ac:dyDescent="0.25">
      <c r="A120" s="58"/>
      <c r="B120" s="298"/>
      <c r="C120" s="298"/>
      <c r="D120" s="299"/>
      <c r="E120" s="287"/>
      <c r="F120" s="288"/>
      <c r="G120" s="288"/>
      <c r="H120" s="288"/>
      <c r="I120" s="286"/>
      <c r="J120" s="51" t="str">
        <f>IF(AND('Mapa final'!$AB$49="Media",'Mapa final'!$AD$49="Leve"),CONCATENATE("R15C",'Mapa final'!$R$49),"")</f>
        <v/>
      </c>
      <c r="K120" s="52" t="str">
        <f>IF(AND('Mapa final'!$AB$50="Media",'Mapa final'!$AD$50="Leve"),CONCATENATE("R15C",'Mapa final'!$R$50),"")</f>
        <v/>
      </c>
      <c r="L120" s="124" t="str">
        <f>IF(AND('Mapa final'!$AB$51="Media",'Mapa final'!$AD$51="Leve"),CONCATENATE("R15C",'Mapa final'!$R$51),"")</f>
        <v/>
      </c>
      <c r="M120" s="51" t="str">
        <f>IF(AND('Mapa final'!$AB$49="Media",'Mapa final'!$AD$49="Menor"),CONCATENATE("R15C",'Mapa final'!$R$49),"")</f>
        <v/>
      </c>
      <c r="N120" s="52" t="str">
        <f>IF(AND('Mapa final'!$AB$50="Media",'Mapa final'!$AD$50="Menor"),CONCATENATE("R15C",'Mapa final'!$R$50),"")</f>
        <v/>
      </c>
      <c r="O120" s="124" t="str">
        <f>IF(AND('Mapa final'!$AB$51="Media",'Mapa final'!$AD$51="Menor"),CONCATENATE("R15C",'Mapa final'!$R$51),"")</f>
        <v/>
      </c>
      <c r="P120" s="51" t="str">
        <f>IF(AND('Mapa final'!$AB$49="Media",'Mapa final'!$AD$49="Moderado"),CONCATENATE("R15C",'Mapa final'!$R$49),"")</f>
        <v>R15C1</v>
      </c>
      <c r="Q120" s="52" t="str">
        <f>IF(AND('Mapa final'!$AB$50="Media",'Mapa final'!$AD$50="Moderado"),CONCATENATE("R15C",'Mapa final'!$R$50),"")</f>
        <v/>
      </c>
      <c r="R120" s="124" t="str">
        <f>IF(AND('Mapa final'!$AB$51="Media",'Mapa final'!$AD$51="Moderado"),CONCATENATE("R15C",'Mapa final'!$R$51),"")</f>
        <v/>
      </c>
      <c r="S120" s="44" t="str">
        <f>IF(AND('Mapa final'!$AB$49="Media",'Mapa final'!$AD$49="Mayor"),CONCATENATE("R15C",'Mapa final'!$R$49),"")</f>
        <v/>
      </c>
      <c r="T120" s="44" t="str">
        <f>IF(AND('Mapa final'!$AB$50="Media",'Mapa final'!$AD$50="Mayor"),CONCATENATE("R15C",'Mapa final'!$R$50),"")</f>
        <v/>
      </c>
      <c r="U120" s="44" t="str">
        <f>IF(AND('Mapa final'!$AB$51="Media",'Mapa final'!$AD$51="Mayor"),CONCATENATE("R15C",'Mapa final'!$R$51),"")</f>
        <v/>
      </c>
      <c r="V120" s="45" t="str">
        <f>IF(AND('Mapa final'!$AB$49="Media",'Mapa final'!$AD$49="Catastrófico"),CONCATENATE("R15C",'Mapa final'!$R$49),"")</f>
        <v/>
      </c>
      <c r="W120" s="46" t="str">
        <f>IF(AND('Mapa final'!$AB$50="Media",'Mapa final'!$AD$50="Catastrófico"),CONCATENATE("R15C",'Mapa final'!$R$50),"")</f>
        <v/>
      </c>
      <c r="X120" s="113" t="str">
        <f>IF(AND('Mapa final'!$AB$51="Media",'Mapa final'!$AD$51="Catastrófico"),CONCATENATE("R15C",'Mapa final'!$R$51),"")</f>
        <v/>
      </c>
      <c r="Y120" s="58"/>
      <c r="Z120" s="309"/>
      <c r="AA120" s="310"/>
      <c r="AB120" s="310"/>
      <c r="AC120" s="310"/>
      <c r="AD120" s="310"/>
      <c r="AE120" s="311"/>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row>
    <row r="121" spans="1:61" ht="15" customHeight="1" x14ac:dyDescent="0.25">
      <c r="A121" s="58"/>
      <c r="B121" s="298"/>
      <c r="C121" s="298"/>
      <c r="D121" s="299"/>
      <c r="E121" s="287"/>
      <c r="F121" s="288"/>
      <c r="G121" s="288"/>
      <c r="H121" s="288"/>
      <c r="I121" s="286"/>
      <c r="J121" s="51" t="str">
        <f>IF(AND('Mapa final'!$AB$52="Media",'Mapa final'!$AD$52="Leve"),CONCATENATE("R16C",'Mapa final'!$R$52),"")</f>
        <v/>
      </c>
      <c r="K121" s="52" t="str">
        <f>IF(AND('Mapa final'!$AB$53="Media",'Mapa final'!$AD$53="Leve"),CONCATENATE("R16C",'Mapa final'!$R$53),"")</f>
        <v/>
      </c>
      <c r="L121" s="124" t="str">
        <f>IF(AND('Mapa final'!$AB$54="Media",'Mapa final'!$AD$54="Leve"),CONCATENATE("R16C",'Mapa final'!$R$54),"")</f>
        <v/>
      </c>
      <c r="M121" s="51" t="str">
        <f>IF(AND('Mapa final'!$AB$52="Media",'Mapa final'!$AD$52="Menor"),CONCATENATE("R16C",'Mapa final'!$R$52),"")</f>
        <v>R16C1</v>
      </c>
      <c r="N121" s="52" t="str">
        <f>IF(AND('Mapa final'!$AB$53="Media",'Mapa final'!$AD$53="Menor"),CONCATENATE("R16C",'Mapa final'!$R$53),"")</f>
        <v/>
      </c>
      <c r="O121" s="124" t="str">
        <f>IF(AND('Mapa final'!$AB$54="Media",'Mapa final'!$AD$54="Menor"),CONCATENATE("R16C",'Mapa final'!$R$54),"")</f>
        <v/>
      </c>
      <c r="P121" s="51" t="str">
        <f>IF(AND('Mapa final'!$AB$52="Media",'Mapa final'!$AD$52="Moderado"),CONCATENATE("R16C",'Mapa final'!$R$52),"")</f>
        <v/>
      </c>
      <c r="Q121" s="52" t="str">
        <f>IF(AND('Mapa final'!$AB$53="Media",'Mapa final'!$AD$53="Moderado"),CONCATENATE("R16C",'Mapa final'!$R$53),"")</f>
        <v/>
      </c>
      <c r="R121" s="124" t="str">
        <f>IF(AND('Mapa final'!$AB$54="Media",'Mapa final'!$AD$54="Moderado"),CONCATENATE("R16C",'Mapa final'!$R$54),"")</f>
        <v/>
      </c>
      <c r="S121" s="44" t="str">
        <f>IF(AND('Mapa final'!$AB$52="Media",'Mapa final'!$AD$52="Mayor"),CONCATENATE("R16C",'Mapa final'!$R$52),"")</f>
        <v/>
      </c>
      <c r="T121" s="44" t="str">
        <f>IF(AND('Mapa final'!$AB$53="Media",'Mapa final'!$AD$53="Mayor"),CONCATENATE("R16C",'Mapa final'!$R$53),"")</f>
        <v/>
      </c>
      <c r="U121" s="44" t="str">
        <f>IF(AND('Mapa final'!$AB$54="Media",'Mapa final'!$AD$54="Mayor"),CONCATENATE("R16C",'Mapa final'!$R$54),"")</f>
        <v/>
      </c>
      <c r="V121" s="45" t="str">
        <f>IF(AND('Mapa final'!$AB$52="Media",'Mapa final'!$AD$52="Catastrófico"),CONCATENATE("R16C",'Mapa final'!$R$52),"")</f>
        <v/>
      </c>
      <c r="W121" s="46" t="str">
        <f>IF(AND('Mapa final'!$AB$53="Media",'Mapa final'!$AD$53="Catastrófico"),CONCATENATE("R16C",'Mapa final'!$R$53),"")</f>
        <v/>
      </c>
      <c r="X121" s="113" t="str">
        <f>IF(AND('Mapa final'!$AB$54="Media",'Mapa final'!$AD$54="Catastrófico"),CONCATENATE("R16C",'Mapa final'!$R$54),"")</f>
        <v/>
      </c>
      <c r="Y121" s="58"/>
      <c r="Z121" s="309"/>
      <c r="AA121" s="310"/>
      <c r="AB121" s="310"/>
      <c r="AC121" s="310"/>
      <c r="AD121" s="310"/>
      <c r="AE121" s="311"/>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row>
    <row r="122" spans="1:61" ht="15" customHeight="1" x14ac:dyDescent="0.25">
      <c r="A122" s="58"/>
      <c r="B122" s="298"/>
      <c r="C122" s="298"/>
      <c r="D122" s="299"/>
      <c r="E122" s="287"/>
      <c r="F122" s="288"/>
      <c r="G122" s="288"/>
      <c r="H122" s="288"/>
      <c r="I122" s="286"/>
      <c r="J122" s="51" t="str">
        <f>IF(AND('Mapa final'!$AB$55="Media",'Mapa final'!$AD$55="Leve"),CONCATENATE("R17C",'Mapa final'!$R$55),"")</f>
        <v/>
      </c>
      <c r="K122" s="52" t="str">
        <f>IF(AND('Mapa final'!$AB$56="Media",'Mapa final'!$AD$56="Leve"),CONCATENATE("R17C",'Mapa final'!$R$56),"")</f>
        <v/>
      </c>
      <c r="L122" s="124" t="str">
        <f>IF(AND('Mapa final'!$AB$57="Media",'Mapa final'!$AD$57="Leve"),CONCATENATE("R17C",'Mapa final'!$R$57),"")</f>
        <v/>
      </c>
      <c r="M122" s="51" t="str">
        <f>IF(AND('Mapa final'!$AB$55="Media",'Mapa final'!$AD$55="Menor"),CONCATENATE("R17C",'Mapa final'!$R$55),"")</f>
        <v/>
      </c>
      <c r="N122" s="52" t="str">
        <f>IF(AND('Mapa final'!$AB$56="Media",'Mapa final'!$AD$56="Menor"),CONCATENATE("R17C",'Mapa final'!$R$56),"")</f>
        <v/>
      </c>
      <c r="O122" s="124" t="str">
        <f>IF(AND('Mapa final'!$AB$57="Media",'Mapa final'!$AD$57="Menor"),CONCATENATE("R17C",'Mapa final'!$R$57),"")</f>
        <v/>
      </c>
      <c r="P122" s="51" t="str">
        <f>IF(AND('Mapa final'!$AB$55="Media",'Mapa final'!$AD$55="Moderado"),CONCATENATE("R17C",'Mapa final'!$R$55),"")</f>
        <v/>
      </c>
      <c r="Q122" s="52" t="str">
        <f>IF(AND('Mapa final'!$AB$56="Media",'Mapa final'!$AD$56="Moderado"),CONCATENATE("R17C",'Mapa final'!$R$56),"")</f>
        <v/>
      </c>
      <c r="R122" s="124" t="str">
        <f>IF(AND('Mapa final'!$AB$57="Media",'Mapa final'!$AD$57="Moderado"),CONCATENATE("R17C",'Mapa final'!$R$57),"")</f>
        <v/>
      </c>
      <c r="S122" s="44" t="str">
        <f>IF(AND('Mapa final'!$AB$55="Media",'Mapa final'!$AD$55="Mayor"),CONCATENATE("R17C",'Mapa final'!$R$55),"")</f>
        <v>R17C1</v>
      </c>
      <c r="T122" s="44" t="str">
        <f>IF(AND('Mapa final'!$AB$56="Media",'Mapa final'!$AD$56="Mayor"),CONCATENATE("R17C",'Mapa final'!$R$56),"")</f>
        <v/>
      </c>
      <c r="U122" s="44" t="str">
        <f>IF(AND('Mapa final'!$AB$57="Media",'Mapa final'!$AD$57="Mayor"),CONCATENATE("R17C",'Mapa final'!$R$57),"")</f>
        <v/>
      </c>
      <c r="V122" s="45" t="str">
        <f>IF(AND('Mapa final'!$AB$55="Media",'Mapa final'!$AD$55="Catastrófico"),CONCATENATE("R17C",'Mapa final'!$R$55),"")</f>
        <v/>
      </c>
      <c r="W122" s="46" t="str">
        <f>IF(AND('Mapa final'!$AB$56="Media",'Mapa final'!$AD$56="Catastrófico"),CONCATENATE("R17C",'Mapa final'!$R$56),"")</f>
        <v/>
      </c>
      <c r="X122" s="113" t="str">
        <f>IF(AND('Mapa final'!$AB$57="Media",'Mapa final'!$AD$57="Catastrófico"),CONCATENATE("R17C",'Mapa final'!$R$57),"")</f>
        <v/>
      </c>
      <c r="Y122" s="58"/>
      <c r="Z122" s="309"/>
      <c r="AA122" s="310"/>
      <c r="AB122" s="310"/>
      <c r="AC122" s="310"/>
      <c r="AD122" s="310"/>
      <c r="AE122" s="311"/>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row>
    <row r="123" spans="1:61" ht="15" customHeight="1" x14ac:dyDescent="0.25">
      <c r="A123" s="58"/>
      <c r="B123" s="298"/>
      <c r="C123" s="298"/>
      <c r="D123" s="299"/>
      <c r="E123" s="287"/>
      <c r="F123" s="288"/>
      <c r="G123" s="288"/>
      <c r="H123" s="288"/>
      <c r="I123" s="286"/>
      <c r="J123" s="51" t="str">
        <f>IF(AND('Mapa final'!$AB$58="Media",'Mapa final'!$AD$58="Leve"),CONCATENATE("R18C",'Mapa final'!$R$58),"")</f>
        <v/>
      </c>
      <c r="K123" s="52" t="str">
        <f>IF(AND('Mapa final'!$AB$59="Media",'Mapa final'!$AD$59="Leve"),CONCATENATE("R18C",'Mapa final'!$R$59),"")</f>
        <v/>
      </c>
      <c r="L123" s="124" t="str">
        <f>IF(AND('Mapa final'!$AB$60="Media",'Mapa final'!$AD$60="Leve"),CONCATENATE("R18C",'Mapa final'!$R$60),"")</f>
        <v/>
      </c>
      <c r="M123" s="51" t="str">
        <f>IF(AND('Mapa final'!$AB$58="Media",'Mapa final'!$AD$58="Menor"),CONCATENATE("R18C",'Mapa final'!$R$58),"")</f>
        <v/>
      </c>
      <c r="N123" s="52" t="str">
        <f>IF(AND('Mapa final'!$AB$59="Media",'Mapa final'!$AD$59="Menor"),CONCATENATE("R18C",'Mapa final'!$R$59),"")</f>
        <v/>
      </c>
      <c r="O123" s="124" t="str">
        <f>IF(AND('Mapa final'!$AB$60="Media",'Mapa final'!$AD$60="Menor"),CONCATENATE("R18C",'Mapa final'!$R$60),"")</f>
        <v/>
      </c>
      <c r="P123" s="51" t="str">
        <f>IF(AND('Mapa final'!$AB$58="Media",'Mapa final'!$AD$58="Moderado"),CONCATENATE("R18C",'Mapa final'!$R$58),"")</f>
        <v>R18C1</v>
      </c>
      <c r="Q123" s="52" t="str">
        <f>IF(AND('Mapa final'!$AB$59="Media",'Mapa final'!$AD$59="Moderado"),CONCATENATE("R18C",'Mapa final'!$R$59),"")</f>
        <v/>
      </c>
      <c r="R123" s="124" t="str">
        <f>IF(AND('Mapa final'!$AB$60="Media",'Mapa final'!$AD$60="Moderado"),CONCATENATE("R18C",'Mapa final'!$R$60),"")</f>
        <v/>
      </c>
      <c r="S123" s="44" t="str">
        <f>IF(AND('Mapa final'!$AB$58="Media",'Mapa final'!$AD$58="Mayor"),CONCATENATE("R18C",'Mapa final'!$R$58),"")</f>
        <v/>
      </c>
      <c r="T123" s="44" t="str">
        <f>IF(AND('Mapa final'!$AB$59="Media",'Mapa final'!$AD$59="Mayor"),CONCATENATE("R18C",'Mapa final'!$R$59),"")</f>
        <v/>
      </c>
      <c r="U123" s="44" t="str">
        <f>IF(AND('Mapa final'!$AB$60="Media",'Mapa final'!$AD$60="Mayor"),CONCATENATE("R18C",'Mapa final'!$R$60),"")</f>
        <v/>
      </c>
      <c r="V123" s="45" t="str">
        <f>IF(AND('Mapa final'!$AB$58="Media",'Mapa final'!$AD$58="Catastrófico"),CONCATENATE("R18C",'Mapa final'!$R$58),"")</f>
        <v/>
      </c>
      <c r="W123" s="46" t="str">
        <f>IF(AND('Mapa final'!$AB$59="Media",'Mapa final'!$AD$59="Catastrófico"),CONCATENATE("R18C",'Mapa final'!$R$59),"")</f>
        <v/>
      </c>
      <c r="X123" s="113" t="str">
        <f>IF(AND('Mapa final'!$AB$60="Media",'Mapa final'!$AD$60="Catastrófico"),CONCATENATE("R18C",'Mapa final'!$R$60),"")</f>
        <v/>
      </c>
      <c r="Y123" s="58"/>
      <c r="Z123" s="309"/>
      <c r="AA123" s="310"/>
      <c r="AB123" s="310"/>
      <c r="AC123" s="310"/>
      <c r="AD123" s="310"/>
      <c r="AE123" s="311"/>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row>
    <row r="124" spans="1:61" ht="15" customHeight="1" x14ac:dyDescent="0.25">
      <c r="A124" s="58"/>
      <c r="B124" s="298"/>
      <c r="C124" s="298"/>
      <c r="D124" s="299"/>
      <c r="E124" s="287"/>
      <c r="F124" s="288"/>
      <c r="G124" s="288"/>
      <c r="H124" s="288"/>
      <c r="I124" s="286"/>
      <c r="J124" s="51" t="str">
        <f>IF(AND('Mapa final'!$AB$61="Media",'Mapa final'!$AD$61="Leve"),CONCATENATE("R19C",'Mapa final'!$R$61),"")</f>
        <v/>
      </c>
      <c r="K124" s="52" t="str">
        <f>IF(AND('Mapa final'!$AB$62="Media",'Mapa final'!$AD$62="Leve"),CONCATENATE("R19C",'Mapa final'!$R$62),"")</f>
        <v/>
      </c>
      <c r="L124" s="124" t="str">
        <f>IF(AND('Mapa final'!$AB$63="Media",'Mapa final'!$AD$63="Leve"),CONCATENATE("R19C",'Mapa final'!$R$63),"")</f>
        <v/>
      </c>
      <c r="M124" s="51" t="str">
        <f>IF(AND('Mapa final'!$AB$61="Media",'Mapa final'!$AD$61="Menor"),CONCATENATE("R19C",'Mapa final'!$R$61),"")</f>
        <v/>
      </c>
      <c r="N124" s="52" t="str">
        <f>IF(AND('Mapa final'!$AB$62="Media",'Mapa final'!$AD$62="Menor"),CONCATENATE("R19C",'Mapa final'!$R$62),"")</f>
        <v/>
      </c>
      <c r="O124" s="124" t="str">
        <f>IF(AND('Mapa final'!$AB$63="Media",'Mapa final'!$AD$63="Menor"),CONCATENATE("R19C",'Mapa final'!$R$63),"")</f>
        <v/>
      </c>
      <c r="P124" s="51" t="str">
        <f>IF(AND('Mapa final'!$AB$61="Media",'Mapa final'!$AD$61="Moderado"),CONCATENATE("R19C",'Mapa final'!$R$61),"")</f>
        <v>R19C1</v>
      </c>
      <c r="Q124" s="52" t="str">
        <f>IF(AND('Mapa final'!$AB$62="Media",'Mapa final'!$AD$62="Moderado"),CONCATENATE("R19C",'Mapa final'!$R$62),"")</f>
        <v/>
      </c>
      <c r="R124" s="124" t="str">
        <f>IF(AND('Mapa final'!$AB$63="Media",'Mapa final'!$AD$63="Moderado"),CONCATENATE("R19C",'Mapa final'!$R$63),"")</f>
        <v/>
      </c>
      <c r="S124" s="44" t="str">
        <f>IF(AND('Mapa final'!$AB$61="Media",'Mapa final'!$AD$61="Mayor"),CONCATENATE("R19C",'Mapa final'!$R$61),"")</f>
        <v/>
      </c>
      <c r="T124" s="44" t="str">
        <f>IF(AND('Mapa final'!$AB$62="Media",'Mapa final'!$AD$62="Mayor"),CONCATENATE("R19C",'Mapa final'!$R$62),"")</f>
        <v/>
      </c>
      <c r="U124" s="44" t="str">
        <f>IF(AND('Mapa final'!$AB$63="Media",'Mapa final'!$AD$63="Mayor"),CONCATENATE("R19C",'Mapa final'!$R$63),"")</f>
        <v/>
      </c>
      <c r="V124" s="45" t="str">
        <f>IF(AND('Mapa final'!$AB$61="Media",'Mapa final'!$AD$61="Catastrófico"),CONCATENATE("R19C",'Mapa final'!$R$61),"")</f>
        <v/>
      </c>
      <c r="W124" s="46" t="str">
        <f>IF(AND('Mapa final'!$AB$62="Media",'Mapa final'!$AD$62="Catastrófico"),CONCATENATE("R19C",'Mapa final'!$R$62),"")</f>
        <v/>
      </c>
      <c r="X124" s="113" t="str">
        <f>IF(AND('Mapa final'!$AB$63="Media",'Mapa final'!$AD$63="Catastrófico"),CONCATENATE("R19C",'Mapa final'!$R$63),"")</f>
        <v/>
      </c>
      <c r="Y124" s="58"/>
      <c r="Z124" s="309"/>
      <c r="AA124" s="310"/>
      <c r="AB124" s="310"/>
      <c r="AC124" s="310"/>
      <c r="AD124" s="310"/>
      <c r="AE124" s="311"/>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row>
    <row r="125" spans="1:61" ht="15" customHeight="1" x14ac:dyDescent="0.25">
      <c r="A125" s="58"/>
      <c r="B125" s="298"/>
      <c r="C125" s="298"/>
      <c r="D125" s="299"/>
      <c r="E125" s="287"/>
      <c r="F125" s="288"/>
      <c r="G125" s="288"/>
      <c r="H125" s="288"/>
      <c r="I125" s="286"/>
      <c r="J125" s="51" t="str">
        <f>IF(AND('Mapa final'!$AB$64="Media",'Mapa final'!$AD$64="Leve"),CONCATENATE("R20C",'Mapa final'!$R$64),"")</f>
        <v/>
      </c>
      <c r="K125" s="52" t="str">
        <f>IF(AND('Mapa final'!$AB$65="Media",'Mapa final'!$AD$65="Leve"),CONCATENATE("R20C",'Mapa final'!$R$65),"")</f>
        <v/>
      </c>
      <c r="L125" s="124" t="str">
        <f>IF(AND('Mapa final'!$AB$66="Media",'Mapa final'!$AD$66="Leve"),CONCATENATE("R20C",'Mapa final'!$R$66),"")</f>
        <v/>
      </c>
      <c r="M125" s="51" t="str">
        <f>IF(AND('Mapa final'!$AB$64="Media",'Mapa final'!$AD$64="Menor"),CONCATENATE("R20C",'Mapa final'!$R$64),"")</f>
        <v/>
      </c>
      <c r="N125" s="52" t="str">
        <f>IF(AND('Mapa final'!$AB$65="Media",'Mapa final'!$AD$65="Menor"),CONCATENATE("R20C",'Mapa final'!$R$65),"")</f>
        <v/>
      </c>
      <c r="O125" s="124" t="str">
        <f>IF(AND('Mapa final'!$AB$66="Media",'Mapa final'!$AD$66="Menor"),CONCATENATE("R20C",'Mapa final'!$R$66),"")</f>
        <v/>
      </c>
      <c r="P125" s="51" t="str">
        <f>IF(AND('Mapa final'!$AB$64="Media",'Mapa final'!$AD$64="Moderado"),CONCATENATE("R20C",'Mapa final'!$R$64),"")</f>
        <v/>
      </c>
      <c r="Q125" s="52" t="str">
        <f>IF(AND('Mapa final'!$AB$65="Media",'Mapa final'!$AD$65="Moderado"),CONCATENATE("R20C",'Mapa final'!$R$65),"")</f>
        <v/>
      </c>
      <c r="R125" s="124" t="str">
        <f>IF(AND('Mapa final'!$AB$66="Media",'Mapa final'!$AD$66="Moderado"),CONCATENATE("R20C",'Mapa final'!$R$66),"")</f>
        <v/>
      </c>
      <c r="S125" s="44" t="str">
        <f>IF(AND('Mapa final'!$AB$64="Media",'Mapa final'!$AD$64="Mayor"),CONCATENATE("R20C",'Mapa final'!$R$64),"")</f>
        <v/>
      </c>
      <c r="T125" s="44" t="str">
        <f>IF(AND('Mapa final'!$AB$65="Media",'Mapa final'!$AD$65="Mayor"),CONCATENATE("R20C",'Mapa final'!$R$65),"")</f>
        <v/>
      </c>
      <c r="U125" s="44" t="str">
        <f>IF(AND('Mapa final'!$AB$66="Media",'Mapa final'!$AD$66="Mayor"),CONCATENATE("R20C",'Mapa final'!$R$66),"")</f>
        <v/>
      </c>
      <c r="V125" s="45" t="str">
        <f>IF(AND('Mapa final'!$AB$64="Media",'Mapa final'!$AD$64="Catastrófico"),CONCATENATE("R20C",'Mapa final'!$R$64),"")</f>
        <v/>
      </c>
      <c r="W125" s="46" t="str">
        <f>IF(AND('Mapa final'!$AB$65="Media",'Mapa final'!$AD$65="Catastrófico"),CONCATENATE("R20C",'Mapa final'!$R$65),"")</f>
        <v/>
      </c>
      <c r="X125" s="113" t="str">
        <f>IF(AND('Mapa final'!$AB$66="Media",'Mapa final'!$AD$66="Catastrófico"),CONCATENATE("R20C",'Mapa final'!$R$66),"")</f>
        <v/>
      </c>
      <c r="Y125" s="58"/>
      <c r="Z125" s="309"/>
      <c r="AA125" s="310"/>
      <c r="AB125" s="310"/>
      <c r="AC125" s="310"/>
      <c r="AD125" s="310"/>
      <c r="AE125" s="311"/>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row>
    <row r="126" spans="1:61" ht="15" customHeight="1" x14ac:dyDescent="0.25">
      <c r="A126" s="58"/>
      <c r="B126" s="298"/>
      <c r="C126" s="298"/>
      <c r="D126" s="299"/>
      <c r="E126" s="287"/>
      <c r="F126" s="288"/>
      <c r="G126" s="288"/>
      <c r="H126" s="288"/>
      <c r="I126" s="286"/>
      <c r="J126" s="51" t="str">
        <f>IF(AND('Mapa final'!$AB$67="Media",'Mapa final'!$AD$67="Leve"),CONCATENATE("R21C",'Mapa final'!$R$67),"")</f>
        <v/>
      </c>
      <c r="K126" s="52" t="str">
        <f>IF(AND('Mapa final'!$AB$68="Media",'Mapa final'!$AD$68="Leve"),CONCATENATE("R21C",'Mapa final'!$R$68),"")</f>
        <v/>
      </c>
      <c r="L126" s="124" t="str">
        <f>IF(AND('Mapa final'!$AB$69="Media",'Mapa final'!$AD$69="Leve"),CONCATENATE("R21C",'Mapa final'!$R$69),"")</f>
        <v/>
      </c>
      <c r="M126" s="51" t="str">
        <f>IF(AND('Mapa final'!$AB$67="Media",'Mapa final'!$AD$67="Menor"),CONCATENATE("R21C",'Mapa final'!$R$67),"")</f>
        <v/>
      </c>
      <c r="N126" s="52" t="str">
        <f>IF(AND('Mapa final'!$AB$68="Media",'Mapa final'!$AD$68="Menor"),CONCATENATE("R21C",'Mapa final'!$R$68),"")</f>
        <v/>
      </c>
      <c r="O126" s="124" t="str">
        <f>IF(AND('Mapa final'!$AB$69="Media",'Mapa final'!$AD$69="Menor"),CONCATENATE("R21C",'Mapa final'!$R$69),"")</f>
        <v/>
      </c>
      <c r="P126" s="51" t="str">
        <f>IF(AND('Mapa final'!$AB$67="Media",'Mapa final'!$AD$67="Moderado"),CONCATENATE("R21C",'Mapa final'!$R$67),"")</f>
        <v/>
      </c>
      <c r="Q126" s="52" t="str">
        <f>IF(AND('Mapa final'!$AB$68="Media",'Mapa final'!$AD$68="Moderado"),CONCATENATE("R21C",'Mapa final'!$R$68),"")</f>
        <v/>
      </c>
      <c r="R126" s="124" t="str">
        <f>IF(AND('Mapa final'!$AB$69="Media",'Mapa final'!$AD$69="Moderado"),CONCATENATE("R21C",'Mapa final'!$R$69),"")</f>
        <v/>
      </c>
      <c r="S126" s="44" t="str">
        <f>IF(AND('Mapa final'!$AB$67="Media",'Mapa final'!$AD$67="Mayor"),CONCATENATE("R21C",'Mapa final'!$R$67),"")</f>
        <v/>
      </c>
      <c r="T126" s="44" t="str">
        <f>IF(AND('Mapa final'!$AB$68="Media",'Mapa final'!$AD$68="Mayor"),CONCATENATE("R21C",'Mapa final'!$R$68),"")</f>
        <v/>
      </c>
      <c r="U126" s="44" t="str">
        <f>IF(AND('Mapa final'!$AB$69="Media",'Mapa final'!$AD$69="Mayor"),CONCATENATE("R21C",'Mapa final'!$R$69),"")</f>
        <v/>
      </c>
      <c r="V126" s="45" t="str">
        <f>IF(AND('Mapa final'!$AB$67="Media",'Mapa final'!$AD$67="Catastrófico"),CONCATENATE("R21C",'Mapa final'!$R$67),"")</f>
        <v/>
      </c>
      <c r="W126" s="46" t="str">
        <f>IF(AND('Mapa final'!$AB$68="Media",'Mapa final'!$AD$68="Catastrófico"),CONCATENATE("R21C",'Mapa final'!$R$68),"")</f>
        <v/>
      </c>
      <c r="X126" s="113" t="str">
        <f>IF(AND('Mapa final'!$AB$69="Media",'Mapa final'!$AD$69="Catastrófico"),CONCATENATE("R21C",'Mapa final'!$R$69),"")</f>
        <v/>
      </c>
      <c r="Y126" s="58"/>
      <c r="Z126" s="309"/>
      <c r="AA126" s="310"/>
      <c r="AB126" s="310"/>
      <c r="AC126" s="310"/>
      <c r="AD126" s="310"/>
      <c r="AE126" s="311"/>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row>
    <row r="127" spans="1:61" ht="15" customHeight="1" x14ac:dyDescent="0.25">
      <c r="A127" s="58"/>
      <c r="B127" s="298"/>
      <c r="C127" s="298"/>
      <c r="D127" s="299"/>
      <c r="E127" s="287"/>
      <c r="F127" s="288"/>
      <c r="G127" s="288"/>
      <c r="H127" s="288"/>
      <c r="I127" s="286"/>
      <c r="J127" s="51" t="str">
        <f>IF(AND('Mapa final'!$AB$70="Media",'Mapa final'!$AD$70="Leve"),CONCATENATE("R22C",'Mapa final'!$R$70),"")</f>
        <v/>
      </c>
      <c r="K127" s="52" t="str">
        <f>IF(AND('Mapa final'!$AB$71="Media",'Mapa final'!$AD$71="Leve"),CONCATENATE("R22C",'Mapa final'!$R$71),"")</f>
        <v/>
      </c>
      <c r="L127" s="124" t="str">
        <f>IF(AND('Mapa final'!$AB$72="Media",'Mapa final'!$AD$72="Leve"),CONCATENATE("R22C",'Mapa final'!$R$72),"")</f>
        <v/>
      </c>
      <c r="M127" s="51" t="str">
        <f>IF(AND('Mapa final'!$AB$70="Media",'Mapa final'!$AD$70="Menor"),CONCATENATE("R22C",'Mapa final'!$R$70),"")</f>
        <v/>
      </c>
      <c r="N127" s="52" t="str">
        <f>IF(AND('Mapa final'!$AB$71="Media",'Mapa final'!$AD$71="Menor"),CONCATENATE("R22C",'Mapa final'!$R$71),"")</f>
        <v/>
      </c>
      <c r="O127" s="124" t="str">
        <f>IF(AND('Mapa final'!$AB$72="Media",'Mapa final'!$AD$72="Menor"),CONCATENATE("R22C",'Mapa final'!$R$72),"")</f>
        <v/>
      </c>
      <c r="P127" s="51" t="str">
        <f>IF(AND('Mapa final'!$AB$70="Media",'Mapa final'!$AD$70="Moderado"),CONCATENATE("R22C",'Mapa final'!$R$70),"")</f>
        <v/>
      </c>
      <c r="Q127" s="52" t="str">
        <f>IF(AND('Mapa final'!$AB$71="Media",'Mapa final'!$AD$71="Moderado"),CONCATENATE("R22C",'Mapa final'!$R$71),"")</f>
        <v/>
      </c>
      <c r="R127" s="124" t="str">
        <f>IF(AND('Mapa final'!$AB$72="Media",'Mapa final'!$AD$72="Moderado"),CONCATENATE("R22C",'Mapa final'!$R$72),"")</f>
        <v/>
      </c>
      <c r="S127" s="44" t="str">
        <f>IF(AND('Mapa final'!$AB$70="Media",'Mapa final'!$AD$70="Mayor"),CONCATENATE("R22C",'Mapa final'!$R$70),"")</f>
        <v/>
      </c>
      <c r="T127" s="44" t="str">
        <f>IF(AND('Mapa final'!$AB$71="Media",'Mapa final'!$AD$71="Mayor"),CONCATENATE("R22C",'Mapa final'!$R$71),"")</f>
        <v/>
      </c>
      <c r="U127" s="44" t="str">
        <f>IF(AND('Mapa final'!$AB$72="Media",'Mapa final'!$AD$72="Mayor"),CONCATENATE("R22C",'Mapa final'!$R$72),"")</f>
        <v/>
      </c>
      <c r="V127" s="45" t="str">
        <f>IF(AND('Mapa final'!$AB$70="Media",'Mapa final'!$AD$70="Catastrófico"),CONCATENATE("R22C",'Mapa final'!$R$70),"")</f>
        <v/>
      </c>
      <c r="W127" s="46" t="str">
        <f>IF(AND('Mapa final'!$AB$71="Media",'Mapa final'!$AD$71="Catastrófico"),CONCATENATE("R22C",'Mapa final'!$R$71),"")</f>
        <v/>
      </c>
      <c r="X127" s="113" t="str">
        <f>IF(AND('Mapa final'!$AB$72="Media",'Mapa final'!$AD$72="Catastrófico"),CONCATENATE("R22C",'Mapa final'!$R$72),"")</f>
        <v/>
      </c>
      <c r="Y127" s="58"/>
      <c r="Z127" s="309"/>
      <c r="AA127" s="310"/>
      <c r="AB127" s="310"/>
      <c r="AC127" s="310"/>
      <c r="AD127" s="310"/>
      <c r="AE127" s="311"/>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row>
    <row r="128" spans="1:61" ht="15" customHeight="1" x14ac:dyDescent="0.25">
      <c r="A128" s="58"/>
      <c r="B128" s="298"/>
      <c r="C128" s="298"/>
      <c r="D128" s="299"/>
      <c r="E128" s="287"/>
      <c r="F128" s="288"/>
      <c r="G128" s="288"/>
      <c r="H128" s="288"/>
      <c r="I128" s="286"/>
      <c r="J128" s="51" t="str">
        <f>IF(AND('Mapa final'!$AB$73="Media",'Mapa final'!$AD$73="Leve"),CONCATENATE("R23C",'Mapa final'!$R$73),"")</f>
        <v/>
      </c>
      <c r="K128" s="52" t="str">
        <f>IF(AND('Mapa final'!$AB$74="Media",'Mapa final'!$AD$74="Leve"),CONCATENATE("R23C",'Mapa final'!$R$74),"")</f>
        <v/>
      </c>
      <c r="L128" s="124" t="str">
        <f>IF(AND('Mapa final'!$AB$75="Media",'Mapa final'!$AD$75="Leve"),CONCATENATE("R23C",'Mapa final'!$R$75),"")</f>
        <v/>
      </c>
      <c r="M128" s="51" t="str">
        <f>IF(AND('Mapa final'!$AB$73="Media",'Mapa final'!$AD$73="Menor"),CONCATENATE("R23C",'Mapa final'!$R$73),"")</f>
        <v/>
      </c>
      <c r="N128" s="52" t="str">
        <f>IF(AND('Mapa final'!$AB$74="Media",'Mapa final'!$AD$74="Menor"),CONCATENATE("R23C",'Mapa final'!$R$74),"")</f>
        <v/>
      </c>
      <c r="O128" s="124" t="str">
        <f>IF(AND('Mapa final'!$AB$75="Media",'Mapa final'!$AD$75="Menor"),CONCATENATE("R23C",'Mapa final'!$R$75),"")</f>
        <v/>
      </c>
      <c r="P128" s="51" t="str">
        <f>IF(AND('Mapa final'!$AB$73="Media",'Mapa final'!$AD$73="Moderado"),CONCATENATE("R23C",'Mapa final'!$R$73),"")</f>
        <v/>
      </c>
      <c r="Q128" s="52" t="str">
        <f>IF(AND('Mapa final'!$AB$74="Media",'Mapa final'!$AD$74="Moderado"),CONCATENATE("R23C",'Mapa final'!$R$74),"")</f>
        <v/>
      </c>
      <c r="R128" s="124" t="str">
        <f>IF(AND('Mapa final'!$AB$75="Media",'Mapa final'!$AD$75="Moderado"),CONCATENATE("R23C",'Mapa final'!$R$75),"")</f>
        <v/>
      </c>
      <c r="S128" s="44" t="str">
        <f>IF(AND('Mapa final'!$AB$73="Media",'Mapa final'!$AD$73="Mayor"),CONCATENATE("R23C",'Mapa final'!$R$73),"")</f>
        <v/>
      </c>
      <c r="T128" s="44" t="str">
        <f>IF(AND('Mapa final'!$AB$74="Media",'Mapa final'!$AD$74="Mayor"),CONCATENATE("R23C",'Mapa final'!$R$74),"")</f>
        <v/>
      </c>
      <c r="U128" s="44" t="str">
        <f>IF(AND('Mapa final'!$AB$75="Media",'Mapa final'!$AD$75="Mayor"),CONCATENATE("R23C",'Mapa final'!$R$75),"")</f>
        <v/>
      </c>
      <c r="V128" s="45" t="str">
        <f>IF(AND('Mapa final'!$AB$73="Media",'Mapa final'!$AD$73="Catastrófico"),CONCATENATE("R23C",'Mapa final'!$R$73),"")</f>
        <v/>
      </c>
      <c r="W128" s="46" t="str">
        <f>IF(AND('Mapa final'!$AB$74="Media",'Mapa final'!$AD$74="Catastrófico"),CONCATENATE("R23C",'Mapa final'!$R$74),"")</f>
        <v/>
      </c>
      <c r="X128" s="113" t="str">
        <f>IF(AND('Mapa final'!$AB$75="Media",'Mapa final'!$AD$75="Catastrófico"),CONCATENATE("R23C",'Mapa final'!$R$75),"")</f>
        <v/>
      </c>
      <c r="Y128" s="58"/>
      <c r="Z128" s="309"/>
      <c r="AA128" s="310"/>
      <c r="AB128" s="310"/>
      <c r="AC128" s="310"/>
      <c r="AD128" s="310"/>
      <c r="AE128" s="311"/>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row>
    <row r="129" spans="1:61" ht="15" customHeight="1" x14ac:dyDescent="0.25">
      <c r="A129" s="58"/>
      <c r="B129" s="298"/>
      <c r="C129" s="298"/>
      <c r="D129" s="299"/>
      <c r="E129" s="287"/>
      <c r="F129" s="288"/>
      <c r="G129" s="288"/>
      <c r="H129" s="288"/>
      <c r="I129" s="286"/>
      <c r="J129" s="51" t="str">
        <f>IF(AND('Mapa final'!$AB$76="Media",'Mapa final'!$AD$76="Leve"),CONCATENATE("R24C",'Mapa final'!$R$76),"")</f>
        <v/>
      </c>
      <c r="K129" s="52" t="str">
        <f>IF(AND('Mapa final'!$AB$77="Media",'Mapa final'!$AD$77="Leve"),CONCATENATE("R24C",'Mapa final'!$R$77),"")</f>
        <v/>
      </c>
      <c r="L129" s="124" t="str">
        <f>IF(AND('Mapa final'!$AB$78="Media",'Mapa final'!$AD$78="Leve"),CONCATENATE("R24C",'Mapa final'!$R$78),"")</f>
        <v/>
      </c>
      <c r="M129" s="51" t="str">
        <f>IF(AND('Mapa final'!$AB$76="Media",'Mapa final'!$AD$76="Menor"),CONCATENATE("R24C",'Mapa final'!$R$76),"")</f>
        <v/>
      </c>
      <c r="N129" s="52" t="str">
        <f>IF(AND('Mapa final'!$AB$77="Media",'Mapa final'!$AD$77="Menor"),CONCATENATE("R24C",'Mapa final'!$R$77),"")</f>
        <v/>
      </c>
      <c r="O129" s="124" t="str">
        <f>IF(AND('Mapa final'!$AB$78="Media",'Mapa final'!$AD$78="Menor"),CONCATENATE("R24C",'Mapa final'!$R$78),"")</f>
        <v/>
      </c>
      <c r="P129" s="51" t="str">
        <f>IF(AND('Mapa final'!$AB$76="Media",'Mapa final'!$AD$76="Moderado"),CONCATENATE("R24C",'Mapa final'!$R$76),"")</f>
        <v/>
      </c>
      <c r="Q129" s="52" t="str">
        <f>IF(AND('Mapa final'!$AB$77="Media",'Mapa final'!$AD$77="Moderado"),CONCATENATE("R24C",'Mapa final'!$R$77),"")</f>
        <v/>
      </c>
      <c r="R129" s="124" t="str">
        <f>IF(AND('Mapa final'!$AB$78="Media",'Mapa final'!$AD$78="Moderado"),CONCATENATE("R24C",'Mapa final'!$R$78),"")</f>
        <v/>
      </c>
      <c r="S129" s="44" t="str">
        <f>IF(AND('Mapa final'!$AB$76="Media",'Mapa final'!$AD$76="Mayor"),CONCATENATE("R24C",'Mapa final'!$R$76),"")</f>
        <v/>
      </c>
      <c r="T129" s="44" t="str">
        <f>IF(AND('Mapa final'!$AB$77="Media",'Mapa final'!$AD$77="Mayor"),CONCATENATE("R24C",'Mapa final'!$R$77),"")</f>
        <v/>
      </c>
      <c r="U129" s="44" t="str">
        <f>IF(AND('Mapa final'!$AB$78="Media",'Mapa final'!$AD$78="Mayor"),CONCATENATE("R24C",'Mapa final'!$R$78),"")</f>
        <v/>
      </c>
      <c r="V129" s="45" t="str">
        <f>IF(AND('Mapa final'!$AB$76="Media",'Mapa final'!$AD$76="Catastrófico"),CONCATENATE("R24C",'Mapa final'!$R$76),"")</f>
        <v/>
      </c>
      <c r="W129" s="46" t="str">
        <f>IF(AND('Mapa final'!$AB$77="Media",'Mapa final'!$AD$77="Catastrófico"),CONCATENATE("R24C",'Mapa final'!$R$77),"")</f>
        <v/>
      </c>
      <c r="X129" s="113" t="str">
        <f>IF(AND('Mapa final'!$AB$78="Media",'Mapa final'!$AD$78="Catastrófico"),CONCATENATE("R24C",'Mapa final'!$R$78),"")</f>
        <v/>
      </c>
      <c r="Y129" s="58"/>
      <c r="Z129" s="309"/>
      <c r="AA129" s="310"/>
      <c r="AB129" s="310"/>
      <c r="AC129" s="310"/>
      <c r="AD129" s="310"/>
      <c r="AE129" s="311"/>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row>
    <row r="130" spans="1:61" ht="15" customHeight="1" x14ac:dyDescent="0.25">
      <c r="A130" s="58"/>
      <c r="B130" s="298"/>
      <c r="C130" s="298"/>
      <c r="D130" s="299"/>
      <c r="E130" s="287"/>
      <c r="F130" s="288"/>
      <c r="G130" s="288"/>
      <c r="H130" s="288"/>
      <c r="I130" s="286"/>
      <c r="J130" s="51" t="str">
        <f>IF(AND('Mapa final'!$AB$79="Media",'Mapa final'!$AD$79="Leve"),CONCATENATE("R25C",'Mapa final'!$R$79),"")</f>
        <v/>
      </c>
      <c r="K130" s="52" t="str">
        <f>IF(AND('Mapa final'!$AB$80="Media",'Mapa final'!$AD$80="Leve"),CONCATENATE("R25C",'Mapa final'!$R$80),"")</f>
        <v/>
      </c>
      <c r="L130" s="124" t="str">
        <f>IF(AND('Mapa final'!$AB$81="Media",'Mapa final'!$AD$81="Leve"),CONCATENATE("R25C",'Mapa final'!$R$81),"")</f>
        <v/>
      </c>
      <c r="M130" s="51" t="str">
        <f>IF(AND('Mapa final'!$AB$79="Media",'Mapa final'!$AD$79="Menor"),CONCATENATE("R25C",'Mapa final'!$R$79),"")</f>
        <v/>
      </c>
      <c r="N130" s="52" t="str">
        <f>IF(AND('Mapa final'!$AB$80="Media",'Mapa final'!$AD$80="Menor"),CONCATENATE("R25C",'Mapa final'!$R$80),"")</f>
        <v/>
      </c>
      <c r="O130" s="124" t="str">
        <f>IF(AND('Mapa final'!$AB$81="Media",'Mapa final'!$AD$81="Menor"),CONCATENATE("R25C",'Mapa final'!$R$81),"")</f>
        <v/>
      </c>
      <c r="P130" s="51" t="str">
        <f>IF(AND('Mapa final'!$AB$79="Media",'Mapa final'!$AD$79="Moderado"),CONCATENATE("R25C",'Mapa final'!$R$79),"")</f>
        <v/>
      </c>
      <c r="Q130" s="52" t="str">
        <f>IF(AND('Mapa final'!$AB$80="Media",'Mapa final'!$AD$80="Moderado"),CONCATENATE("R25C",'Mapa final'!$R$80),"")</f>
        <v/>
      </c>
      <c r="R130" s="124" t="str">
        <f>IF(AND('Mapa final'!$AB$81="Media",'Mapa final'!$AD$81="Moderado"),CONCATENATE("R25C",'Mapa final'!$R$81),"")</f>
        <v/>
      </c>
      <c r="S130" s="44" t="str">
        <f>IF(AND('Mapa final'!$AB$79="Media",'Mapa final'!$AD$79="Mayor"),CONCATENATE("R25C",'Mapa final'!$R$79),"")</f>
        <v/>
      </c>
      <c r="T130" s="44" t="str">
        <f>IF(AND('Mapa final'!$AB$80="Media",'Mapa final'!$AD$80="Mayor"),CONCATENATE("R25C",'Mapa final'!$R$80),"")</f>
        <v/>
      </c>
      <c r="U130" s="44" t="str">
        <f>IF(AND('Mapa final'!$AB$81="Media",'Mapa final'!$AD$81="Mayor"),CONCATENATE("R25C",'Mapa final'!$R$81),"")</f>
        <v/>
      </c>
      <c r="V130" s="45" t="str">
        <f>IF(AND('Mapa final'!$AB$79="Media",'Mapa final'!$AD$79="Catastrófico"),CONCATENATE("R25C",'Mapa final'!$R$79),"")</f>
        <v/>
      </c>
      <c r="W130" s="46" t="str">
        <f>IF(AND('Mapa final'!$AB$80="Media",'Mapa final'!$AD$80="Catastrófico"),CONCATENATE("R25C",'Mapa final'!$R$80),"")</f>
        <v/>
      </c>
      <c r="X130" s="113" t="str">
        <f>IF(AND('Mapa final'!$AB$81="Media",'Mapa final'!$AD$81="Catastrófico"),CONCATENATE("R25C",'Mapa final'!$R$81),"")</f>
        <v/>
      </c>
      <c r="Y130" s="58"/>
      <c r="Z130" s="309"/>
      <c r="AA130" s="310"/>
      <c r="AB130" s="310"/>
      <c r="AC130" s="310"/>
      <c r="AD130" s="310"/>
      <c r="AE130" s="311"/>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row>
    <row r="131" spans="1:61" ht="15" customHeight="1" x14ac:dyDescent="0.25">
      <c r="A131" s="58"/>
      <c r="B131" s="298"/>
      <c r="C131" s="298"/>
      <c r="D131" s="299"/>
      <c r="E131" s="287"/>
      <c r="F131" s="288"/>
      <c r="G131" s="288"/>
      <c r="H131" s="288"/>
      <c r="I131" s="286"/>
      <c r="J131" s="51" t="str">
        <f>IF(AND('Mapa final'!$AB$82="Media",'Mapa final'!$AD$82="Leve"),CONCATENATE("R26C",'Mapa final'!$R$82),"")</f>
        <v/>
      </c>
      <c r="K131" s="52" t="str">
        <f>IF(AND('Mapa final'!$AB$83="Media",'Mapa final'!$AD$83="Leve"),CONCATENATE("R26C",'Mapa final'!$R$83),"")</f>
        <v/>
      </c>
      <c r="L131" s="124" t="str">
        <f>IF(AND('Mapa final'!$AB$84="Media",'Mapa final'!$AD$84="Leve"),CONCATENATE("R26C",'Mapa final'!$R$84),"")</f>
        <v/>
      </c>
      <c r="M131" s="51" t="str">
        <f>IF(AND('Mapa final'!$AB$82="Media",'Mapa final'!$AD$82="Menor"),CONCATENATE("R26C",'Mapa final'!$R$82),"")</f>
        <v/>
      </c>
      <c r="N131" s="52" t="str">
        <f>IF(AND('Mapa final'!$AB$83="Media",'Mapa final'!$AD$83="Menor"),CONCATENATE("R26C",'Mapa final'!$R$83),"")</f>
        <v/>
      </c>
      <c r="O131" s="124" t="str">
        <f>IF(AND('Mapa final'!$AB$84="Media",'Mapa final'!$AD$84="Menor"),CONCATENATE("R26C",'Mapa final'!$R$84),"")</f>
        <v/>
      </c>
      <c r="P131" s="51" t="str">
        <f>IF(AND('Mapa final'!$AB$82="Media",'Mapa final'!$AD$82="Moderado"),CONCATENATE("R26C",'Mapa final'!$R$82),"")</f>
        <v/>
      </c>
      <c r="Q131" s="52" t="str">
        <f>IF(AND('Mapa final'!$AB$83="Media",'Mapa final'!$AD$83="Moderado"),CONCATENATE("R26C",'Mapa final'!$R$83),"")</f>
        <v/>
      </c>
      <c r="R131" s="124" t="str">
        <f>IF(AND('Mapa final'!$AB$84="Media",'Mapa final'!$AD$84="Moderado"),CONCATENATE("R26C",'Mapa final'!$R$84),"")</f>
        <v/>
      </c>
      <c r="S131" s="44" t="str">
        <f>IF(AND('Mapa final'!$AB$82="Media",'Mapa final'!$AD$82="Mayor"),CONCATENATE("R26C",'Mapa final'!$R$82),"")</f>
        <v/>
      </c>
      <c r="T131" s="44" t="str">
        <f>IF(AND('Mapa final'!$AB$83="Media",'Mapa final'!$AD$83="Mayor"),CONCATENATE("R26C",'Mapa final'!$R$83),"")</f>
        <v/>
      </c>
      <c r="U131" s="44" t="str">
        <f>IF(AND('Mapa final'!$AB$84="Media",'Mapa final'!$AD$84="Mayor"),CONCATENATE("R26C",'Mapa final'!$R$84),"")</f>
        <v/>
      </c>
      <c r="V131" s="45" t="str">
        <f>IF(AND('Mapa final'!$AB$82="Media",'Mapa final'!$AD$82="Catastrófico"),CONCATENATE("R26C",'Mapa final'!$R$82),"")</f>
        <v/>
      </c>
      <c r="W131" s="46" t="str">
        <f>IF(AND('Mapa final'!$AB$83="Media",'Mapa final'!$AD$83="Catastrófico"),CONCATENATE("R26C",'Mapa final'!$R$83),"")</f>
        <v/>
      </c>
      <c r="X131" s="113" t="str">
        <f>IF(AND('Mapa final'!$AB$84="Media",'Mapa final'!$AD$84="Catastrófico"),CONCATENATE("R26C",'Mapa final'!$R$84),"")</f>
        <v/>
      </c>
      <c r="Y131" s="58"/>
      <c r="Z131" s="309"/>
      <c r="AA131" s="310"/>
      <c r="AB131" s="310"/>
      <c r="AC131" s="310"/>
      <c r="AD131" s="310"/>
      <c r="AE131" s="311"/>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row>
    <row r="132" spans="1:61" ht="15" customHeight="1" x14ac:dyDescent="0.25">
      <c r="A132" s="58"/>
      <c r="B132" s="298"/>
      <c r="C132" s="298"/>
      <c r="D132" s="299"/>
      <c r="E132" s="287"/>
      <c r="F132" s="288"/>
      <c r="G132" s="288"/>
      <c r="H132" s="288"/>
      <c r="I132" s="286"/>
      <c r="J132" s="51" t="str">
        <f>IF(AND('Mapa final'!$AB$85="Media",'Mapa final'!$AD$85="Leve"),CONCATENATE("R27C",'Mapa final'!$R$85),"")</f>
        <v/>
      </c>
      <c r="K132" s="52" t="str">
        <f>IF(AND('Mapa final'!$AB$86="Media",'Mapa final'!$AD$86="Leve"),CONCATENATE("R27C",'Mapa final'!$R$86),"")</f>
        <v/>
      </c>
      <c r="L132" s="124" t="str">
        <f>IF(AND('Mapa final'!$AB$87="Media",'Mapa final'!$AD$87="Leve"),CONCATENATE("R27C",'Mapa final'!$R$87),"")</f>
        <v/>
      </c>
      <c r="M132" s="51" t="str">
        <f>IF(AND('Mapa final'!$AB$85="Media",'Mapa final'!$AD$85="Menor"),CONCATENATE("R27C",'Mapa final'!$R$85),"")</f>
        <v/>
      </c>
      <c r="N132" s="52" t="str">
        <f>IF(AND('Mapa final'!$AB$86="Media",'Mapa final'!$AD$86="Menor"),CONCATENATE("R27C",'Mapa final'!$R$86),"")</f>
        <v/>
      </c>
      <c r="O132" s="124" t="str">
        <f>IF(AND('Mapa final'!$AB$87="Media",'Mapa final'!$AD$87="Menor"),CONCATENATE("R27C",'Mapa final'!$R$87),"")</f>
        <v/>
      </c>
      <c r="P132" s="51" t="str">
        <f>IF(AND('Mapa final'!$AB$85="Media",'Mapa final'!$AD$85="Moderado"),CONCATENATE("R27C",'Mapa final'!$R$85),"")</f>
        <v/>
      </c>
      <c r="Q132" s="52" t="str">
        <f>IF(AND('Mapa final'!$AB$86="Media",'Mapa final'!$AD$86="Moderado"),CONCATENATE("R27C",'Mapa final'!$R$86),"")</f>
        <v/>
      </c>
      <c r="R132" s="124" t="str">
        <f>IF(AND('Mapa final'!$AB$87="Media",'Mapa final'!$AD$87="Moderado"),CONCATENATE("R27C",'Mapa final'!$R$87),"")</f>
        <v/>
      </c>
      <c r="S132" s="44" t="str">
        <f>IF(AND('Mapa final'!$AB$85="Media",'Mapa final'!$AD$85="Mayor"),CONCATENATE("R27C",'Mapa final'!$R$85),"")</f>
        <v/>
      </c>
      <c r="T132" s="44" t="str">
        <f>IF(AND('Mapa final'!$AB$86="Media",'Mapa final'!$AD$86="Mayor"),CONCATENATE("R27C",'Mapa final'!$R$86),"")</f>
        <v/>
      </c>
      <c r="U132" s="44" t="str">
        <f>IF(AND('Mapa final'!$AB$87="Media",'Mapa final'!$AD$87="Mayor"),CONCATENATE("R27C",'Mapa final'!$R$87),"")</f>
        <v/>
      </c>
      <c r="V132" s="45" t="str">
        <f>IF(AND('Mapa final'!$AB$85="Media",'Mapa final'!$AD$85="Catastrófico"),CONCATENATE("R27C",'Mapa final'!$R$85),"")</f>
        <v/>
      </c>
      <c r="W132" s="46" t="str">
        <f>IF(AND('Mapa final'!$AB$86="Media",'Mapa final'!$AD$86="Catastrófico"),CONCATENATE("R27C",'Mapa final'!$R$86),"")</f>
        <v/>
      </c>
      <c r="X132" s="113" t="str">
        <f>IF(AND('Mapa final'!$AB$87="Media",'Mapa final'!$AD$87="Catastrófico"),CONCATENATE("R27C",'Mapa final'!$R$87),"")</f>
        <v/>
      </c>
      <c r="Y132" s="58"/>
      <c r="Z132" s="309"/>
      <c r="AA132" s="310"/>
      <c r="AB132" s="310"/>
      <c r="AC132" s="310"/>
      <c r="AD132" s="310"/>
      <c r="AE132" s="311"/>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row>
    <row r="133" spans="1:61" ht="15" customHeight="1" x14ac:dyDescent="0.25">
      <c r="A133" s="58"/>
      <c r="B133" s="298"/>
      <c r="C133" s="298"/>
      <c r="D133" s="299"/>
      <c r="E133" s="287"/>
      <c r="F133" s="288"/>
      <c r="G133" s="288"/>
      <c r="H133" s="288"/>
      <c r="I133" s="286"/>
      <c r="J133" s="51" t="str">
        <f>IF(AND('Mapa final'!$AB$88="Media",'Mapa final'!$AD$88="Leve"),CONCATENATE("R28C",'Mapa final'!$R$88),"")</f>
        <v/>
      </c>
      <c r="K133" s="52" t="str">
        <f>IF(AND('Mapa final'!$AB$89="Media",'Mapa final'!$AD$89="Leve"),CONCATENATE("R28C",'Mapa final'!$R$89),"")</f>
        <v/>
      </c>
      <c r="L133" s="124" t="str">
        <f>IF(AND('Mapa final'!$AB$90="Media",'Mapa final'!$AD$90="Leve"),CONCATENATE("R28C",'Mapa final'!$R$90),"")</f>
        <v/>
      </c>
      <c r="M133" s="51" t="str">
        <f>IF(AND('Mapa final'!$AB$88="Media",'Mapa final'!$AD$88="Menor"),CONCATENATE("R28C",'Mapa final'!$R$88),"")</f>
        <v/>
      </c>
      <c r="N133" s="52" t="str">
        <f>IF(AND('Mapa final'!$AB$89="Media",'Mapa final'!$AD$89="Menor"),CONCATENATE("R28C",'Mapa final'!$R$89),"")</f>
        <v/>
      </c>
      <c r="O133" s="124" t="str">
        <f>IF(AND('Mapa final'!$AB$90="Media",'Mapa final'!$AD$90="Menor"),CONCATENATE("R28C",'Mapa final'!$R$90),"")</f>
        <v/>
      </c>
      <c r="P133" s="51" t="str">
        <f>IF(AND('Mapa final'!$AB$88="Media",'Mapa final'!$AD$88="Moderado"),CONCATENATE("R28C",'Mapa final'!$R$88),"")</f>
        <v/>
      </c>
      <c r="Q133" s="52" t="str">
        <f>IF(AND('Mapa final'!$AB$89="Media",'Mapa final'!$AD$89="Moderado"),CONCATENATE("R28C",'Mapa final'!$R$89),"")</f>
        <v/>
      </c>
      <c r="R133" s="124" t="str">
        <f>IF(AND('Mapa final'!$AB$90="Media",'Mapa final'!$AD$90="Moderado"),CONCATENATE("R28C",'Mapa final'!$R$90),"")</f>
        <v/>
      </c>
      <c r="S133" s="44" t="str">
        <f>IF(AND('Mapa final'!$AB$88="Media",'Mapa final'!$AD$88="Mayor"),CONCATENATE("R28C",'Mapa final'!$R$88),"")</f>
        <v/>
      </c>
      <c r="T133" s="44" t="str">
        <f>IF(AND('Mapa final'!$AB$89="Media",'Mapa final'!$AD$89="Mayor"),CONCATENATE("R28C",'Mapa final'!$R$89),"")</f>
        <v/>
      </c>
      <c r="U133" s="44" t="str">
        <f>IF(AND('Mapa final'!$AB$90="Media",'Mapa final'!$AD$90="Mayor"),CONCATENATE("R28C",'Mapa final'!$R$90),"")</f>
        <v/>
      </c>
      <c r="V133" s="45" t="str">
        <f>IF(AND('Mapa final'!$AB$88="Media",'Mapa final'!$AD$88="Catastrófico"),CONCATENATE("R28C",'Mapa final'!$R$88),"")</f>
        <v/>
      </c>
      <c r="W133" s="46" t="str">
        <f>IF(AND('Mapa final'!$AB$89="Media",'Mapa final'!$AD$89="Catastrófico"),CONCATENATE("R28C",'Mapa final'!$R$89),"")</f>
        <v/>
      </c>
      <c r="X133" s="113" t="str">
        <f>IF(AND('Mapa final'!$AB$90="Media",'Mapa final'!$AD$90="Catastrófico"),CONCATENATE("R28C",'Mapa final'!$R$90),"")</f>
        <v/>
      </c>
      <c r="Y133" s="58"/>
      <c r="Z133" s="309"/>
      <c r="AA133" s="310"/>
      <c r="AB133" s="310"/>
      <c r="AC133" s="310"/>
      <c r="AD133" s="310"/>
      <c r="AE133" s="311"/>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row>
    <row r="134" spans="1:61" ht="15" customHeight="1" x14ac:dyDescent="0.25">
      <c r="A134" s="58"/>
      <c r="B134" s="298"/>
      <c r="C134" s="298"/>
      <c r="D134" s="299"/>
      <c r="E134" s="287"/>
      <c r="F134" s="288"/>
      <c r="G134" s="288"/>
      <c r="H134" s="288"/>
      <c r="I134" s="286"/>
      <c r="J134" s="51" t="str">
        <f>IF(AND('Mapa final'!$AB$91="Media",'Mapa final'!$AD$91="Leve"),CONCATENATE("R29C",'Mapa final'!$R$91),"")</f>
        <v/>
      </c>
      <c r="K134" s="52" t="str">
        <f>IF(AND('Mapa final'!$AB$92="Media",'Mapa final'!$AD$92="Leve"),CONCATENATE("R29C",'Mapa final'!$R$92),"")</f>
        <v/>
      </c>
      <c r="L134" s="124" t="str">
        <f>IF(AND('Mapa final'!$AB$93="Media",'Mapa final'!$AD$93="Leve"),CONCATENATE("R29C",'Mapa final'!$R$93),"")</f>
        <v/>
      </c>
      <c r="M134" s="51" t="str">
        <f>IF(AND('Mapa final'!$AB$91="Media",'Mapa final'!$AD$91="Menor"),CONCATENATE("R29C",'Mapa final'!$R$91),"")</f>
        <v/>
      </c>
      <c r="N134" s="52" t="str">
        <f>IF(AND('Mapa final'!$AB$92="Media",'Mapa final'!$AD$92="Menor"),CONCATENATE("R29C",'Mapa final'!$R$92),"")</f>
        <v/>
      </c>
      <c r="O134" s="124" t="str">
        <f>IF(AND('Mapa final'!$AB$93="Media",'Mapa final'!$AD$93="Menor"),CONCATENATE("R29C",'Mapa final'!$R$93),"")</f>
        <v/>
      </c>
      <c r="P134" s="51" t="str">
        <f>IF(AND('Mapa final'!$AB$91="Media",'Mapa final'!$AD$91="Moderado"),CONCATENATE("R29C",'Mapa final'!$R$91),"")</f>
        <v/>
      </c>
      <c r="Q134" s="52" t="str">
        <f>IF(AND('Mapa final'!$AB$92="Media",'Mapa final'!$AD$92="Moderado"),CONCATENATE("R29C",'Mapa final'!$R$92),"")</f>
        <v/>
      </c>
      <c r="R134" s="124" t="str">
        <f>IF(AND('Mapa final'!$AB$93="Media",'Mapa final'!$AD$93="Moderado"),CONCATENATE("R29C",'Mapa final'!$R$93),"")</f>
        <v/>
      </c>
      <c r="S134" s="44" t="str">
        <f>IF(AND('Mapa final'!$AB$91="Media",'Mapa final'!$AD$91="Mayor"),CONCATENATE("R29C",'Mapa final'!$R$91),"")</f>
        <v/>
      </c>
      <c r="T134" s="44" t="str">
        <f>IF(AND('Mapa final'!$AB$92="Media",'Mapa final'!$AD$92="Mayor"),CONCATENATE("R29C",'Mapa final'!$R$92),"")</f>
        <v/>
      </c>
      <c r="U134" s="44" t="str">
        <f>IF(AND('Mapa final'!$AB$93="Media",'Mapa final'!$AD$93="Mayor"),CONCATENATE("R29C",'Mapa final'!$R$93),"")</f>
        <v/>
      </c>
      <c r="V134" s="45" t="str">
        <f>IF(AND('Mapa final'!$AB$91="Media",'Mapa final'!$AD$91="Catastrófico"),CONCATENATE("R29C",'Mapa final'!$R$91),"")</f>
        <v/>
      </c>
      <c r="W134" s="46" t="str">
        <f>IF(AND('Mapa final'!$AB$92="Media",'Mapa final'!$AD$92="Catastrófico"),CONCATENATE("R29C",'Mapa final'!$R$92),"")</f>
        <v/>
      </c>
      <c r="X134" s="113" t="str">
        <f>IF(AND('Mapa final'!$AB$93="Media",'Mapa final'!$AD$93="Catastrófico"),CONCATENATE("R29C",'Mapa final'!$R$93),"")</f>
        <v/>
      </c>
      <c r="Y134" s="58"/>
      <c r="Z134" s="309"/>
      <c r="AA134" s="310"/>
      <c r="AB134" s="310"/>
      <c r="AC134" s="310"/>
      <c r="AD134" s="310"/>
      <c r="AE134" s="311"/>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row>
    <row r="135" spans="1:61" ht="15" customHeight="1" x14ac:dyDescent="0.25">
      <c r="A135" s="58"/>
      <c r="B135" s="298"/>
      <c r="C135" s="298"/>
      <c r="D135" s="299"/>
      <c r="E135" s="287"/>
      <c r="F135" s="288"/>
      <c r="G135" s="288"/>
      <c r="H135" s="288"/>
      <c r="I135" s="286"/>
      <c r="J135" s="51" t="str">
        <f>IF(AND('Mapa final'!$AB$94="Media",'Mapa final'!$AD$94="Leve"),CONCATENATE("R30C",'Mapa final'!$R$94),"")</f>
        <v/>
      </c>
      <c r="K135" s="52" t="str">
        <f>IF(AND('Mapa final'!$AB$95="Media",'Mapa final'!$AD$95="Leve"),CONCATENATE("R30C",'Mapa final'!$R$95),"")</f>
        <v/>
      </c>
      <c r="L135" s="124" t="str">
        <f>IF(AND('Mapa final'!$AB$96="Media",'Mapa final'!$AD$96="Leve"),CONCATENATE("R30C",'Mapa final'!$R$96),"")</f>
        <v/>
      </c>
      <c r="M135" s="51" t="str">
        <f>IF(AND('Mapa final'!$AB$94="Media",'Mapa final'!$AD$94="Menor"),CONCATENATE("R30C",'Mapa final'!$R$94),"")</f>
        <v/>
      </c>
      <c r="N135" s="52" t="str">
        <f>IF(AND('Mapa final'!$AB$95="Media",'Mapa final'!$AD$95="Menor"),CONCATENATE("R30C",'Mapa final'!$R$95),"")</f>
        <v/>
      </c>
      <c r="O135" s="124" t="str">
        <f>IF(AND('Mapa final'!$AB$96="Media",'Mapa final'!$AD$96="Menor"),CONCATENATE("R30C",'Mapa final'!$R$96),"")</f>
        <v/>
      </c>
      <c r="P135" s="51" t="str">
        <f>IF(AND('Mapa final'!$AB$94="Media",'Mapa final'!$AD$94="Moderado"),CONCATENATE("R30C",'Mapa final'!$R$94),"")</f>
        <v/>
      </c>
      <c r="Q135" s="52" t="str">
        <f>IF(AND('Mapa final'!$AB$95="Media",'Mapa final'!$AD$95="Moderado"),CONCATENATE("R30C",'Mapa final'!$R$95),"")</f>
        <v/>
      </c>
      <c r="R135" s="124" t="str">
        <f>IF(AND('Mapa final'!$AB$96="Media",'Mapa final'!$AD$96="Moderado"),CONCATENATE("R30C",'Mapa final'!$R$96),"")</f>
        <v/>
      </c>
      <c r="S135" s="44" t="str">
        <f>IF(AND('Mapa final'!$AB$94="Media",'Mapa final'!$AD$94="Mayor"),CONCATENATE("R30C",'Mapa final'!$R$94),"")</f>
        <v>R30C1</v>
      </c>
      <c r="T135" s="44" t="str">
        <f>IF(AND('Mapa final'!$AB$95="Media",'Mapa final'!$AD$95="Mayor"),CONCATENATE("R30C",'Mapa final'!$R$95),"")</f>
        <v/>
      </c>
      <c r="U135" s="44" t="str">
        <f>IF(AND('Mapa final'!$AB$96="Media",'Mapa final'!$AD$96="Mayor"),CONCATENATE("R30C",'Mapa final'!$R$96),"")</f>
        <v/>
      </c>
      <c r="V135" s="45" t="str">
        <f>IF(AND('Mapa final'!$AB$94="Media",'Mapa final'!$AD$94="Catastrófico"),CONCATENATE("R30C",'Mapa final'!$R$94),"")</f>
        <v/>
      </c>
      <c r="W135" s="46" t="str">
        <f>IF(AND('Mapa final'!$AB$95="Media",'Mapa final'!$AD$95="Catastrófico"),CONCATENATE("R30C",'Mapa final'!$R$95),"")</f>
        <v/>
      </c>
      <c r="X135" s="113" t="str">
        <f>IF(AND('Mapa final'!$AB$96="Media",'Mapa final'!$AD$96="Catastrófico"),CONCATENATE("R30C",'Mapa final'!$R$96),"")</f>
        <v/>
      </c>
      <c r="Y135" s="58"/>
      <c r="Z135" s="309"/>
      <c r="AA135" s="310"/>
      <c r="AB135" s="310"/>
      <c r="AC135" s="310"/>
      <c r="AD135" s="310"/>
      <c r="AE135" s="311"/>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row>
    <row r="136" spans="1:61" ht="15" customHeight="1" x14ac:dyDescent="0.25">
      <c r="A136" s="58"/>
      <c r="B136" s="298"/>
      <c r="C136" s="298"/>
      <c r="D136" s="299"/>
      <c r="E136" s="287"/>
      <c r="F136" s="288"/>
      <c r="G136" s="288"/>
      <c r="H136" s="288"/>
      <c r="I136" s="286"/>
      <c r="J136" s="51" t="str">
        <f>IF(AND('Mapa final'!$AB$97="Media",'Mapa final'!$AD$97="Leve"),CONCATENATE("R31C",'Mapa final'!$R$97),"")</f>
        <v/>
      </c>
      <c r="K136" s="52" t="str">
        <f>IF(AND('Mapa final'!$AB$98="Media",'Mapa final'!$AD$98="Leve"),CONCATENATE("R31C",'Mapa final'!$R$98),"")</f>
        <v/>
      </c>
      <c r="L136" s="124" t="str">
        <f>IF(AND('Mapa final'!$AB$99="Media",'Mapa final'!$AD$99="Leve"),CONCATENATE("R31C",'Mapa final'!$R$99),"")</f>
        <v/>
      </c>
      <c r="M136" s="51" t="str">
        <f>IF(AND('Mapa final'!$AB$97="Media",'Mapa final'!$AD$97="Menor"),CONCATENATE("R31C",'Mapa final'!$R$97),"")</f>
        <v/>
      </c>
      <c r="N136" s="52" t="str">
        <f>IF(AND('Mapa final'!$AB$98="Media",'Mapa final'!$AD$98="Menor"),CONCATENATE("R31C",'Mapa final'!$R$98),"")</f>
        <v/>
      </c>
      <c r="O136" s="124" t="str">
        <f>IF(AND('Mapa final'!$AB$99="Media",'Mapa final'!$AD$99="Menor"),CONCATENATE("R31C",'Mapa final'!$R$99),"")</f>
        <v/>
      </c>
      <c r="P136" s="51" t="str">
        <f>IF(AND('Mapa final'!$AB$97="Media",'Mapa final'!$AD$97="Moderado"),CONCATENATE("R31C",'Mapa final'!$R$97),"")</f>
        <v/>
      </c>
      <c r="Q136" s="52" t="str">
        <f>IF(AND('Mapa final'!$AB$98="Media",'Mapa final'!$AD$98="Moderado"),CONCATENATE("R31C",'Mapa final'!$R$98),"")</f>
        <v/>
      </c>
      <c r="R136" s="124" t="str">
        <f>IF(AND('Mapa final'!$AB$99="Media",'Mapa final'!$AD$99="Moderado"),CONCATENATE("R31C",'Mapa final'!$R$99),"")</f>
        <v/>
      </c>
      <c r="S136" s="44" t="str">
        <f>IF(AND('Mapa final'!$AB$97="Media",'Mapa final'!$AD$97="Mayor"),CONCATENATE("R31C",'Mapa final'!$R$97),"")</f>
        <v/>
      </c>
      <c r="T136" s="44" t="str">
        <f>IF(AND('Mapa final'!$AB$98="Media",'Mapa final'!$AD$98="Mayor"),CONCATENATE("R31C",'Mapa final'!$R$98),"")</f>
        <v/>
      </c>
      <c r="U136" s="44" t="str">
        <f>IF(AND('Mapa final'!$AB$99="Media",'Mapa final'!$AD$99="Mayor"),CONCATENATE("R31C",'Mapa final'!$R$99),"")</f>
        <v/>
      </c>
      <c r="V136" s="45" t="str">
        <f>IF(AND('Mapa final'!$AB$97="Media",'Mapa final'!$AD$97="Catastrófico"),CONCATENATE("R31C",'Mapa final'!$R$97),"")</f>
        <v/>
      </c>
      <c r="W136" s="46" t="str">
        <f>IF(AND('Mapa final'!$AB$98="Media",'Mapa final'!$AD$98="Catastrófico"),CONCATENATE("R31C",'Mapa final'!$R$98),"")</f>
        <v/>
      </c>
      <c r="X136" s="113" t="str">
        <f>IF(AND('Mapa final'!$AB$99="Media",'Mapa final'!$AD$99="Catastrófico"),CONCATENATE("R31C",'Mapa final'!$R$99),"")</f>
        <v/>
      </c>
      <c r="Y136" s="58"/>
      <c r="Z136" s="309"/>
      <c r="AA136" s="310"/>
      <c r="AB136" s="310"/>
      <c r="AC136" s="310"/>
      <c r="AD136" s="310"/>
      <c r="AE136" s="311"/>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row>
    <row r="137" spans="1:61" ht="15" customHeight="1" x14ac:dyDescent="0.25">
      <c r="A137" s="58"/>
      <c r="B137" s="298"/>
      <c r="C137" s="298"/>
      <c r="D137" s="299"/>
      <c r="E137" s="287"/>
      <c r="F137" s="288"/>
      <c r="G137" s="288"/>
      <c r="H137" s="288"/>
      <c r="I137" s="286"/>
      <c r="J137" s="51" t="str">
        <f>IF(AND('Mapa final'!$AB$100="Media",'Mapa final'!$AD$100="Leve"),CONCATENATE("R32C",'Mapa final'!$R$100),"")</f>
        <v/>
      </c>
      <c r="K137" s="52" t="str">
        <f>IF(AND('Mapa final'!$AB$101="Media",'Mapa final'!$AD$101="Leve"),CONCATENATE("R32C",'Mapa final'!$R$101),"")</f>
        <v/>
      </c>
      <c r="L137" s="124" t="str">
        <f>IF(AND('Mapa final'!$AB$102="Media",'Mapa final'!$AD$102="Leve"),CONCATENATE("R32C",'Mapa final'!$R$102),"")</f>
        <v/>
      </c>
      <c r="M137" s="51" t="str">
        <f>IF(AND('Mapa final'!$AB$100="Media",'Mapa final'!$AD$100="Menor"),CONCATENATE("R32C",'Mapa final'!$R$100),"")</f>
        <v/>
      </c>
      <c r="N137" s="52" t="str">
        <f>IF(AND('Mapa final'!$AB$101="Media",'Mapa final'!$AD$101="Menor"),CONCATENATE("R32C",'Mapa final'!$R$101),"")</f>
        <v/>
      </c>
      <c r="O137" s="124" t="str">
        <f>IF(AND('Mapa final'!$AB$102="Media",'Mapa final'!$AD$102="Menor"),CONCATENATE("R32C",'Mapa final'!$R$102),"")</f>
        <v/>
      </c>
      <c r="P137" s="51" t="str">
        <f>IF(AND('Mapa final'!$AB$100="Media",'Mapa final'!$AD$100="Moderado"),CONCATENATE("R32C",'Mapa final'!$R$100),"")</f>
        <v>R32C1</v>
      </c>
      <c r="Q137" s="52" t="str">
        <f>IF(AND('Mapa final'!$AB$101="Media",'Mapa final'!$AD$101="Moderado"),CONCATENATE("R32C",'Mapa final'!$R$101),"")</f>
        <v/>
      </c>
      <c r="R137" s="124" t="str">
        <f>IF(AND('Mapa final'!$AB$102="Media",'Mapa final'!$AD$102="Moderado"),CONCATENATE("R32C",'Mapa final'!$R$102),"")</f>
        <v/>
      </c>
      <c r="S137" s="44" t="str">
        <f>IF(AND('Mapa final'!$AB$100="Media",'Mapa final'!$AD$100="Mayor"),CONCATENATE("R32C",'Mapa final'!$R$100),"")</f>
        <v/>
      </c>
      <c r="T137" s="44" t="str">
        <f>IF(AND('Mapa final'!$AB$101="Media",'Mapa final'!$AD$101="Mayor"),CONCATENATE("R32C",'Mapa final'!$R$101),"")</f>
        <v/>
      </c>
      <c r="U137" s="44" t="str">
        <f>IF(AND('Mapa final'!$AB$102="Media",'Mapa final'!$AD$102="Mayor"),CONCATENATE("R32C",'Mapa final'!$R$102),"")</f>
        <v/>
      </c>
      <c r="V137" s="45" t="str">
        <f>IF(AND('Mapa final'!$AB$100="Media",'Mapa final'!$AD$100="Catastrófico"),CONCATENATE("R32C",'Mapa final'!$R$100),"")</f>
        <v/>
      </c>
      <c r="W137" s="46" t="str">
        <f>IF(AND('Mapa final'!$AB$101="Media",'Mapa final'!$AD$101="Catastrófico"),CONCATENATE("R32C",'Mapa final'!$R$101),"")</f>
        <v/>
      </c>
      <c r="X137" s="113" t="str">
        <f>IF(AND('Mapa final'!$AB$102="Media",'Mapa final'!$AD$102="Catastrófico"),CONCATENATE("R32C",'Mapa final'!$R$102),"")</f>
        <v/>
      </c>
      <c r="Y137" s="58"/>
      <c r="Z137" s="309"/>
      <c r="AA137" s="310"/>
      <c r="AB137" s="310"/>
      <c r="AC137" s="310"/>
      <c r="AD137" s="310"/>
      <c r="AE137" s="311"/>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row>
    <row r="138" spans="1:61" ht="15" customHeight="1" x14ac:dyDescent="0.25">
      <c r="A138" s="58"/>
      <c r="B138" s="298"/>
      <c r="C138" s="298"/>
      <c r="D138" s="299"/>
      <c r="E138" s="287"/>
      <c r="F138" s="288"/>
      <c r="G138" s="288"/>
      <c r="H138" s="288"/>
      <c r="I138" s="286"/>
      <c r="J138" s="51" t="str">
        <f>IF(AND('Mapa final'!$AB$103="Media",'Mapa final'!$AD$103="Leve"),CONCATENATE("R33C",'Mapa final'!$R$103),"")</f>
        <v/>
      </c>
      <c r="K138" s="52" t="str">
        <f>IF(AND('Mapa final'!$AB$104="Media",'Mapa final'!$AD$104="Leve"),CONCATENATE("R33C",'Mapa final'!$R$104),"")</f>
        <v/>
      </c>
      <c r="L138" s="124" t="str">
        <f>IF(AND('Mapa final'!$AB$105="Media",'Mapa final'!$AD$105="Leve"),CONCATENATE("R33C",'Mapa final'!$R$105),"")</f>
        <v/>
      </c>
      <c r="M138" s="51" t="str">
        <f>IF(AND('Mapa final'!$AB$103="Media",'Mapa final'!$AD$103="Menor"),CONCATENATE("R33C",'Mapa final'!$R$103),"")</f>
        <v/>
      </c>
      <c r="N138" s="52" t="str">
        <f>IF(AND('Mapa final'!$AB$104="Media",'Mapa final'!$AD$104="Menor"),CONCATENATE("R33C",'Mapa final'!$R$104),"")</f>
        <v/>
      </c>
      <c r="O138" s="124" t="str">
        <f>IF(AND('Mapa final'!$AB$105="Media",'Mapa final'!$AD$105="Menor"),CONCATENATE("R33C",'Mapa final'!$R$105),"")</f>
        <v/>
      </c>
      <c r="P138" s="51" t="str">
        <f>IF(AND('Mapa final'!$AB$103="Media",'Mapa final'!$AD$103="Moderado"),CONCATENATE("R33C",'Mapa final'!$R$103),"")</f>
        <v>R33C1</v>
      </c>
      <c r="Q138" s="52" t="str">
        <f>IF(AND('Mapa final'!$AB$104="Media",'Mapa final'!$AD$104="Moderado"),CONCATENATE("R33C",'Mapa final'!$R$104),"")</f>
        <v/>
      </c>
      <c r="R138" s="124" t="str">
        <f>IF(AND('Mapa final'!$AB$105="Media",'Mapa final'!$AD$105="Moderado"),CONCATENATE("R33C",'Mapa final'!$R$105),"")</f>
        <v/>
      </c>
      <c r="S138" s="44" t="str">
        <f>IF(AND('Mapa final'!$AB$103="Media",'Mapa final'!$AD$103="Mayor"),CONCATENATE("R33C",'Mapa final'!$R$103),"")</f>
        <v/>
      </c>
      <c r="T138" s="44" t="str">
        <f>IF(AND('Mapa final'!$AB$104="Media",'Mapa final'!$AD$104="Mayor"),CONCATENATE("R33C",'Mapa final'!$R$104),"")</f>
        <v/>
      </c>
      <c r="U138" s="44" t="str">
        <f>IF(AND('Mapa final'!$AB$105="Media",'Mapa final'!$AD$105="Mayor"),CONCATENATE("R33C",'Mapa final'!$R$105),"")</f>
        <v/>
      </c>
      <c r="V138" s="45" t="str">
        <f>IF(AND('Mapa final'!$AB$103="Media",'Mapa final'!$AD$103="Catastrófico"),CONCATENATE("R33C",'Mapa final'!$R$103),"")</f>
        <v/>
      </c>
      <c r="W138" s="46" t="str">
        <f>IF(AND('Mapa final'!$AB$104="Media",'Mapa final'!$AD$104="Catastrófico"),CONCATENATE("R33C",'Mapa final'!$R$104),"")</f>
        <v/>
      </c>
      <c r="X138" s="113" t="str">
        <f>IF(AND('Mapa final'!$AB$105="Media",'Mapa final'!$AD$105="Catastrófico"),CONCATENATE("R33C",'Mapa final'!$R$105),"")</f>
        <v/>
      </c>
      <c r="Y138" s="58"/>
      <c r="Z138" s="309"/>
      <c r="AA138" s="310"/>
      <c r="AB138" s="310"/>
      <c r="AC138" s="310"/>
      <c r="AD138" s="310"/>
      <c r="AE138" s="311"/>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row>
    <row r="139" spans="1:61" ht="15" customHeight="1" x14ac:dyDescent="0.25">
      <c r="A139" s="58"/>
      <c r="B139" s="298"/>
      <c r="C139" s="298"/>
      <c r="D139" s="299"/>
      <c r="E139" s="287"/>
      <c r="F139" s="288"/>
      <c r="G139" s="288"/>
      <c r="H139" s="288"/>
      <c r="I139" s="286"/>
      <c r="J139" s="51" t="str">
        <f>IF(AND('Mapa final'!$AB$106="Media",'Mapa final'!$AD$106="Leve"),CONCATENATE("R34C",'Mapa final'!$R$106),"")</f>
        <v/>
      </c>
      <c r="K139" s="52" t="str">
        <f>IF(AND('Mapa final'!$AB$107="Media",'Mapa final'!$AD$107="Leve"),CONCATENATE("R34C",'Mapa final'!$R$107),"")</f>
        <v/>
      </c>
      <c r="L139" s="124" t="str">
        <f>IF(AND('Mapa final'!$AB$108="Media",'Mapa final'!$AD$108="Leve"),CONCATENATE("R34C",'Mapa final'!$R$108),"")</f>
        <v/>
      </c>
      <c r="M139" s="51" t="str">
        <f>IF(AND('Mapa final'!$AB$106="Media",'Mapa final'!$AD$106="Menor"),CONCATENATE("R34C",'Mapa final'!$R$106),"")</f>
        <v/>
      </c>
      <c r="N139" s="52" t="str">
        <f>IF(AND('Mapa final'!$AB$107="Media",'Mapa final'!$AD$107="Menor"),CONCATENATE("R34C",'Mapa final'!$R$107),"")</f>
        <v/>
      </c>
      <c r="O139" s="124" t="str">
        <f>IF(AND('Mapa final'!$AB$108="Media",'Mapa final'!$AD$108="Menor"),CONCATENATE("R34C",'Mapa final'!$R$108),"")</f>
        <v/>
      </c>
      <c r="P139" s="51" t="str">
        <f>IF(AND('Mapa final'!$AB$106="Media",'Mapa final'!$AD$106="Moderado"),CONCATENATE("R34C",'Mapa final'!$R$106),"")</f>
        <v/>
      </c>
      <c r="Q139" s="52" t="str">
        <f>IF(AND('Mapa final'!$AB$107="Media",'Mapa final'!$AD$107="Moderado"),CONCATENATE("R34C",'Mapa final'!$R$107),"")</f>
        <v/>
      </c>
      <c r="R139" s="124" t="str">
        <f>IF(AND('Mapa final'!$AB$108="Media",'Mapa final'!$AD$108="Moderado"),CONCATENATE("R34C",'Mapa final'!$R$108),"")</f>
        <v/>
      </c>
      <c r="S139" s="44" t="str">
        <f>IF(AND('Mapa final'!$AB$106="Media",'Mapa final'!$AD$106="Mayor"),CONCATENATE("R34C",'Mapa final'!$R$106),"")</f>
        <v/>
      </c>
      <c r="T139" s="44" t="str">
        <f>IF(AND('Mapa final'!$AB$107="Media",'Mapa final'!$AD$107="Mayor"),CONCATENATE("R34C",'Mapa final'!$R$107),"")</f>
        <v/>
      </c>
      <c r="U139" s="44" t="str">
        <f>IF(AND('Mapa final'!$AB$108="Media",'Mapa final'!$AD$108="Mayor"),CONCATENATE("R34C",'Mapa final'!$R$108),"")</f>
        <v/>
      </c>
      <c r="V139" s="45" t="str">
        <f>IF(AND('Mapa final'!$AB$106="Media",'Mapa final'!$AD$106="Catastrófico"),CONCATENATE("R34C",'Mapa final'!$R$106),"")</f>
        <v/>
      </c>
      <c r="W139" s="46" t="str">
        <f>IF(AND('Mapa final'!$AB$107="Media",'Mapa final'!$AD$107="Catastrófico"),CONCATENATE("R34C",'Mapa final'!$R$107),"")</f>
        <v/>
      </c>
      <c r="X139" s="113" t="str">
        <f>IF(AND('Mapa final'!$AB$108="Media",'Mapa final'!$AD$108="Catastrófico"),CONCATENATE("R34C",'Mapa final'!$R$108),"")</f>
        <v/>
      </c>
      <c r="Y139" s="58"/>
      <c r="Z139" s="309"/>
      <c r="AA139" s="310"/>
      <c r="AB139" s="310"/>
      <c r="AC139" s="310"/>
      <c r="AD139" s="310"/>
      <c r="AE139" s="311"/>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row>
    <row r="140" spans="1:61" ht="15" customHeight="1" x14ac:dyDescent="0.25">
      <c r="A140" s="58"/>
      <c r="B140" s="298"/>
      <c r="C140" s="298"/>
      <c r="D140" s="299"/>
      <c r="E140" s="287"/>
      <c r="F140" s="288"/>
      <c r="G140" s="288"/>
      <c r="H140" s="288"/>
      <c r="I140" s="286"/>
      <c r="J140" s="51" t="str">
        <f>IF(AND('Mapa final'!$AB$109="Media",'Mapa final'!$AD$109="Leve"),CONCATENATE("R35C",'Mapa final'!$R$109),"")</f>
        <v/>
      </c>
      <c r="K140" s="52" t="str">
        <f>IF(AND('Mapa final'!$AB$110="Media",'Mapa final'!$AD$110="Leve"),CONCATENATE("R35C",'Mapa final'!$R$110),"")</f>
        <v/>
      </c>
      <c r="L140" s="124" t="str">
        <f>IF(AND('Mapa final'!$AB$111="Media",'Mapa final'!$AD$111="Leve"),CONCATENATE("R35C",'Mapa final'!$R$111),"")</f>
        <v/>
      </c>
      <c r="M140" s="51" t="str">
        <f>IF(AND('Mapa final'!$AB$109="Media",'Mapa final'!$AD$109="Menor"),CONCATENATE("R35C",'Mapa final'!$R$109),"")</f>
        <v/>
      </c>
      <c r="N140" s="52" t="str">
        <f>IF(AND('Mapa final'!$AB$110="Media",'Mapa final'!$AD$110="Menor"),CONCATENATE("R35C",'Mapa final'!$R$110),"")</f>
        <v/>
      </c>
      <c r="O140" s="124" t="str">
        <f>IF(AND('Mapa final'!$AB$111="Media",'Mapa final'!$AD$111="Menor"),CONCATENATE("R35C",'Mapa final'!$R$111),"")</f>
        <v/>
      </c>
      <c r="P140" s="51" t="str">
        <f>IF(AND('Mapa final'!$AB$109="Media",'Mapa final'!$AD$109="Moderado"),CONCATENATE("R35C",'Mapa final'!$R$109),"")</f>
        <v/>
      </c>
      <c r="Q140" s="52" t="str">
        <f>IF(AND('Mapa final'!$AB$110="Media",'Mapa final'!$AD$110="Moderado"),CONCATENATE("R35C",'Mapa final'!$R$110),"")</f>
        <v/>
      </c>
      <c r="R140" s="124" t="str">
        <f>IF(AND('Mapa final'!$AB$111="Media",'Mapa final'!$AD$111="Moderado"),CONCATENATE("R35C",'Mapa final'!$R$111),"")</f>
        <v/>
      </c>
      <c r="S140" s="44" t="str">
        <f>IF(AND('Mapa final'!$AB$109="Media",'Mapa final'!$AD$109="Mayor"),CONCATENATE("R35C",'Mapa final'!$R$109),"")</f>
        <v/>
      </c>
      <c r="T140" s="44" t="str">
        <f>IF(AND('Mapa final'!$AB$110="Media",'Mapa final'!$AD$110="Mayor"),CONCATENATE("R35C",'Mapa final'!$R$110),"")</f>
        <v/>
      </c>
      <c r="U140" s="44" t="str">
        <f>IF(AND('Mapa final'!$AB$111="Media",'Mapa final'!$AD$111="Mayor"),CONCATENATE("R35C",'Mapa final'!$R$111),"")</f>
        <v/>
      </c>
      <c r="V140" s="45" t="str">
        <f>IF(AND('Mapa final'!$AB$109="Media",'Mapa final'!$AD$109="Catastrófico"),CONCATENATE("R35C",'Mapa final'!$R$109),"")</f>
        <v/>
      </c>
      <c r="W140" s="46" t="str">
        <f>IF(AND('Mapa final'!$AB$110="Media",'Mapa final'!$AD$110="Catastrófico"),CONCATENATE("R35C",'Mapa final'!$R$110),"")</f>
        <v/>
      </c>
      <c r="X140" s="113" t="str">
        <f>IF(AND('Mapa final'!$AB$111="Media",'Mapa final'!$AD$111="Catastrófico"),CONCATENATE("R35C",'Mapa final'!$R$111),"")</f>
        <v/>
      </c>
      <c r="Y140" s="58"/>
      <c r="Z140" s="309"/>
      <c r="AA140" s="310"/>
      <c r="AB140" s="310"/>
      <c r="AC140" s="310"/>
      <c r="AD140" s="310"/>
      <c r="AE140" s="311"/>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row>
    <row r="141" spans="1:61" ht="15" customHeight="1" x14ac:dyDescent="0.25">
      <c r="A141" s="58"/>
      <c r="B141" s="298"/>
      <c r="C141" s="298"/>
      <c r="D141" s="299"/>
      <c r="E141" s="287"/>
      <c r="F141" s="288"/>
      <c r="G141" s="288"/>
      <c r="H141" s="288"/>
      <c r="I141" s="286"/>
      <c r="J141" s="51" t="str">
        <f>IF(AND('Mapa final'!$AB$112="Media",'Mapa final'!$AD$112="Leve"),CONCATENATE("R36C",'Mapa final'!$R$112),"")</f>
        <v/>
      </c>
      <c r="K141" s="52" t="str">
        <f>IF(AND('Mapa final'!$AB$113="Media",'Mapa final'!$AD$113="Leve"),CONCATENATE("R36C",'Mapa final'!$R$113),"")</f>
        <v/>
      </c>
      <c r="L141" s="124" t="str">
        <f>IF(AND('Mapa final'!$AB$114="Media",'Mapa final'!$AD$114="Leve"),CONCATENATE("R36C",'Mapa final'!$R$114),"")</f>
        <v/>
      </c>
      <c r="M141" s="51" t="str">
        <f>IF(AND('Mapa final'!$AB$112="Media",'Mapa final'!$AD$112="Menor"),CONCATENATE("R36C",'Mapa final'!$R$112),"")</f>
        <v/>
      </c>
      <c r="N141" s="52" t="str">
        <f>IF(AND('Mapa final'!$AB$113="Media",'Mapa final'!$AD$113="Menor"),CONCATENATE("R36C",'Mapa final'!$R$113),"")</f>
        <v/>
      </c>
      <c r="O141" s="124" t="str">
        <f>IF(AND('Mapa final'!$AB$114="Media",'Mapa final'!$AD$114="Menor"),CONCATENATE("R36C",'Mapa final'!$R$114),"")</f>
        <v/>
      </c>
      <c r="P141" s="51" t="str">
        <f>IF(AND('Mapa final'!$AB$112="Media",'Mapa final'!$AD$112="Moderado"),CONCATENATE("R36C",'Mapa final'!$R$112),"")</f>
        <v/>
      </c>
      <c r="Q141" s="52" t="str">
        <f>IF(AND('Mapa final'!$AB$113="Media",'Mapa final'!$AD$113="Moderado"),CONCATENATE("R36C",'Mapa final'!$R$113),"")</f>
        <v/>
      </c>
      <c r="R141" s="124" t="str">
        <f>IF(AND('Mapa final'!$AB$114="Media",'Mapa final'!$AD$114="Moderado"),CONCATENATE("R36C",'Mapa final'!$R$114),"")</f>
        <v/>
      </c>
      <c r="S141" s="44" t="str">
        <f>IF(AND('Mapa final'!$AB$112="Media",'Mapa final'!$AD$112="Mayor"),CONCATENATE("R36C",'Mapa final'!$R$112),"")</f>
        <v/>
      </c>
      <c r="T141" s="44" t="str">
        <f>IF(AND('Mapa final'!$AB$113="Media",'Mapa final'!$AD$113="Mayor"),CONCATENATE("R36C",'Mapa final'!$R$113),"")</f>
        <v/>
      </c>
      <c r="U141" s="44" t="str">
        <f>IF(AND('Mapa final'!$AB$114="Media",'Mapa final'!$AD$114="Mayor"),CONCATENATE("R36C",'Mapa final'!$R$114),"")</f>
        <v/>
      </c>
      <c r="V141" s="45" t="str">
        <f>IF(AND('Mapa final'!$AB$112="Media",'Mapa final'!$AD$112="Catastrófico"),CONCATENATE("R36C",'Mapa final'!$R$112),"")</f>
        <v/>
      </c>
      <c r="W141" s="46" t="str">
        <f>IF(AND('Mapa final'!$AB$113="Media",'Mapa final'!$AD$113="Catastrófico"),CONCATENATE("R36C",'Mapa final'!$R$113),"")</f>
        <v/>
      </c>
      <c r="X141" s="113" t="str">
        <f>IF(AND('Mapa final'!$AB$114="Media",'Mapa final'!$AD$114="Catastrófico"),CONCATENATE("R36C",'Mapa final'!$R$114),"")</f>
        <v/>
      </c>
      <c r="Y141" s="58"/>
      <c r="Z141" s="309"/>
      <c r="AA141" s="310"/>
      <c r="AB141" s="310"/>
      <c r="AC141" s="310"/>
      <c r="AD141" s="310"/>
      <c r="AE141" s="311"/>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row>
    <row r="142" spans="1:61" ht="15" customHeight="1" x14ac:dyDescent="0.25">
      <c r="A142" s="58"/>
      <c r="B142" s="298"/>
      <c r="C142" s="298"/>
      <c r="D142" s="299"/>
      <c r="E142" s="287"/>
      <c r="F142" s="288"/>
      <c r="G142" s="288"/>
      <c r="H142" s="288"/>
      <c r="I142" s="286"/>
      <c r="J142" s="51" t="str">
        <f>IF(AND('Mapa final'!$AB$115="Media",'Mapa final'!$AD$115="Leve"),CONCATENATE("R37C",'Mapa final'!$R$115),"")</f>
        <v/>
      </c>
      <c r="K142" s="52" t="str">
        <f>IF(AND('Mapa final'!$AB$116="Media",'Mapa final'!$AD$116="Leve"),CONCATENATE("R37C",'Mapa final'!$R$116),"")</f>
        <v/>
      </c>
      <c r="L142" s="124" t="str">
        <f>IF(AND('Mapa final'!$AB$117="Media",'Mapa final'!$AD$117="Leve"),CONCATENATE("R37C",'Mapa final'!$R$117),"")</f>
        <v/>
      </c>
      <c r="M142" s="51" t="str">
        <f>IF(AND('Mapa final'!$AB$115="Media",'Mapa final'!$AD$115="Menor"),CONCATENATE("R37C",'Mapa final'!$R$115),"")</f>
        <v/>
      </c>
      <c r="N142" s="52" t="str">
        <f>IF(AND('Mapa final'!$AB$116="Media",'Mapa final'!$AD$116="Menor"),CONCATENATE("R37C",'Mapa final'!$R$116),"")</f>
        <v/>
      </c>
      <c r="O142" s="124" t="str">
        <f>IF(AND('Mapa final'!$AB$117="Media",'Mapa final'!$AD$117="Menor"),CONCATENATE("R37C",'Mapa final'!$R$117),"")</f>
        <v/>
      </c>
      <c r="P142" s="51" t="str">
        <f>IF(AND('Mapa final'!$AB$115="Media",'Mapa final'!$AD$115="Moderado"),CONCATENATE("R37C",'Mapa final'!$R$115),"")</f>
        <v/>
      </c>
      <c r="Q142" s="52" t="str">
        <f>IF(AND('Mapa final'!$AB$116="Media",'Mapa final'!$AD$116="Moderado"),CONCATENATE("R37C",'Mapa final'!$R$116),"")</f>
        <v/>
      </c>
      <c r="R142" s="124" t="str">
        <f>IF(AND('Mapa final'!$AB$117="Media",'Mapa final'!$AD$117="Moderado"),CONCATENATE("R37C",'Mapa final'!$R$117),"")</f>
        <v/>
      </c>
      <c r="S142" s="44" t="str">
        <f>IF(AND('Mapa final'!$AB$115="Media",'Mapa final'!$AD$115="Mayor"),CONCATENATE("R37C",'Mapa final'!$R$115),"")</f>
        <v/>
      </c>
      <c r="T142" s="44" t="str">
        <f>IF(AND('Mapa final'!$AB$116="Media",'Mapa final'!$AD$116="Mayor"),CONCATENATE("R37C",'Mapa final'!$R$116),"")</f>
        <v/>
      </c>
      <c r="U142" s="44" t="str">
        <f>IF(AND('Mapa final'!$AB$117="Media",'Mapa final'!$AD$117="Mayor"),CONCATENATE("R7C",'Mapa final'!$R$117),"")</f>
        <v/>
      </c>
      <c r="V142" s="45" t="str">
        <f>IF(AND('Mapa final'!$AB$115="Media",'Mapa final'!$AD$115="Catastrófico"),CONCATENATE("R37C",'Mapa final'!$R$115),"")</f>
        <v/>
      </c>
      <c r="W142" s="46" t="str">
        <f>IF(AND('Mapa final'!$AB$116="Media",'Mapa final'!$AD$116="Catastrófico"),CONCATENATE("R37C",'Mapa final'!$R$116),"")</f>
        <v/>
      </c>
      <c r="X142" s="113" t="str">
        <f>IF(AND('Mapa final'!$AB$117="Media",'Mapa final'!$AD$117="Catastrófico"),CONCATENATE("R37C",'Mapa final'!$R$117),"")</f>
        <v/>
      </c>
      <c r="Y142" s="58"/>
      <c r="Z142" s="309"/>
      <c r="AA142" s="310"/>
      <c r="AB142" s="310"/>
      <c r="AC142" s="310"/>
      <c r="AD142" s="310"/>
      <c r="AE142" s="311"/>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row>
    <row r="143" spans="1:61" ht="15" customHeight="1" x14ac:dyDescent="0.25">
      <c r="A143" s="58"/>
      <c r="B143" s="298"/>
      <c r="C143" s="298"/>
      <c r="D143" s="299"/>
      <c r="E143" s="287"/>
      <c r="F143" s="288"/>
      <c r="G143" s="288"/>
      <c r="H143" s="288"/>
      <c r="I143" s="286"/>
      <c r="J143" s="51" t="str">
        <f>IF(AND('Mapa final'!$AB$118="Media",'Mapa final'!$AD$118="Leve"),CONCATENATE("R38C",'Mapa final'!$R$118),"")</f>
        <v/>
      </c>
      <c r="K143" s="52" t="str">
        <f>IF(AND('Mapa final'!$AB$119="Media",'Mapa final'!$AD$119="Leve"),CONCATENATE("R38C",'Mapa final'!$R$119),"")</f>
        <v/>
      </c>
      <c r="L143" s="124" t="str">
        <f>IF(AND('Mapa final'!$AB$120="Media",'Mapa final'!$AD$120="Leve"),CONCATENATE("R38C",'Mapa final'!$R$120),"")</f>
        <v/>
      </c>
      <c r="M143" s="51" t="str">
        <f>IF(AND('Mapa final'!$AB$118="Media",'Mapa final'!$AD$118="Menor"),CONCATENATE("R38C",'Mapa final'!$R$118),"")</f>
        <v>R38C1</v>
      </c>
      <c r="N143" s="52" t="str">
        <f>IF(AND('Mapa final'!$AB$119="Media",'Mapa final'!$AD$119="Menor"),CONCATENATE("R38C",'Mapa final'!$R$119),"")</f>
        <v/>
      </c>
      <c r="O143" s="124" t="str">
        <f>IF(AND('Mapa final'!$AB$120="Media",'Mapa final'!$AD$120="Menor"),CONCATENATE("R38C",'Mapa final'!$R$120),"")</f>
        <v/>
      </c>
      <c r="P143" s="51" t="str">
        <f>IF(AND('Mapa final'!$AB$118="Media",'Mapa final'!$AD$118="Moderado"),CONCATENATE("R38C",'Mapa final'!$R$118),"")</f>
        <v/>
      </c>
      <c r="Q143" s="52" t="str">
        <f>IF(AND('Mapa final'!$AB$119="Media",'Mapa final'!$AD$119="Moderado"),CONCATENATE("R38C",'Mapa final'!$R$119),"")</f>
        <v/>
      </c>
      <c r="R143" s="124" t="str">
        <f>IF(AND('Mapa final'!$AB$120="Media",'Mapa final'!$AD$120="Moderado"),CONCATENATE("R38C",'Mapa final'!$R$120),"")</f>
        <v/>
      </c>
      <c r="S143" s="44" t="str">
        <f>IF(AND('Mapa final'!$AB$118="Media",'Mapa final'!$AD$118="Mayor"),CONCATENATE("R38C",'Mapa final'!$R$118),"")</f>
        <v/>
      </c>
      <c r="T143" s="44" t="str">
        <f>IF(AND('Mapa final'!$AB$119="Media",'Mapa final'!$AD$119="Mayor"),CONCATENATE("R38C",'Mapa final'!$R$119),"")</f>
        <v/>
      </c>
      <c r="U143" s="44" t="str">
        <f>IF(AND('Mapa final'!$AB$120="Media",'Mapa final'!$AD$120="Mayor"),CONCATENATE("R38C",'Mapa final'!$R$120),"")</f>
        <v/>
      </c>
      <c r="V143" s="45" t="str">
        <f>IF(AND('Mapa final'!$AB$118="Media",'Mapa final'!$AD$118="Catastrófico"),CONCATENATE("R38C",'Mapa final'!$R$118),"")</f>
        <v/>
      </c>
      <c r="W143" s="46" t="str">
        <f>IF(AND('Mapa final'!$AB$119="Media",'Mapa final'!$AD$119="Catastrófico"),CONCATENATE("R38C",'Mapa final'!$R$119),"")</f>
        <v/>
      </c>
      <c r="X143" s="113" t="str">
        <f>IF(AND('Mapa final'!$AB$120="Media",'Mapa final'!$AD$120="Catastrófico"),CONCATENATE("R38C",'Mapa final'!$R$120),"")</f>
        <v/>
      </c>
      <c r="Y143" s="58"/>
      <c r="Z143" s="309"/>
      <c r="AA143" s="310"/>
      <c r="AB143" s="310"/>
      <c r="AC143" s="310"/>
      <c r="AD143" s="310"/>
      <c r="AE143" s="311"/>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row>
    <row r="144" spans="1:61" ht="15" customHeight="1" x14ac:dyDescent="0.25">
      <c r="A144" s="58"/>
      <c r="B144" s="298"/>
      <c r="C144" s="298"/>
      <c r="D144" s="299"/>
      <c r="E144" s="287"/>
      <c r="F144" s="288"/>
      <c r="G144" s="288"/>
      <c r="H144" s="288"/>
      <c r="I144" s="286"/>
      <c r="J144" s="51" t="str">
        <f>IF(AND('Mapa final'!$AB$121="Media",'Mapa final'!$AD$121="Leve"),CONCATENATE("R39C",'Mapa final'!$R$121),"")</f>
        <v/>
      </c>
      <c r="K144" s="52" t="str">
        <f>IF(AND('Mapa final'!$AB$122="Media",'Mapa final'!$AD$122="Leve"),CONCATENATE("R39C",'Mapa final'!$R$122),"")</f>
        <v/>
      </c>
      <c r="L144" s="124" t="str">
        <f>IF(AND('Mapa final'!$AB$123="Media",'Mapa final'!$AD$123="Leve"),CONCATENATE("R39C",'Mapa final'!$R$123),"")</f>
        <v/>
      </c>
      <c r="M144" s="51" t="str">
        <f>IF(AND('Mapa final'!$AB$121="Media",'Mapa final'!$AD$121="Menor"),CONCATENATE("R39C",'Mapa final'!$R$121),"")</f>
        <v/>
      </c>
      <c r="N144" s="52" t="str">
        <f>IF(AND('Mapa final'!$AB$122="Media",'Mapa final'!$AD$122="Menor"),CONCATENATE("R39C",'Mapa final'!$R$122),"")</f>
        <v/>
      </c>
      <c r="O144" s="124" t="str">
        <f>IF(AND('Mapa final'!$AB$123="Media",'Mapa final'!$AD$123="Menor"),CONCATENATE("R39C",'Mapa final'!$R$123),"")</f>
        <v/>
      </c>
      <c r="P144" s="51" t="str">
        <f>IF(AND('Mapa final'!$AB$121="Media",'Mapa final'!$AD$121="Moderado"),CONCATENATE("R39C",'Mapa final'!$R$121),"")</f>
        <v/>
      </c>
      <c r="Q144" s="52" t="str">
        <f>IF(AND('Mapa final'!$AB$122="Media",'Mapa final'!$AD$122="Moderado"),CONCATENATE("R39C",'Mapa final'!$R$122),"")</f>
        <v/>
      </c>
      <c r="R144" s="124" t="str">
        <f>IF(AND('Mapa final'!$AB$123="Media",'Mapa final'!$AD$123="Moderado"),CONCATENATE("R39C",'Mapa final'!$R$123),"")</f>
        <v/>
      </c>
      <c r="S144" s="44" t="str">
        <f>IF(AND('Mapa final'!$AB$121="Media",'Mapa final'!$AD$121="Mayor"),CONCATENATE("R39C",'Mapa final'!$R$121),"")</f>
        <v/>
      </c>
      <c r="T144" s="44" t="str">
        <f>IF(AND('Mapa final'!$AB$122="Media",'Mapa final'!$AD$122="Mayor"),CONCATENATE("R39C",'Mapa final'!$R$122),"")</f>
        <v/>
      </c>
      <c r="U144" s="44" t="str">
        <f>IF(AND('Mapa final'!$AB$123="Media",'Mapa final'!$AD$123="Mayor"),CONCATENATE("R39C",'Mapa final'!$R$123),"")</f>
        <v/>
      </c>
      <c r="V144" s="45" t="str">
        <f>IF(AND('Mapa final'!$AB$121="Media",'Mapa final'!$AD$121="Catastrófico"),CONCATENATE("R39C",'Mapa final'!$R$121),"")</f>
        <v/>
      </c>
      <c r="W144" s="46" t="str">
        <f>IF(AND('Mapa final'!$AB$122="Media",'Mapa final'!$AD$122="Catastrófico"),CONCATENATE("R39C",'Mapa final'!$R$122),"")</f>
        <v/>
      </c>
      <c r="X144" s="113" t="str">
        <f>IF(AND('Mapa final'!$AB$123="Media",'Mapa final'!$AD$123="Catastrófico"),CONCATENATE("R39C",'Mapa final'!$R$123),"")</f>
        <v/>
      </c>
      <c r="Y144" s="58"/>
      <c r="Z144" s="309"/>
      <c r="AA144" s="310"/>
      <c r="AB144" s="310"/>
      <c r="AC144" s="310"/>
      <c r="AD144" s="310"/>
      <c r="AE144" s="311"/>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row>
    <row r="145" spans="1:61" ht="15" customHeight="1" x14ac:dyDescent="0.25">
      <c r="A145" s="58"/>
      <c r="B145" s="298"/>
      <c r="C145" s="298"/>
      <c r="D145" s="299"/>
      <c r="E145" s="287"/>
      <c r="F145" s="288"/>
      <c r="G145" s="288"/>
      <c r="H145" s="288"/>
      <c r="I145" s="286"/>
      <c r="J145" s="51" t="str">
        <f>IF(AND('Mapa final'!$AB$124="Media",'Mapa final'!$AD$124="Leve"),CONCATENATE("R40C",'Mapa final'!$R$124),"")</f>
        <v/>
      </c>
      <c r="K145" s="52" t="str">
        <f>IF(AND('Mapa final'!$AB$125="Media",'Mapa final'!$AD$125="Leve"),CONCATENATE("R40C",'Mapa final'!$R$125),"")</f>
        <v/>
      </c>
      <c r="L145" s="124" t="str">
        <f>IF(AND('Mapa final'!$AB$126="Media",'Mapa final'!$AD$126="Leve"),CONCATENATE("R40C",'Mapa final'!$R$126),"")</f>
        <v/>
      </c>
      <c r="M145" s="51" t="str">
        <f>IF(AND('Mapa final'!$AB$124="Media",'Mapa final'!$AD$124="Menor"),CONCATENATE("R40C",'Mapa final'!$R$124),"")</f>
        <v/>
      </c>
      <c r="N145" s="52" t="str">
        <f>IF(AND('Mapa final'!$AB$125="Media",'Mapa final'!$AD$125="Menor"),CONCATENATE("R40C",'Mapa final'!$R$125),"")</f>
        <v/>
      </c>
      <c r="O145" s="124" t="str">
        <f>IF(AND('Mapa final'!$AB$126="Media",'Mapa final'!$AD$126="Menor"),CONCATENATE("R40C",'Mapa final'!$R$126),"")</f>
        <v/>
      </c>
      <c r="P145" s="51" t="str">
        <f>IF(AND('Mapa final'!$AB$124="Media",'Mapa final'!$AD$124="Moderado"),CONCATENATE("R40C",'Mapa final'!$R$124),"")</f>
        <v>R40C1</v>
      </c>
      <c r="Q145" s="52" t="str">
        <f>IF(AND('Mapa final'!$AB$125="Media",'Mapa final'!$AD$125="Moderado"),CONCATENATE("R40C",'Mapa final'!$R$125),"")</f>
        <v/>
      </c>
      <c r="R145" s="124" t="str">
        <f>IF(AND('Mapa final'!$AB$126="Media",'Mapa final'!$AD$126="Moderado"),CONCATENATE("R40C",'Mapa final'!$R$126),"")</f>
        <v/>
      </c>
      <c r="S145" s="44" t="str">
        <f>IF(AND('Mapa final'!$AB$124="Media",'Mapa final'!$AD$124="Mayor"),CONCATENATE("R40C",'Mapa final'!$R$124),"")</f>
        <v/>
      </c>
      <c r="T145" s="44" t="str">
        <f>IF(AND('Mapa final'!$AB$125="Media",'Mapa final'!$AD$125="Mayor"),CONCATENATE("R40C",'Mapa final'!$R$125),"")</f>
        <v/>
      </c>
      <c r="U145" s="44" t="str">
        <f>IF(AND('Mapa final'!$AB$126="Media",'Mapa final'!$AD$126="Mayor"),CONCATENATE("R40C",'Mapa final'!$R$126),"")</f>
        <v/>
      </c>
      <c r="V145" s="45" t="str">
        <f>IF(AND('Mapa final'!$AB$124="Media",'Mapa final'!$AD$124="Catastrófico"),CONCATENATE("R40C",'Mapa final'!$R$124),"")</f>
        <v/>
      </c>
      <c r="W145" s="46" t="str">
        <f>IF(AND('Mapa final'!$AB$125="Media",'Mapa final'!$AD$125="Catastrófico"),CONCATENATE("R40C",'Mapa final'!$R$125),"")</f>
        <v/>
      </c>
      <c r="X145" s="113" t="str">
        <f>IF(AND('Mapa final'!$AB$126="Media",'Mapa final'!$AD$126="Catastrófico"),CONCATENATE("R40C",'Mapa final'!$R$126),"")</f>
        <v/>
      </c>
      <c r="Y145" s="58"/>
      <c r="Z145" s="309"/>
      <c r="AA145" s="310"/>
      <c r="AB145" s="310"/>
      <c r="AC145" s="310"/>
      <c r="AD145" s="310"/>
      <c r="AE145" s="311"/>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row>
    <row r="146" spans="1:61" ht="15" customHeight="1" x14ac:dyDescent="0.25">
      <c r="A146" s="58"/>
      <c r="B146" s="298"/>
      <c r="C146" s="298"/>
      <c r="D146" s="299"/>
      <c r="E146" s="287"/>
      <c r="F146" s="288"/>
      <c r="G146" s="288"/>
      <c r="H146" s="288"/>
      <c r="I146" s="286"/>
      <c r="J146" s="51" t="str">
        <f>IF(AND('Mapa final'!$AB$127="Media",'Mapa final'!$AD$127="Leve"),CONCATENATE("R41C",'Mapa final'!$R$127),"")</f>
        <v/>
      </c>
      <c r="K146" s="52" t="str">
        <f>IF(AND('Mapa final'!$AB$128="Media",'Mapa final'!$AD$128="Leve"),CONCATENATE("R41C",'Mapa final'!$R$128),"")</f>
        <v/>
      </c>
      <c r="L146" s="124" t="str">
        <f>IF(AND('Mapa final'!$AB$129="Media",'Mapa final'!$AD$129="Leve"),CONCATENATE("R41C",'Mapa final'!$R$129),"")</f>
        <v/>
      </c>
      <c r="M146" s="51" t="str">
        <f>IF(AND('Mapa final'!$AB$127="Media",'Mapa final'!$AD$127="Menor"),CONCATENATE("R41C",'Mapa final'!$R$127),"")</f>
        <v/>
      </c>
      <c r="N146" s="52" t="str">
        <f>IF(AND('Mapa final'!$AB$128="Media",'Mapa final'!$AD$128="Menor"),CONCATENATE("R41C",'Mapa final'!$R$128),"")</f>
        <v/>
      </c>
      <c r="O146" s="124" t="str">
        <f>IF(AND('Mapa final'!$AB$129="Media",'Mapa final'!$AD$129="Menor"),CONCATENATE("R41C",'Mapa final'!$R$129),"")</f>
        <v/>
      </c>
      <c r="P146" s="51" t="str">
        <f>IF(AND('Mapa final'!$AB$127="Media",'Mapa final'!$AD$127="Moderado"),CONCATENATE("R41C",'Mapa final'!$R$127),"")</f>
        <v/>
      </c>
      <c r="Q146" s="52" t="str">
        <f>IF(AND('Mapa final'!$AB$128="Media",'Mapa final'!$AD$128="Moderado"),CONCATENATE("R41C",'Mapa final'!$R$128),"")</f>
        <v/>
      </c>
      <c r="R146" s="124" t="str">
        <f>IF(AND('Mapa final'!$AB$129="Media",'Mapa final'!$AD$129="Moderado"),CONCATENATE("R41C",'Mapa final'!$R$129),"")</f>
        <v/>
      </c>
      <c r="S146" s="44" t="str">
        <f>IF(AND('Mapa final'!$AB$127="Media",'Mapa final'!$AD$127="Mayor"),CONCATENATE("R41C",'Mapa final'!$R$127),"")</f>
        <v/>
      </c>
      <c r="T146" s="44" t="str">
        <f>IF(AND('Mapa final'!$AB$128="Media",'Mapa final'!$AD$128="Mayor"),CONCATENATE("R41C",'Mapa final'!$R$128),"")</f>
        <v/>
      </c>
      <c r="U146" s="44" t="str">
        <f>IF(AND('Mapa final'!$AB$129="Media",'Mapa final'!$AD$129="Mayor"),CONCATENATE("R41C",'Mapa final'!$R$129),"")</f>
        <v/>
      </c>
      <c r="V146" s="45" t="str">
        <f>IF(AND('Mapa final'!$AB$127="Media",'Mapa final'!$AD$127="Catastrófico"),CONCATENATE("R41C",'Mapa final'!$R$127),"")</f>
        <v/>
      </c>
      <c r="W146" s="46" t="str">
        <f>IF(AND('Mapa final'!$AB$128="Media",'Mapa final'!$AD$128="Catastrófico"),CONCATENATE("R41C",'Mapa final'!$R$128),"")</f>
        <v/>
      </c>
      <c r="X146" s="113" t="str">
        <f>IF(AND('Mapa final'!$AB$129="Media",'Mapa final'!$AD$129="Catastrófico"),CONCATENATE("R41C",'Mapa final'!$R$129),"")</f>
        <v/>
      </c>
      <c r="Y146" s="58"/>
      <c r="Z146" s="309"/>
      <c r="AA146" s="310"/>
      <c r="AB146" s="310"/>
      <c r="AC146" s="310"/>
      <c r="AD146" s="310"/>
      <c r="AE146" s="311"/>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row>
    <row r="147" spans="1:61" ht="15" customHeight="1" x14ac:dyDescent="0.25">
      <c r="A147" s="58"/>
      <c r="B147" s="298"/>
      <c r="C147" s="298"/>
      <c r="D147" s="299"/>
      <c r="E147" s="287"/>
      <c r="F147" s="288"/>
      <c r="G147" s="288"/>
      <c r="H147" s="288"/>
      <c r="I147" s="286"/>
      <c r="J147" s="51" t="str">
        <f>IF(AND('Mapa final'!$AB$130="Media",'Mapa final'!$AD$130="Leve"),CONCATENATE("R42C",'Mapa final'!$R$130),"")</f>
        <v/>
      </c>
      <c r="K147" s="52" t="str">
        <f>IF(AND('Mapa final'!$AB$131="Media",'Mapa final'!$AD$131="Leve"),CONCATENATE("R42C",'Mapa final'!$R$131),"")</f>
        <v/>
      </c>
      <c r="L147" s="124" t="str">
        <f>IF(AND('Mapa final'!$AB$132="Media",'Mapa final'!$AD$132="Leve"),CONCATENATE("R42C",'Mapa final'!$R$132),"")</f>
        <v/>
      </c>
      <c r="M147" s="51" t="str">
        <f>IF(AND('Mapa final'!$AB$130="Media",'Mapa final'!$AD$130="Menor"),CONCATENATE("R42C",'Mapa final'!$R$130),"")</f>
        <v/>
      </c>
      <c r="N147" s="52" t="str">
        <f>IF(AND('Mapa final'!$AB$131="Media",'Mapa final'!$AD$131="Menor"),CONCATENATE("R42C",'Mapa final'!$R$131),"")</f>
        <v/>
      </c>
      <c r="O147" s="124" t="str">
        <f>IF(AND('Mapa final'!$AB$132="Media",'Mapa final'!$AD$132="Menor"),CONCATENATE("R42C",'Mapa final'!$R$132),"")</f>
        <v/>
      </c>
      <c r="P147" s="51" t="str">
        <f>IF(AND('Mapa final'!$AB$130="Media",'Mapa final'!$AD$130="Moderado"),CONCATENATE("R42C",'Mapa final'!$R$130),"")</f>
        <v/>
      </c>
      <c r="Q147" s="52" t="str">
        <f>IF(AND('Mapa final'!$AB$131="Media",'Mapa final'!$AD$131="Moderado"),CONCATENATE("R42C",'Mapa final'!$R$131),"")</f>
        <v/>
      </c>
      <c r="R147" s="124" t="str">
        <f>IF(AND('Mapa final'!$AB$132="Media",'Mapa final'!$AD$132="Moderado"),CONCATENATE("R42C",'Mapa final'!$R$132),"")</f>
        <v/>
      </c>
      <c r="S147" s="44" t="str">
        <f>IF(AND('Mapa final'!$AB$130="Media",'Mapa final'!$AD$130="Mayor"),CONCATENATE("R42C",'Mapa final'!$R$130),"")</f>
        <v>R42C1</v>
      </c>
      <c r="T147" s="44" t="str">
        <f>IF(AND('Mapa final'!$AB$131="Media",'Mapa final'!$AD$131="Mayor"),CONCATENATE("R42C",'Mapa final'!$R$131),"")</f>
        <v/>
      </c>
      <c r="U147" s="44" t="str">
        <f>IF(AND('Mapa final'!$AB$132="Media",'Mapa final'!$AD$132="Mayor"),CONCATENATE("R42C",'Mapa final'!$R$132),"")</f>
        <v/>
      </c>
      <c r="V147" s="45" t="str">
        <f>IF(AND('Mapa final'!$AB$130="Media",'Mapa final'!$AD$130="Catastrófico"),CONCATENATE("R42C",'Mapa final'!$R$130),"")</f>
        <v/>
      </c>
      <c r="W147" s="46" t="str">
        <f>IF(AND('Mapa final'!$AB$131="Media",'Mapa final'!$AD$131="Catastrófico"),CONCATENATE("R42C",'Mapa final'!$R$131),"")</f>
        <v/>
      </c>
      <c r="X147" s="113" t="str">
        <f>IF(AND('Mapa final'!$AB$132="Media",'Mapa final'!$AD$132="Catastrófico"),CONCATENATE("R42C",'Mapa final'!$R$132),"")</f>
        <v/>
      </c>
      <c r="Y147" s="58"/>
      <c r="Z147" s="309"/>
      <c r="AA147" s="310"/>
      <c r="AB147" s="310"/>
      <c r="AC147" s="310"/>
      <c r="AD147" s="310"/>
      <c r="AE147" s="311"/>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row>
    <row r="148" spans="1:61" ht="15" customHeight="1" x14ac:dyDescent="0.25">
      <c r="A148" s="58"/>
      <c r="B148" s="298"/>
      <c r="C148" s="298"/>
      <c r="D148" s="299"/>
      <c r="E148" s="287"/>
      <c r="F148" s="288"/>
      <c r="G148" s="288"/>
      <c r="H148" s="288"/>
      <c r="I148" s="286"/>
      <c r="J148" s="51" t="str">
        <f>IF(AND('Mapa final'!$AB$133="Media",'Mapa final'!$AD$133="Leve"),CONCATENATE("R43C",'Mapa final'!$R$133),"")</f>
        <v/>
      </c>
      <c r="K148" s="52" t="str">
        <f>IF(AND('Mapa final'!$AB$134="Media",'Mapa final'!$AD$134="Leve"),CONCATENATE("R43C",'Mapa final'!$R$134),"")</f>
        <v/>
      </c>
      <c r="L148" s="124" t="str">
        <f>IF(AND('Mapa final'!$AB$135="Media",'Mapa final'!$AD$135="Leve"),CONCATENATE("R43C",'Mapa final'!$R$135),"")</f>
        <v/>
      </c>
      <c r="M148" s="51" t="str">
        <f>IF(AND('Mapa final'!$AB$133="Media",'Mapa final'!$AD$133="Menor"),CONCATENATE("R43C",'Mapa final'!$R$133),"")</f>
        <v/>
      </c>
      <c r="N148" s="52" t="str">
        <f>IF(AND('Mapa final'!$AB$134="Media",'Mapa final'!$AD$134="Menor"),CONCATENATE("R43C",'Mapa final'!$R$134),"")</f>
        <v/>
      </c>
      <c r="O148" s="124" t="str">
        <f>IF(AND('Mapa final'!$AB$135="Media",'Mapa final'!$AD$135="Menor"),CONCATENATE("R43C",'Mapa final'!$R$135),"")</f>
        <v/>
      </c>
      <c r="P148" s="51" t="str">
        <f>IF(AND('Mapa final'!$AB$133="Media",'Mapa final'!$AD$133="Moderado"),CONCATENATE("R43C",'Mapa final'!$R$133),"")</f>
        <v>R43C1</v>
      </c>
      <c r="Q148" s="52" t="str">
        <f>IF(AND('Mapa final'!$AB$134="Media",'Mapa final'!$AD$134="Moderado"),CONCATENATE("R43C",'Mapa final'!$R$134),"")</f>
        <v/>
      </c>
      <c r="R148" s="124" t="str">
        <f>IF(AND('Mapa final'!$AB$135="Media",'Mapa final'!$AD$135="Moderado"),CONCATENATE("R43C",'Mapa final'!$R$135),"")</f>
        <v/>
      </c>
      <c r="S148" s="44" t="str">
        <f>IF(AND('Mapa final'!$AB$133="Media",'Mapa final'!$AD$133="Mayor"),CONCATENATE("R43C",'Mapa final'!$R$133),"")</f>
        <v/>
      </c>
      <c r="T148" s="44" t="str">
        <f>IF(AND('Mapa final'!$AB$134="Media",'Mapa final'!$AD$134="Mayor"),CONCATENATE("R43C",'Mapa final'!$R$134),"")</f>
        <v/>
      </c>
      <c r="U148" s="44" t="str">
        <f>IF(AND('Mapa final'!$AB$135="Media",'Mapa final'!$AD$135="Mayor"),CONCATENATE("R43C",'Mapa final'!$R$135),"")</f>
        <v/>
      </c>
      <c r="V148" s="45" t="str">
        <f>IF(AND('Mapa final'!$AB$133="Media",'Mapa final'!$AD$133="Catastrófico"),CONCATENATE("R43C",'Mapa final'!$R$133),"")</f>
        <v/>
      </c>
      <c r="W148" s="46" t="str">
        <f>IF(AND('Mapa final'!$AB$134="Media",'Mapa final'!$AD$134="Catastrófico"),CONCATENATE("R43C",'Mapa final'!$R$134),"")</f>
        <v/>
      </c>
      <c r="X148" s="113" t="str">
        <f>IF(AND('Mapa final'!$AB$135="Media",'Mapa final'!$AD$135="Catastrófico"),CONCATENATE("R43C",'Mapa final'!$R$135),"")</f>
        <v/>
      </c>
      <c r="Y148" s="58"/>
      <c r="Z148" s="309"/>
      <c r="AA148" s="310"/>
      <c r="AB148" s="310"/>
      <c r="AC148" s="310"/>
      <c r="AD148" s="310"/>
      <c r="AE148" s="311"/>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row>
    <row r="149" spans="1:61" ht="15" customHeight="1" x14ac:dyDescent="0.25">
      <c r="A149" s="58"/>
      <c r="B149" s="298"/>
      <c r="C149" s="298"/>
      <c r="D149" s="299"/>
      <c r="E149" s="287"/>
      <c r="F149" s="288"/>
      <c r="G149" s="288"/>
      <c r="H149" s="288"/>
      <c r="I149" s="286"/>
      <c r="J149" s="51" t="str">
        <f>IF(AND('Mapa final'!$AB$136="Media",'Mapa final'!$AD$136="Leve"),CONCATENATE("R44C",'Mapa final'!$R$136),"")</f>
        <v>R44C1</v>
      </c>
      <c r="K149" s="52" t="str">
        <f>IF(AND('Mapa final'!$AB$137="Media",'Mapa final'!$AD$137="Leve"),CONCATENATE("R44C",'Mapa final'!$R$137),"")</f>
        <v/>
      </c>
      <c r="L149" s="124" t="str">
        <f>IF(AND('Mapa final'!$AB$138="Media",'Mapa final'!$AD$138="Leve"),CONCATENATE("R44C",'Mapa final'!$R$138),"")</f>
        <v/>
      </c>
      <c r="M149" s="51" t="str">
        <f>IF(AND('Mapa final'!$AB$136="Media",'Mapa final'!$AD$136="Menor"),CONCATENATE("R44C",'Mapa final'!$R$136),"")</f>
        <v/>
      </c>
      <c r="N149" s="52" t="str">
        <f>IF(AND('Mapa final'!$AB$137="Media",'Mapa final'!$AD$137="Menor"),CONCATENATE("R44C",'Mapa final'!$R$137),"")</f>
        <v/>
      </c>
      <c r="O149" s="124" t="str">
        <f>IF(AND('Mapa final'!$AB$138="Media",'Mapa final'!$AD$138="Menor"),CONCATENATE("R44C",'Mapa final'!$R$138),"")</f>
        <v/>
      </c>
      <c r="P149" s="51" t="str">
        <f>IF(AND('Mapa final'!$AB$136="Media",'Mapa final'!$AD$136="Moderado"),CONCATENATE("R44C",'Mapa final'!$R$136),"")</f>
        <v/>
      </c>
      <c r="Q149" s="52" t="str">
        <f>IF(AND('Mapa final'!$AB$137="Media",'Mapa final'!$AD$137="Moderado"),CONCATENATE("R44C",'Mapa final'!$R$137),"")</f>
        <v/>
      </c>
      <c r="R149" s="124" t="str">
        <f>IF(AND('Mapa final'!$AB$138="Media",'Mapa final'!$AD$138="Moderado"),CONCATENATE("R44C",'Mapa final'!$R$138),"")</f>
        <v/>
      </c>
      <c r="S149" s="44" t="str">
        <f>IF(AND('Mapa final'!$AB$136="Media",'Mapa final'!$AD$136="Mayor"),CONCATENATE("R44C",'Mapa final'!$R$136),"")</f>
        <v/>
      </c>
      <c r="T149" s="44" t="str">
        <f>IF(AND('Mapa final'!$AB$137="Media",'Mapa final'!$AD$137="Mayor"),CONCATENATE("R44C",'Mapa final'!$R$137),"")</f>
        <v/>
      </c>
      <c r="U149" s="44" t="str">
        <f>IF(AND('Mapa final'!$AB$138="Media",'Mapa final'!$AD$138="Mayor"),CONCATENATE("R44C",'Mapa final'!$R$138),"")</f>
        <v/>
      </c>
      <c r="V149" s="45" t="str">
        <f>IF(AND('Mapa final'!$AB$136="Media",'Mapa final'!$AD$136="Catastrófico"),CONCATENATE("R44C",'Mapa final'!$R$136),"")</f>
        <v/>
      </c>
      <c r="W149" s="46" t="str">
        <f>IF(AND('Mapa final'!$AB$137="Media",'Mapa final'!$AD$137="Catastrófico"),CONCATENATE("R44C",'Mapa final'!$R$137),"")</f>
        <v/>
      </c>
      <c r="X149" s="113" t="str">
        <f>IF(AND('Mapa final'!$AB$138="Media",'Mapa final'!$AD$138="Catastrófico"),CONCATENATE("R44C",'Mapa final'!$R$138),"")</f>
        <v/>
      </c>
      <c r="Y149" s="58"/>
      <c r="Z149" s="309"/>
      <c r="AA149" s="310"/>
      <c r="AB149" s="310"/>
      <c r="AC149" s="310"/>
      <c r="AD149" s="310"/>
      <c r="AE149" s="311"/>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row>
    <row r="150" spans="1:61" ht="15" customHeight="1" x14ac:dyDescent="0.25">
      <c r="A150" s="58"/>
      <c r="B150" s="298"/>
      <c r="C150" s="298"/>
      <c r="D150" s="299"/>
      <c r="E150" s="287"/>
      <c r="F150" s="288"/>
      <c r="G150" s="288"/>
      <c r="H150" s="288"/>
      <c r="I150" s="286"/>
      <c r="J150" s="51" t="str">
        <f>IF(AND('Mapa final'!$AB$139="Media",'Mapa final'!$AD$139="Leve"),CONCATENATE("R45C",'Mapa final'!$R$139),"")</f>
        <v/>
      </c>
      <c r="K150" s="52" t="str">
        <f>IF(AND('Mapa final'!$AB$140="Media",'Mapa final'!$AD$140="Leve"),CONCATENATE("R45C",'Mapa final'!$R$140),"")</f>
        <v/>
      </c>
      <c r="L150" s="124" t="str">
        <f>IF(AND('Mapa final'!$AB$141="Media",'Mapa final'!$AD$141="Leve"),CONCATENATE("R45C",'Mapa final'!$R$141),"")</f>
        <v/>
      </c>
      <c r="M150" s="51" t="str">
        <f>IF(AND('Mapa final'!$AB$139="Media",'Mapa final'!$AD$139="Menor"),CONCATENATE("R45C",'Mapa final'!$R$139),"")</f>
        <v/>
      </c>
      <c r="N150" s="52" t="str">
        <f>IF(AND('Mapa final'!$AB$140="Media",'Mapa final'!$AD$140="Menor"),CONCATENATE("R45C",'Mapa final'!$R$140),"")</f>
        <v/>
      </c>
      <c r="O150" s="124" t="str">
        <f>IF(AND('Mapa final'!$AB$141="Media",'Mapa final'!$AD$141="Menor"),CONCATENATE("R45C",'Mapa final'!$R$141),"")</f>
        <v/>
      </c>
      <c r="P150" s="51" t="str">
        <f>IF(AND('Mapa final'!$AB$139="Media",'Mapa final'!$AD$139="Moderado"),CONCATENATE("R45C",'Mapa final'!$R$139),"")</f>
        <v/>
      </c>
      <c r="Q150" s="52" t="str">
        <f>IF(AND('Mapa final'!$AB$140="Media",'Mapa final'!$AD$140="Moderado"),CONCATENATE("R45C",'Mapa final'!$R$140),"")</f>
        <v/>
      </c>
      <c r="R150" s="124" t="str">
        <f>IF(AND('Mapa final'!$AB$141="Media",'Mapa final'!$AD$141="Moderado"),CONCATENATE("R45C",'Mapa final'!$R$141),"")</f>
        <v/>
      </c>
      <c r="S150" s="44" t="str">
        <f>IF(AND('Mapa final'!$AB$139="Media",'Mapa final'!$AD$139="Mayor"),CONCATENATE("R45C",'Mapa final'!$R$139),"")</f>
        <v/>
      </c>
      <c r="T150" s="44" t="str">
        <f>IF(AND('Mapa final'!$AB$140="Media",'Mapa final'!$AD$140="Mayor"),CONCATENATE("R45C",'Mapa final'!$R$140),"")</f>
        <v/>
      </c>
      <c r="U150" s="44" t="str">
        <f>IF(AND('Mapa final'!$AB$141="Media",'Mapa final'!$AD$141="Mayor"),CONCATENATE("R45C",'Mapa final'!$R$141),"")</f>
        <v/>
      </c>
      <c r="V150" s="45" t="str">
        <f>IF(AND('Mapa final'!$AB$139="Media",'Mapa final'!$AD$139="Catastrófico"),CONCATENATE("R45C",'Mapa final'!$R$139),"")</f>
        <v/>
      </c>
      <c r="W150" s="46" t="str">
        <f>IF(AND('Mapa final'!$AB$140="Media",'Mapa final'!$AD$140="Catastrófico"),CONCATENATE("R45C",'Mapa final'!$R$140),"")</f>
        <v/>
      </c>
      <c r="X150" s="113" t="str">
        <f>IF(AND('Mapa final'!$AB$141="Media",'Mapa final'!$AD$141="Catastrófico"),CONCATENATE("R45C",'Mapa final'!$R$141),"")</f>
        <v/>
      </c>
      <c r="Y150" s="58"/>
      <c r="Z150" s="309"/>
      <c r="AA150" s="310"/>
      <c r="AB150" s="310"/>
      <c r="AC150" s="310"/>
      <c r="AD150" s="310"/>
      <c r="AE150" s="311"/>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row>
    <row r="151" spans="1:61" ht="15" customHeight="1" x14ac:dyDescent="0.25">
      <c r="A151" s="58"/>
      <c r="B151" s="298"/>
      <c r="C151" s="298"/>
      <c r="D151" s="299"/>
      <c r="E151" s="287"/>
      <c r="F151" s="288"/>
      <c r="G151" s="288"/>
      <c r="H151" s="288"/>
      <c r="I151" s="286"/>
      <c r="J151" s="51" t="str">
        <f>IF(AND('Mapa final'!$AB$142="Media",'Mapa final'!$AD$142="Leve"),CONCATENATE("R46C",'Mapa final'!$R$142),"")</f>
        <v/>
      </c>
      <c r="K151" s="52" t="str">
        <f>IF(AND('Mapa final'!$AB$143="Media",'Mapa final'!$AD$143="Leve"),CONCATENATE("R46C",'Mapa final'!$R$143),"")</f>
        <v/>
      </c>
      <c r="L151" s="124" t="str">
        <f>IF(AND('Mapa final'!$AB$144="Media",'Mapa final'!$AD$144="Leve"),CONCATENATE("R46C",'Mapa final'!$R$144),"")</f>
        <v/>
      </c>
      <c r="M151" s="51" t="str">
        <f>IF(AND('Mapa final'!$AB$142="Media",'Mapa final'!$AD$142="Menor"),CONCATENATE("R46C",'Mapa final'!$R$142),"")</f>
        <v/>
      </c>
      <c r="N151" s="52" t="str">
        <f>IF(AND('Mapa final'!$AB$143="Media",'Mapa final'!$AD$143="Menor"),CONCATENATE("R46C",'Mapa final'!$R$143),"")</f>
        <v/>
      </c>
      <c r="O151" s="124" t="str">
        <f>IF(AND('Mapa final'!$AB$144="Media",'Mapa final'!$AD$144="Menor"),CONCATENATE("R46C",'Mapa final'!$R$144),"")</f>
        <v/>
      </c>
      <c r="P151" s="51" t="str">
        <f>IF(AND('Mapa final'!$AB$142="Media",'Mapa final'!$AD$142="Moderado"),CONCATENATE("R46C",'Mapa final'!$R$142),"")</f>
        <v/>
      </c>
      <c r="Q151" s="52" t="str">
        <f>IF(AND('Mapa final'!$AB$143="Media",'Mapa final'!$AD$143="Moderado"),CONCATENATE("R46C",'Mapa final'!$R$143),"")</f>
        <v/>
      </c>
      <c r="R151" s="124" t="str">
        <f>IF(AND('Mapa final'!$AB$144="Media",'Mapa final'!$AD$144="Moderado"),CONCATENATE("R46C",'Mapa final'!$R$144),"")</f>
        <v/>
      </c>
      <c r="S151" s="44" t="str">
        <f>IF(AND('Mapa final'!$AB$142="Media",'Mapa final'!$AD$142="Mayor"),CONCATENATE("R46C",'Mapa final'!$R$142),"")</f>
        <v/>
      </c>
      <c r="T151" s="44" t="str">
        <f>IF(AND('Mapa final'!$AB$143="Media",'Mapa final'!$AD$143="Mayor"),CONCATENATE("R46C",'Mapa final'!$R$143),"")</f>
        <v/>
      </c>
      <c r="U151" s="44" t="str">
        <f>IF(AND('Mapa final'!$AB$144="Media",'Mapa final'!$AD$144="Mayor"),CONCATENATE("R46C",'Mapa final'!$R$144),"")</f>
        <v/>
      </c>
      <c r="V151" s="45" t="str">
        <f>IF(AND('Mapa final'!$AB$142="Media",'Mapa final'!$AD$142="Catastrófico"),CONCATENATE("R46C",'Mapa final'!$R$142),"")</f>
        <v/>
      </c>
      <c r="W151" s="46" t="str">
        <f>IF(AND('Mapa final'!$AB$143="Media",'Mapa final'!$AD$143="Catastrófico"),CONCATENATE("R46C",'Mapa final'!$R$143),"")</f>
        <v/>
      </c>
      <c r="X151" s="113" t="str">
        <f>IF(AND('Mapa final'!$AB$144="Media",'Mapa final'!$AD$144="Catastrófico"),CONCATENATE("R46C",'Mapa final'!$R$144),"")</f>
        <v/>
      </c>
      <c r="Y151" s="58"/>
      <c r="Z151" s="309"/>
      <c r="AA151" s="310"/>
      <c r="AB151" s="310"/>
      <c r="AC151" s="310"/>
      <c r="AD151" s="310"/>
      <c r="AE151" s="311"/>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row>
    <row r="152" spans="1:61" ht="15" customHeight="1" x14ac:dyDescent="0.25">
      <c r="A152" s="58"/>
      <c r="B152" s="298"/>
      <c r="C152" s="298"/>
      <c r="D152" s="299"/>
      <c r="E152" s="287"/>
      <c r="F152" s="288"/>
      <c r="G152" s="288"/>
      <c r="H152" s="288"/>
      <c r="I152" s="286"/>
      <c r="J152" s="51" t="str">
        <f>IF(AND('Mapa final'!$AB$145="Media",'Mapa final'!$AD$145="Leve"),CONCATENATE("R47C",'Mapa final'!$R$145),"")</f>
        <v/>
      </c>
      <c r="K152" s="52" t="str">
        <f>IF(AND('Mapa final'!$AB$146="Media",'Mapa final'!$AD$146="Leve"),CONCATENATE("R47C",'Mapa final'!$R$146),"")</f>
        <v/>
      </c>
      <c r="L152" s="124" t="str">
        <f>IF(AND('Mapa final'!$AB$147="Media",'Mapa final'!$AD$147="Leve"),CONCATENATE("R47C",'Mapa final'!$R$147),"")</f>
        <v/>
      </c>
      <c r="M152" s="51" t="str">
        <f>IF(AND('Mapa final'!$AB$145="Media",'Mapa final'!$AD$145="Menor"),CONCATENATE("R47C",'Mapa final'!$R$145),"")</f>
        <v/>
      </c>
      <c r="N152" s="52" t="str">
        <f>IF(AND('Mapa final'!$AB$146="Media",'Mapa final'!$AD$146="Menor"),CONCATENATE("R47C",'Mapa final'!$R$146),"")</f>
        <v/>
      </c>
      <c r="O152" s="124" t="str">
        <f>IF(AND('Mapa final'!$AB$147="Media",'Mapa final'!$AD$147="Menor"),CONCATENATE("R47C",'Mapa final'!$R$147),"")</f>
        <v/>
      </c>
      <c r="P152" s="51" t="str">
        <f>IF(AND('Mapa final'!$AB$145="Media",'Mapa final'!$AD$145="Moderado"),CONCATENATE("R47C",'Mapa final'!$R$145),"")</f>
        <v/>
      </c>
      <c r="Q152" s="52" t="str">
        <f>IF(AND('Mapa final'!$AB$146="Media",'Mapa final'!$AD$146="Moderado"),CONCATENATE("R47C",'Mapa final'!$R$146),"")</f>
        <v/>
      </c>
      <c r="R152" s="124" t="str">
        <f>IF(AND('Mapa final'!$AB$147="Media",'Mapa final'!$AD$147="Moderado"),CONCATENATE("R47C",'Mapa final'!$R$147),"")</f>
        <v/>
      </c>
      <c r="S152" s="44" t="str">
        <f>IF(AND('Mapa final'!$AB$145="Media",'Mapa final'!$AD$145="Mayor"),CONCATENATE("R47C",'Mapa final'!$R$145),"")</f>
        <v/>
      </c>
      <c r="T152" s="44" t="str">
        <f>IF(AND('Mapa final'!$AB$146="Media",'Mapa final'!$AD$146="Mayor"),CONCATENATE("R47C",'Mapa final'!$R$146),"")</f>
        <v/>
      </c>
      <c r="U152" s="44" t="str">
        <f>IF(AND('Mapa final'!$AB$147="Media",'Mapa final'!$AD$147="Mayor"),CONCATENATE("R47C",'Mapa final'!$R$147),"")</f>
        <v/>
      </c>
      <c r="V152" s="45" t="str">
        <f>IF(AND('Mapa final'!$AB$145="Media",'Mapa final'!$AD$145="Catastrófico"),CONCATENATE("R47C",'Mapa final'!$R$145),"")</f>
        <v/>
      </c>
      <c r="W152" s="46" t="str">
        <f>IF(AND('Mapa final'!$AB$146="Media",'Mapa final'!$AD$146="Catastrófico"),CONCATENATE("R47C",'Mapa final'!$R$146),"")</f>
        <v/>
      </c>
      <c r="X152" s="113" t="str">
        <f>IF(AND('Mapa final'!$AB$147="Media",'Mapa final'!$AD$147="Catastrófico"),CONCATENATE("R47C",'Mapa final'!$R$147),"")</f>
        <v/>
      </c>
      <c r="Y152" s="58"/>
      <c r="Z152" s="309"/>
      <c r="AA152" s="310"/>
      <c r="AB152" s="310"/>
      <c r="AC152" s="310"/>
      <c r="AD152" s="310"/>
      <c r="AE152" s="311"/>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row>
    <row r="153" spans="1:61" ht="15" customHeight="1" x14ac:dyDescent="0.25">
      <c r="A153" s="58"/>
      <c r="B153" s="298"/>
      <c r="C153" s="298"/>
      <c r="D153" s="299"/>
      <c r="E153" s="287"/>
      <c r="F153" s="288"/>
      <c r="G153" s="288"/>
      <c r="H153" s="288"/>
      <c r="I153" s="286"/>
      <c r="J153" s="51" t="str">
        <f>IF(AND('Mapa final'!$AB$148="Media",'Mapa final'!$AD$148="Leve"),CONCATENATE("R48C",'Mapa final'!$R$148),"")</f>
        <v/>
      </c>
      <c r="K153" s="52" t="str">
        <f>IF(AND('Mapa final'!$AB$149="Media",'Mapa final'!$AD$149="Leve"),CONCATENATE("R48C",'Mapa final'!$R$149),"")</f>
        <v/>
      </c>
      <c r="L153" s="124" t="str">
        <f>IF(AND('Mapa final'!$AB$150="Media",'Mapa final'!$AD$150="Leve"),CONCATENATE("R48C",'Mapa final'!$R$150),"")</f>
        <v/>
      </c>
      <c r="M153" s="51" t="str">
        <f>IF(AND('Mapa final'!$AB$148="Media",'Mapa final'!$AD$148="Menor"),CONCATENATE("R48C",'Mapa final'!$R$148),"")</f>
        <v/>
      </c>
      <c r="N153" s="52" t="str">
        <f>IF(AND('Mapa final'!$AB$149="Media",'Mapa final'!$AD$149="Menor"),CONCATENATE("R48C",'Mapa final'!$R$149),"")</f>
        <v/>
      </c>
      <c r="O153" s="124" t="str">
        <f>IF(AND('Mapa final'!$AB$150="Media",'Mapa final'!$AD$150="Menor"),CONCATENATE("R48C",'Mapa final'!$R$150),"")</f>
        <v/>
      </c>
      <c r="P153" s="51" t="str">
        <f>IF(AND('Mapa final'!$AB$148="Media",'Mapa final'!$AD$148="Moderado"),CONCATENATE("R48C",'Mapa final'!$R$148),"")</f>
        <v/>
      </c>
      <c r="Q153" s="52" t="str">
        <f>IF(AND('Mapa final'!$AB$149="Media",'Mapa final'!$AD$149="Moderado"),CONCATENATE("R48C",'Mapa final'!$R$149),"")</f>
        <v/>
      </c>
      <c r="R153" s="124" t="str">
        <f>IF(AND('Mapa final'!$AB$150="Media",'Mapa final'!$AD$150="Moderado"),CONCATENATE("R48C",'Mapa final'!$R$150),"")</f>
        <v/>
      </c>
      <c r="S153" s="44" t="str">
        <f>IF(AND('Mapa final'!$AB$148="Media",'Mapa final'!$AD$148="Mayor"),CONCATENATE("R48C",'Mapa final'!$R$148),"")</f>
        <v/>
      </c>
      <c r="T153" s="44" t="str">
        <f>IF(AND('Mapa final'!$AB$149="Media",'Mapa final'!$AD$149="Mayor"),CONCATENATE("R48C",'Mapa final'!$R$149),"")</f>
        <v/>
      </c>
      <c r="U153" s="44" t="str">
        <f>IF(AND('Mapa final'!$AB$150="Media",'Mapa final'!$AD$150="Mayor"),CONCATENATE("R48C",'Mapa final'!$R$150),"")</f>
        <v/>
      </c>
      <c r="V153" s="45" t="str">
        <f>IF(AND('Mapa final'!$AB$148="Media",'Mapa final'!$AD$148="Catastrófico"),CONCATENATE("R48C",'Mapa final'!$R$148),"")</f>
        <v/>
      </c>
      <c r="W153" s="46" t="str">
        <f>IF(AND('Mapa final'!$AB$149="Media",'Mapa final'!$AD$149="Catastrófico"),CONCATENATE("R48C",'Mapa final'!$R$149),"")</f>
        <v/>
      </c>
      <c r="X153" s="113" t="str">
        <f>IF(AND('Mapa final'!$AB$150="Media",'Mapa final'!$AD$150="Catastrófico"),CONCATENATE("R48C",'Mapa final'!$R$150),"")</f>
        <v/>
      </c>
      <c r="Y153" s="58"/>
      <c r="Z153" s="309"/>
      <c r="AA153" s="310"/>
      <c r="AB153" s="310"/>
      <c r="AC153" s="310"/>
      <c r="AD153" s="310"/>
      <c r="AE153" s="311"/>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row>
    <row r="154" spans="1:61" ht="15" customHeight="1" x14ac:dyDescent="0.25">
      <c r="A154" s="58"/>
      <c r="B154" s="298"/>
      <c r="C154" s="298"/>
      <c r="D154" s="299"/>
      <c r="E154" s="287"/>
      <c r="F154" s="288"/>
      <c r="G154" s="288"/>
      <c r="H154" s="288"/>
      <c r="I154" s="286"/>
      <c r="J154" s="51" t="str">
        <f>IF(AND('Mapa final'!$AB$151="Media",'Mapa final'!$AD$151="Leve"),CONCATENATE("R49C",'Mapa final'!$R$151),"")</f>
        <v/>
      </c>
      <c r="K154" s="52" t="str">
        <f>IF(AND('Mapa final'!$AB$152="Media",'Mapa final'!$AD$152="Leve"),CONCATENATE("R49C",'Mapa final'!$R$152),"")</f>
        <v/>
      </c>
      <c r="L154" s="124" t="str">
        <f>IF(AND('Mapa final'!$AB$153="Media",'Mapa final'!$AD$153="Leve"),CONCATENATE("R49C",'Mapa final'!$R$153),"")</f>
        <v/>
      </c>
      <c r="M154" s="51" t="str">
        <f>IF(AND('Mapa final'!$AB$151="Media",'Mapa final'!$AD$151="Menor"),CONCATENATE("R49C",'Mapa final'!$R$151),"")</f>
        <v/>
      </c>
      <c r="N154" s="52" t="str">
        <f>IF(AND('Mapa final'!$AB$152="Media",'Mapa final'!$AD$152="Menor"),CONCATENATE("R49C",'Mapa final'!$R$152),"")</f>
        <v/>
      </c>
      <c r="O154" s="124" t="str">
        <f>IF(AND('Mapa final'!$AB$153="Media",'Mapa final'!$AD$153="Menor"),CONCATENATE("R49C",'Mapa final'!$R$153),"")</f>
        <v/>
      </c>
      <c r="P154" s="51" t="str">
        <f>IF(AND('Mapa final'!$AB$151="Media",'Mapa final'!$AD$151="Moderado"),CONCATENATE("R49C",'Mapa final'!$R$151),"")</f>
        <v/>
      </c>
      <c r="Q154" s="52" t="str">
        <f>IF(AND('Mapa final'!$AB$152="Media",'Mapa final'!$AD$152="Moderado"),CONCATENATE("R49C",'Mapa final'!$R$152),"")</f>
        <v/>
      </c>
      <c r="R154" s="124" t="str">
        <f>IF(AND('Mapa final'!$AB$153="Media",'Mapa final'!$AD$153="Moderado"),CONCATENATE("R49C",'Mapa final'!$R$153),"")</f>
        <v/>
      </c>
      <c r="S154" s="44" t="str">
        <f>IF(AND('Mapa final'!$AB$151="Media",'Mapa final'!$AD$151="Mayor"),CONCATENATE("R49C",'Mapa final'!$R$151),"")</f>
        <v/>
      </c>
      <c r="T154" s="44" t="str">
        <f>IF(AND('Mapa final'!$AB$152="Media",'Mapa final'!$AD$152="Mayor"),CONCATENATE("R49C",'Mapa final'!$R$152),"")</f>
        <v/>
      </c>
      <c r="U154" s="44" t="str">
        <f>IF(AND('Mapa final'!$AB$153="Media",'Mapa final'!$AD$153="Mayor"),CONCATENATE("R49C",'Mapa final'!$R$153),"")</f>
        <v/>
      </c>
      <c r="V154" s="45" t="str">
        <f>IF(AND('Mapa final'!$AB$151="Media",'Mapa final'!$AD$151="Catastrófico"),CONCATENATE("R49C",'Mapa final'!$R$151),"")</f>
        <v/>
      </c>
      <c r="W154" s="46" t="str">
        <f>IF(AND('Mapa final'!$AB$152="Media",'Mapa final'!$AD$152="Catastrófico"),CONCATENATE("R49C",'Mapa final'!$R$152),"")</f>
        <v/>
      </c>
      <c r="X154" s="113" t="str">
        <f>IF(AND('Mapa final'!$AB$153="Media",'Mapa final'!$AD$153="Catastrófico"),CONCATENATE("R49C",'Mapa final'!$R$153),"")</f>
        <v/>
      </c>
      <c r="Y154" s="58"/>
      <c r="Z154" s="309"/>
      <c r="AA154" s="310"/>
      <c r="AB154" s="310"/>
      <c r="AC154" s="310"/>
      <c r="AD154" s="310"/>
      <c r="AE154" s="311"/>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row>
    <row r="155" spans="1:61" ht="15" customHeight="1" thickBot="1" x14ac:dyDescent="0.3">
      <c r="A155" s="58"/>
      <c r="B155" s="298"/>
      <c r="C155" s="298"/>
      <c r="D155" s="299"/>
      <c r="E155" s="287"/>
      <c r="F155" s="288"/>
      <c r="G155" s="288"/>
      <c r="H155" s="288"/>
      <c r="I155" s="286"/>
      <c r="J155" s="51" t="str">
        <f>IF(AND('Mapa final'!$AB$154="Media",'Mapa final'!$AD$154="Leve"),CONCATENATE("R50C",'Mapa final'!$R$154),"")</f>
        <v/>
      </c>
      <c r="K155" s="52" t="str">
        <f>IF(AND('Mapa final'!$AB$155="Media",'Mapa final'!$AD$155="Leve"),CONCATENATE("R50C",'Mapa final'!$R$155),"")</f>
        <v/>
      </c>
      <c r="L155" s="124" t="str">
        <f>IF(AND('Mapa final'!$AB$156="Media",'Mapa final'!$AD$156="Leve"),CONCATENATE("R50C",'Mapa final'!$R$156),"")</f>
        <v/>
      </c>
      <c r="M155" s="51" t="str">
        <f>IF(AND('Mapa final'!$AB$154="Media",'Mapa final'!$AD$154="Menor"),CONCATENATE("R50C",'Mapa final'!$R$154),"")</f>
        <v/>
      </c>
      <c r="N155" s="52" t="str">
        <f>IF(AND('Mapa final'!$AB$155="Media",'Mapa final'!$AD$155="Menor"),CONCATENATE("R50C",'Mapa final'!$R$155),"")</f>
        <v/>
      </c>
      <c r="O155" s="124" t="str">
        <f>IF(AND('Mapa final'!$AB$156="Media",'Mapa final'!$AD$156="Menor"),CONCATENATE("R50C",'Mapa final'!$R$156),"")</f>
        <v/>
      </c>
      <c r="P155" s="51" t="str">
        <f>IF(AND('Mapa final'!$AB$154="Media",'Mapa final'!$AD$154="Moderado"),CONCATENATE("R50C",'Mapa final'!$R$154),"")</f>
        <v/>
      </c>
      <c r="Q155" s="52" t="str">
        <f>IF(AND('Mapa final'!$AB$155="Media",'Mapa final'!$AD$155="Moderado"),CONCATENATE("R50C",'Mapa final'!$R$155),"")</f>
        <v/>
      </c>
      <c r="R155" s="124" t="str">
        <f>IF(AND('Mapa final'!$AB$156="Media",'Mapa final'!$AD$156="Moderado"),CONCATENATE("R50C",'Mapa final'!$R$156),"")</f>
        <v/>
      </c>
      <c r="S155" s="44" t="str">
        <f>IF(AND('Mapa final'!$AB$154="Media",'Mapa final'!$AD$154="Mayor"),CONCATENATE("R50C",'Mapa final'!$R$154),"")</f>
        <v/>
      </c>
      <c r="T155" s="44" t="str">
        <f>IF(AND('Mapa final'!$AB$155="Media",'Mapa final'!$AD$155="Mayor"),CONCATENATE("R50C",'Mapa final'!$R$155),"")</f>
        <v/>
      </c>
      <c r="U155" s="44" t="str">
        <f>IF(AND('Mapa final'!$AB$156="Media",'Mapa final'!$AD$156="Mayor"),CONCATENATE("R50C",'Mapa final'!$R$156),"")</f>
        <v/>
      </c>
      <c r="V155" s="45" t="str">
        <f>IF(AND('Mapa final'!$AB$154="Media",'Mapa final'!$AD$154="Catastrófico"),CONCATENATE("R50C",'Mapa final'!$R$154),"")</f>
        <v/>
      </c>
      <c r="W155" s="46" t="str">
        <f>IF(AND('Mapa final'!$AB$155="Media",'Mapa final'!$AD$155="Catastrófico"),CONCATENATE("R50C",'Mapa final'!$R$155),"")</f>
        <v/>
      </c>
      <c r="X155" s="113" t="str">
        <f>IF(AND('Mapa final'!$AB$156="Media",'Mapa final'!$AD$156="Catastrófico"),CONCATENATE("R50C",'Mapa final'!$R$156),"")</f>
        <v/>
      </c>
      <c r="Y155" s="58"/>
      <c r="Z155" s="309"/>
      <c r="AA155" s="310"/>
      <c r="AB155" s="310"/>
      <c r="AC155" s="310"/>
      <c r="AD155" s="310"/>
      <c r="AE155" s="311"/>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row>
    <row r="156" spans="1:61" ht="15" customHeight="1" x14ac:dyDescent="0.25">
      <c r="A156" s="58"/>
      <c r="B156" s="298"/>
      <c r="C156" s="298"/>
      <c r="D156" s="299"/>
      <c r="E156" s="283" t="s">
        <v>105</v>
      </c>
      <c r="F156" s="284"/>
      <c r="G156" s="284"/>
      <c r="H156" s="284"/>
      <c r="I156" s="284"/>
      <c r="J156" s="126" t="str">
        <f>IF(AND('Mapa final'!$AB$7="Baja",'Mapa final'!$AD$7="Leve"),CONCATENATE("R1C",'Mapa final'!$R$7),"")</f>
        <v/>
      </c>
      <c r="K156" s="55" t="str">
        <f>IF(AND('Mapa final'!$AB$8="Baja",'Mapa final'!$AD$8="Leve"),CONCATENATE("R1C",'Mapa final'!$R$8),"")</f>
        <v/>
      </c>
      <c r="L156" s="127" t="str">
        <f>IF(AND('Mapa final'!$AB$9="Baja",'Mapa final'!$AD$9="Leve"),CONCATENATE("R1C",'Mapa final'!$R$9),"")</f>
        <v/>
      </c>
      <c r="M156" s="49" t="str">
        <f>IF(AND('Mapa final'!$AB$7="Baja",'Mapa final'!$AD$7="Menor"),CONCATENATE("R1C",'Mapa final'!$R$7),"")</f>
        <v/>
      </c>
      <c r="N156" s="50" t="str">
        <f>IF(AND('Mapa final'!$AB$8="Baja",'Mapa final'!$AD$8="Menor"),CONCATENATE("R1C",'Mapa final'!$R$8),"")</f>
        <v/>
      </c>
      <c r="O156" s="123" t="str">
        <f>IF(AND('Mapa final'!$AB$9="Baja",'Mapa final'!$AD$9="Menor"),CONCATENATE("R1C",'Mapa final'!$R$9),"")</f>
        <v/>
      </c>
      <c r="P156" s="49" t="str">
        <f>IF(AND('Mapa final'!$AB$7="Baja",'Mapa final'!$AD$7="Moderado"),CONCATENATE("R1C",'Mapa final'!$R$7),"")</f>
        <v>R1C1</v>
      </c>
      <c r="Q156" s="50" t="str">
        <f>IF(AND('Mapa final'!$AB$8="Baja",'Mapa final'!$AD$8="Moderado"),CONCATENATE("R1C",'Mapa final'!$R$8),"")</f>
        <v/>
      </c>
      <c r="R156" s="123" t="str">
        <f>IF(AND('Mapa final'!$AB$9="Baja",'Mapa final'!$AD$9="Moderado"),CONCATENATE("R1C",'Mapa final'!$R$9),"")</f>
        <v/>
      </c>
      <c r="S156" s="115" t="str">
        <f>IF(AND('Mapa final'!$AB$7="Baja",'Mapa final'!$AD$7="Mayor"),CONCATENATE("R1C",'Mapa final'!$R$7),"")</f>
        <v/>
      </c>
      <c r="T156" s="116" t="str">
        <f>IF(AND('Mapa final'!$AB$8="Baja",'Mapa final'!$AD$8="Mayor"),CONCATENATE("R1C",'Mapa final'!$R$8),"")</f>
        <v/>
      </c>
      <c r="U156" s="117" t="str">
        <f>IF(AND('Mapa final'!$AB$9="Baja",'Mapa final'!$AD$9="Mayor"),CONCATENATE("R1C",'Mapa final'!$R$9),"")</f>
        <v/>
      </c>
      <c r="V156" s="42" t="str">
        <f>IF(AND('Mapa final'!$AB$7="Baja",'Mapa final'!$AD$7="Catastrófico"),CONCATENATE("R1C",'Mapa final'!$R$7),"")</f>
        <v/>
      </c>
      <c r="W156" s="43" t="str">
        <f>IF(AND('Mapa final'!$AB$8="Baja",'Mapa final'!$AD$8="Catastrófico"),CONCATENATE("R1C",'Mapa final'!$R$8),"")</f>
        <v/>
      </c>
      <c r="X156" s="112" t="str">
        <f>IF(AND('Mapa final'!$AB$9="Baja",'Mapa final'!$AD$9="Catastrófico"),CONCATENATE("R1C",'Mapa final'!$R$9),"")</f>
        <v/>
      </c>
      <c r="Y156" s="58"/>
      <c r="Z156" s="300" t="s">
        <v>76</v>
      </c>
      <c r="AA156" s="301"/>
      <c r="AB156" s="301"/>
      <c r="AC156" s="301"/>
      <c r="AD156" s="301"/>
      <c r="AE156" s="302"/>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row>
    <row r="157" spans="1:61" ht="15" customHeight="1" x14ac:dyDescent="0.25">
      <c r="A157" s="58"/>
      <c r="B157" s="298"/>
      <c r="C157" s="298"/>
      <c r="D157" s="299"/>
      <c r="E157" s="285"/>
      <c r="F157" s="286"/>
      <c r="G157" s="286"/>
      <c r="H157" s="286"/>
      <c r="I157" s="286"/>
      <c r="J157" s="128" t="str">
        <f>IF(AND('Mapa final'!$AB$10="Baja",'Mapa final'!$AD$10="Leve"),CONCATENATE("R2C",'Mapa final'!$R$10),"")</f>
        <v/>
      </c>
      <c r="K157" s="56" t="str">
        <f>IF(AND('Mapa final'!$AB$11="Baja",'Mapa final'!$AD$11="Leve"),CONCATENATE("R2C",'Mapa final'!$R$11),"")</f>
        <v/>
      </c>
      <c r="L157" s="129" t="str">
        <f>IF(AND('Mapa final'!$AB$12="Baja",'Mapa final'!$AD$12="Leve"),CONCATENATE("R2C",'Mapa final'!$R$12),"")</f>
        <v/>
      </c>
      <c r="M157" s="51" t="str">
        <f>IF(AND('Mapa final'!$AB$10="Baja",'Mapa final'!$AD$10="Menor"),CONCATENATE("R2C",'Mapa final'!$R$10),"")</f>
        <v/>
      </c>
      <c r="N157" s="52" t="str">
        <f>IF(AND('Mapa final'!$AB$11="Baja",'Mapa final'!$AD$11="Menor"),CONCATENATE("R2C",'Mapa final'!$R$11),"")</f>
        <v/>
      </c>
      <c r="O157" s="124" t="str">
        <f>IF(AND('Mapa final'!$AB$12="Baja",'Mapa final'!$AD$12="Menor"),CONCATENATE("R2C",'Mapa final'!$R$12),"")</f>
        <v/>
      </c>
      <c r="P157" s="51" t="str">
        <f>IF(AND('Mapa final'!$AB$10="Baja",'Mapa final'!$AD$10="Moderado"),CONCATENATE("R2C",'Mapa final'!$R$10),"")</f>
        <v>R2C1</v>
      </c>
      <c r="Q157" s="52" t="str">
        <f>IF(AND('Mapa final'!$AB$11="Baja",'Mapa final'!$AD$11="Moderado"),CONCATENATE("R2C",'Mapa final'!$R$11),"")</f>
        <v/>
      </c>
      <c r="R157" s="124" t="str">
        <f>IF(AND('Mapa final'!$AB$12="Baja",'Mapa final'!$AD$12="Moderado"),CONCATENATE("R2C",'Mapa final'!$R$12),"")</f>
        <v/>
      </c>
      <c r="S157" s="118" t="str">
        <f>IF(AND('Mapa final'!$AB$10="Baja",'Mapa final'!$AD$10="Mayor"),CONCATENATE("R2C",'Mapa final'!$R$10),"")</f>
        <v/>
      </c>
      <c r="T157" s="44" t="str">
        <f>IF(AND('Mapa final'!$AB$11="Baja",'Mapa final'!$AD$11="Mayor"),CONCATENATE("R2C",'Mapa final'!$R$11),"")</f>
        <v/>
      </c>
      <c r="U157" s="119" t="str">
        <f>IF(AND('Mapa final'!$AB$12="Baja",'Mapa final'!$AD$12="Mayor"),CONCATENATE("R2C",'Mapa final'!$R$12),"")</f>
        <v/>
      </c>
      <c r="V157" s="45" t="str">
        <f>IF(AND('Mapa final'!$AB$10="Baja",'Mapa final'!$AD$10="Catastrófico"),CONCATENATE("R2C",'Mapa final'!$R$10),"")</f>
        <v/>
      </c>
      <c r="W157" s="46" t="str">
        <f>IF(AND('Mapa final'!$AB$11="Baja",'Mapa final'!$AD$11="Catastrófico"),CONCATENATE("R2C",'Mapa final'!$R$11),"")</f>
        <v/>
      </c>
      <c r="X157" s="113" t="str">
        <f>IF(AND('Mapa final'!$AB$12="Baja",'Mapa final'!$AD$12="Catastrófico"),CONCATENATE("R2C",'Mapa final'!$R$12),"")</f>
        <v/>
      </c>
      <c r="Y157" s="58"/>
      <c r="Z157" s="303"/>
      <c r="AA157" s="304"/>
      <c r="AB157" s="304"/>
      <c r="AC157" s="304"/>
      <c r="AD157" s="304"/>
      <c r="AE157" s="305"/>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row>
    <row r="158" spans="1:61" ht="15" customHeight="1" x14ac:dyDescent="0.25">
      <c r="A158" s="58"/>
      <c r="B158" s="298"/>
      <c r="C158" s="298"/>
      <c r="D158" s="299"/>
      <c r="E158" s="285"/>
      <c r="F158" s="286"/>
      <c r="G158" s="286"/>
      <c r="H158" s="286"/>
      <c r="I158" s="286"/>
      <c r="J158" s="128" t="str">
        <f>IF(AND('Mapa final'!$AB$13="Baja",'Mapa final'!$AD$13="Leve"),CONCATENATE("R3C",'Mapa final'!$R$13),"")</f>
        <v/>
      </c>
      <c r="K158" s="56" t="str">
        <f>IF(AND('Mapa final'!$AB$14="Baja",'Mapa final'!$AD$14="Leve"),CONCATENATE("R3C",'Mapa final'!$R$14),"")</f>
        <v/>
      </c>
      <c r="L158" s="129" t="str">
        <f>IF(AND('Mapa final'!$AB$15="Baja",'Mapa final'!$AD$15="Leve"),CONCATENATE("R3C",'Mapa final'!$R$15),"")</f>
        <v/>
      </c>
      <c r="M158" s="51" t="str">
        <f>IF(AND('Mapa final'!$AB$13="Baja",'Mapa final'!$AD$13="Menor"),CONCATENATE("R3C",'Mapa final'!$R$13),"")</f>
        <v/>
      </c>
      <c r="N158" s="52" t="str">
        <f>IF(AND('Mapa final'!$AB$14="Baja",'Mapa final'!$AD$14="Menor"),CONCATENATE("R3C",'Mapa final'!$R$14),"")</f>
        <v/>
      </c>
      <c r="O158" s="124" t="str">
        <f>IF(AND('Mapa final'!$AB$15="Baja",'Mapa final'!$AD$15="Menor"),CONCATENATE("R3C",'Mapa final'!$R$15),"")</f>
        <v/>
      </c>
      <c r="P158" s="51" t="str">
        <f>IF(AND('Mapa final'!$AB$13="Baja",'Mapa final'!$AD$13="Moderado"),CONCATENATE("R3C",'Mapa final'!$R$13),"")</f>
        <v/>
      </c>
      <c r="Q158" s="52" t="str">
        <f>IF(AND('Mapa final'!$AB$14="Baja",'Mapa final'!$AD$14="Moderado"),CONCATENATE("R3C",'Mapa final'!$R$14),"")</f>
        <v/>
      </c>
      <c r="R158" s="124" t="str">
        <f>IF(AND('Mapa final'!$AB$15="Baja",'Mapa final'!$AD$15="Moderado"),CONCATENATE("R3C",'Mapa final'!$R$15),"")</f>
        <v/>
      </c>
      <c r="S158" s="118" t="str">
        <f>IF(AND('Mapa final'!$AB$13="Baja",'Mapa final'!$AD$13="Mayor"),CONCATENATE("R3C",'Mapa final'!$R$13),"")</f>
        <v/>
      </c>
      <c r="T158" s="44" t="str">
        <f>IF(AND('Mapa final'!$AB$14="Baja",'Mapa final'!$AD$14="Mayor"),CONCATENATE("R3C",'Mapa final'!$R$14),"")</f>
        <v/>
      </c>
      <c r="U158" s="119" t="str">
        <f>IF(AND('Mapa final'!$AB$15="Baja",'Mapa final'!$AD$15="Mayor"),CONCATENATE("R3C",'Mapa final'!$R$15),"")</f>
        <v/>
      </c>
      <c r="V158" s="45" t="str">
        <f>IF(AND('Mapa final'!$AB$13="Baja",'Mapa final'!$AD$13="Catastrófico"),CONCATENATE("R3C",'Mapa final'!$R$13),"")</f>
        <v/>
      </c>
      <c r="W158" s="46" t="str">
        <f>IF(AND('Mapa final'!$AB$14="Baja",'Mapa final'!$AD$14="Catastrófico"),CONCATENATE("R3C",'Mapa final'!$R$14),"")</f>
        <v/>
      </c>
      <c r="X158" s="113" t="str">
        <f>IF(AND('Mapa final'!$AB$15="Baja",'Mapa final'!$AD$15="Catastrófico"),CONCATENATE("R3C",'Mapa final'!$R$15),"")</f>
        <v/>
      </c>
      <c r="Y158" s="58"/>
      <c r="Z158" s="303"/>
      <c r="AA158" s="304"/>
      <c r="AB158" s="304"/>
      <c r="AC158" s="304"/>
      <c r="AD158" s="304"/>
      <c r="AE158" s="305"/>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row>
    <row r="159" spans="1:61" ht="15" customHeight="1" x14ac:dyDescent="0.25">
      <c r="A159" s="58"/>
      <c r="B159" s="298"/>
      <c r="C159" s="298"/>
      <c r="D159" s="299"/>
      <c r="E159" s="285"/>
      <c r="F159" s="286"/>
      <c r="G159" s="286"/>
      <c r="H159" s="286"/>
      <c r="I159" s="286"/>
      <c r="J159" s="128" t="str">
        <f>IF(AND('Mapa final'!$AB$16="Baja",'Mapa final'!$AD$16="Leve"),CONCATENATE("R4C",'Mapa final'!$R$16),"")</f>
        <v/>
      </c>
      <c r="K159" s="56" t="str">
        <f>IF(AND('Mapa final'!$AB$17="Baja",'Mapa final'!$AD$17="Leve"),CONCATENATE("R4C",'Mapa final'!$R$17),"")</f>
        <v/>
      </c>
      <c r="L159" s="129" t="str">
        <f>IF(AND('Mapa final'!$AB$18="Baja",'Mapa final'!$AD$18="Leve"),CONCATENATE("R4C",'Mapa final'!$R$18),"")</f>
        <v/>
      </c>
      <c r="M159" s="51" t="str">
        <f>IF(AND('Mapa final'!$AB$16="Baja",'Mapa final'!$AD$16="Menor"),CONCATENATE("R4C",'Mapa final'!$R$16),"")</f>
        <v/>
      </c>
      <c r="N159" s="52" t="str">
        <f>IF(AND('Mapa final'!$AB$17="Baja",'Mapa final'!$AD$17="Menor"),CONCATENATE("R4C",'Mapa final'!$R$17),"")</f>
        <v/>
      </c>
      <c r="O159" s="124" t="str">
        <f>IF(AND('Mapa final'!$AB$18="Baja",'Mapa final'!$AD$18="Menor"),CONCATENATE("R4C",'Mapa final'!$R$18),"")</f>
        <v/>
      </c>
      <c r="P159" s="51" t="str">
        <f>IF(AND('Mapa final'!$AB$16="Baja",'Mapa final'!$AD$16="Moderado"),CONCATENATE("R4C",'Mapa final'!$R$16),"")</f>
        <v/>
      </c>
      <c r="Q159" s="52" t="str">
        <f>IF(AND('Mapa final'!$AB$17="Baja",'Mapa final'!$AD$17="Moderado"),CONCATENATE("R4C",'Mapa final'!$R$17),"")</f>
        <v/>
      </c>
      <c r="R159" s="124" t="str">
        <f>IF(AND('Mapa final'!$AB$18="Baja",'Mapa final'!$AD$18="Moderado"),CONCATENATE("R4C",'Mapa final'!$R$18),"")</f>
        <v/>
      </c>
      <c r="S159" s="118" t="str">
        <f>IF(AND('Mapa final'!$AB$16="Baja",'Mapa final'!$AD$16="Mayor"),CONCATENATE("R4C",'Mapa final'!$R$16),"")</f>
        <v/>
      </c>
      <c r="T159" s="44" t="str">
        <f>IF(AND('Mapa final'!$AB$17="Baja",'Mapa final'!$AD$17="Mayor"),CONCATENATE("R4C",'Mapa final'!$R$17),"")</f>
        <v/>
      </c>
      <c r="U159" s="119" t="str">
        <f>IF(AND('Mapa final'!$AB$18="Baja",'Mapa final'!$AD$18="Mayor"),CONCATENATE("R4C",'Mapa final'!$R$18),"")</f>
        <v/>
      </c>
      <c r="V159" s="45" t="str">
        <f>IF(AND('Mapa final'!$AB$16="Baja",'Mapa final'!$AD$16="Catastrófico"),CONCATENATE("R4C",'Mapa final'!$R$16),"")</f>
        <v/>
      </c>
      <c r="W159" s="46" t="str">
        <f>IF(AND('Mapa final'!$AB$17="Baja",'Mapa final'!$AD$17="Catastrófico"),CONCATENATE("R4C",'Mapa final'!$R$17),"")</f>
        <v/>
      </c>
      <c r="X159" s="113" t="str">
        <f>IF(AND('Mapa final'!$AB$18="Baja",'Mapa final'!$AD$18="Catastrófico"),CONCATENATE("R4C",'Mapa final'!$R$18),"")</f>
        <v/>
      </c>
      <c r="Y159" s="58"/>
      <c r="Z159" s="303"/>
      <c r="AA159" s="304"/>
      <c r="AB159" s="304"/>
      <c r="AC159" s="304"/>
      <c r="AD159" s="304"/>
      <c r="AE159" s="305"/>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row>
    <row r="160" spans="1:61" ht="15" customHeight="1" x14ac:dyDescent="0.25">
      <c r="A160" s="58"/>
      <c r="B160" s="298"/>
      <c r="C160" s="298"/>
      <c r="D160" s="299"/>
      <c r="E160" s="285"/>
      <c r="F160" s="286"/>
      <c r="G160" s="286"/>
      <c r="H160" s="286"/>
      <c r="I160" s="286"/>
      <c r="J160" s="128" t="str">
        <f>IF(AND('Mapa final'!$AB$19="Baja",'Mapa final'!$AD$19="Leve"),CONCATENATE("R5C",'Mapa final'!$R$19),"")</f>
        <v/>
      </c>
      <c r="K160" s="56" t="str">
        <f>IF(AND('Mapa final'!$AB$20="Baja",'Mapa final'!$AD$20="Leve"),CONCATENATE("R5C",'Mapa final'!$R$20),"")</f>
        <v/>
      </c>
      <c r="L160" s="129" t="str">
        <f>IF(AND('Mapa final'!$AB$21="Baja",'Mapa final'!$AD$21="Leve"),CONCATENATE("R5C",'Mapa final'!$R$21),"")</f>
        <v/>
      </c>
      <c r="M160" s="51" t="str">
        <f>IF(AND('Mapa final'!$AB$19="Baja",'Mapa final'!$AD$19="Menor"),CONCATENATE("R5C",'Mapa final'!$R$19),"")</f>
        <v/>
      </c>
      <c r="N160" s="52" t="str">
        <f>IF(AND('Mapa final'!$AB$20="Baja",'Mapa final'!$AD$20="Menor"),CONCATENATE("R5C",'Mapa final'!$R$20),"")</f>
        <v/>
      </c>
      <c r="O160" s="124" t="str">
        <f>IF(AND('Mapa final'!$AB$21="Baja",'Mapa final'!$AD$21="Menor"),CONCATENATE("R5C",'Mapa final'!$R$21),"")</f>
        <v/>
      </c>
      <c r="P160" s="51" t="str">
        <f>IF(AND('Mapa final'!$AB$19="Baja",'Mapa final'!$AD$19="Moderado"),CONCATENATE("R5C",'Mapa final'!$R$19),"")</f>
        <v/>
      </c>
      <c r="Q160" s="52" t="str">
        <f>IF(AND('Mapa final'!$AB$20="Baja",'Mapa final'!$AD$20="Moderado"),CONCATENATE("R5C",'Mapa final'!$R$20),"")</f>
        <v/>
      </c>
      <c r="R160" s="124" t="str">
        <f>IF(AND('Mapa final'!$AB$21="Baja",'Mapa final'!$AD$21="Moderado"),CONCATENATE("R5C",'Mapa final'!$R$21),"")</f>
        <v/>
      </c>
      <c r="S160" s="118" t="str">
        <f>IF(AND('Mapa final'!$AB$19="Baja",'Mapa final'!$AD$19="Mayor"),CONCATENATE("R5C",'Mapa final'!$R$19),"")</f>
        <v/>
      </c>
      <c r="T160" s="44" t="str">
        <f>IF(AND('Mapa final'!$AB$20="Baja",'Mapa final'!$AD$20="Mayor"),CONCATENATE("R5C",'Mapa final'!$R$20),"")</f>
        <v/>
      </c>
      <c r="U160" s="119" t="str">
        <f>IF(AND('Mapa final'!$AB$21="Baja",'Mapa final'!$AD$21="Mayor"),CONCATENATE("R5C",'Mapa final'!$R$21),"")</f>
        <v/>
      </c>
      <c r="V160" s="45" t="str">
        <f>IF(AND('Mapa final'!$AB$19="Baja",'Mapa final'!$AD$19="Catastrófico"),CONCATENATE("R5C",'Mapa final'!$R$19),"")</f>
        <v/>
      </c>
      <c r="W160" s="46" t="str">
        <f>IF(AND('Mapa final'!$AB$20="Baja",'Mapa final'!$AD$20="Catastrófico"),CONCATENATE("R5C",'Mapa final'!$R$20),"")</f>
        <v/>
      </c>
      <c r="X160" s="113" t="str">
        <f>IF(AND('Mapa final'!$AB$21="Baja",'Mapa final'!$AD$21="Catastrófico"),CONCATENATE("R5C",'Mapa final'!$R$21),"")</f>
        <v/>
      </c>
      <c r="Y160" s="58"/>
      <c r="Z160" s="303"/>
      <c r="AA160" s="304"/>
      <c r="AB160" s="304"/>
      <c r="AC160" s="304"/>
      <c r="AD160" s="304"/>
      <c r="AE160" s="305"/>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row>
    <row r="161" spans="1:61" ht="15" customHeight="1" x14ac:dyDescent="0.25">
      <c r="A161" s="58"/>
      <c r="B161" s="298"/>
      <c r="C161" s="298"/>
      <c r="D161" s="299"/>
      <c r="E161" s="285"/>
      <c r="F161" s="286"/>
      <c r="G161" s="286"/>
      <c r="H161" s="286"/>
      <c r="I161" s="286"/>
      <c r="J161" s="128" t="str">
        <f>IF(AND('Mapa final'!$AB$22="Baja",'Mapa final'!$AD$22="Leve"),CONCATENATE("R6C",'Mapa final'!$R$22),"")</f>
        <v/>
      </c>
      <c r="K161" s="56" t="str">
        <f>IF(AND('Mapa final'!$AB$23="Baja",'Mapa final'!$AD$23="Leve"),CONCATENATE("R6C",'Mapa final'!$R$23),"")</f>
        <v/>
      </c>
      <c r="L161" s="129" t="str">
        <f>IF(AND('Mapa final'!$AB$24="Baja",'Mapa final'!$AD$24="Leve"),CONCATENATE("R6C",'Mapa final'!$R$24),"")</f>
        <v/>
      </c>
      <c r="M161" s="51" t="str">
        <f>IF(AND('Mapa final'!$AB$22="Baja",'Mapa final'!$AD$22="Menor"),CONCATENATE("R6C",'Mapa final'!$R$22),"")</f>
        <v/>
      </c>
      <c r="N161" s="52" t="str">
        <f>IF(AND('Mapa final'!$AB$23="Baja",'Mapa final'!$AD$23="Menor"),CONCATENATE("R6C",'Mapa final'!$R$23),"")</f>
        <v/>
      </c>
      <c r="O161" s="124" t="str">
        <f>IF(AND('Mapa final'!$AB$24="Baja",'Mapa final'!$AD$24="Menor"),CONCATENATE("R6C",'Mapa final'!$R$24),"")</f>
        <v/>
      </c>
      <c r="P161" s="51" t="str">
        <f>IF(AND('Mapa final'!$AB$22="Baja",'Mapa final'!$AD$22="Moderado"),CONCATENATE("R6C",'Mapa final'!$R$22),"")</f>
        <v/>
      </c>
      <c r="Q161" s="52" t="str">
        <f>IF(AND('Mapa final'!$AB$23="Baja",'Mapa final'!$AD$23="Moderado"),CONCATENATE("R6C",'Mapa final'!$R$23),"")</f>
        <v/>
      </c>
      <c r="R161" s="124" t="str">
        <f>IF(AND('Mapa final'!$AB$24="Baja",'Mapa final'!$AD$24="Moderado"),CONCATENATE("R6C",'Mapa final'!$R$24),"")</f>
        <v/>
      </c>
      <c r="S161" s="118" t="str">
        <f>IF(AND('Mapa final'!$AB$22="Baja",'Mapa final'!$AD$22="Mayor"),CONCATENATE("R6C",'Mapa final'!$R$22),"")</f>
        <v/>
      </c>
      <c r="T161" s="44" t="str">
        <f>IF(AND('Mapa final'!$AB$23="Baja",'Mapa final'!$AD$23="Mayor"),CONCATENATE("R6C",'Mapa final'!$R$23),"")</f>
        <v/>
      </c>
      <c r="U161" s="119" t="str">
        <f>IF(AND('Mapa final'!$AB$24="Baja",'Mapa final'!$AD$24="Mayor"),CONCATENATE("R6C",'Mapa final'!$R$24),"")</f>
        <v/>
      </c>
      <c r="V161" s="45" t="str">
        <f>IF(AND('Mapa final'!$AB$22="Baja",'Mapa final'!$AD$22="Catastrófico"),CONCATENATE("R6C",'Mapa final'!$R$22),"")</f>
        <v/>
      </c>
      <c r="W161" s="46" t="str">
        <f>IF(AND('Mapa final'!$AB$23="Baja",'Mapa final'!$AD$23="Catastrófico"),CONCATENATE("R6C",'Mapa final'!$R$23),"")</f>
        <v/>
      </c>
      <c r="X161" s="113" t="str">
        <f>IF(AND('Mapa final'!$AB$24="Baja",'Mapa final'!$AD$24="Catastrófico"),CONCATENATE("R6C",'Mapa final'!$R$24),"")</f>
        <v/>
      </c>
      <c r="Y161" s="58"/>
      <c r="Z161" s="303"/>
      <c r="AA161" s="304"/>
      <c r="AB161" s="304"/>
      <c r="AC161" s="304"/>
      <c r="AD161" s="304"/>
      <c r="AE161" s="305"/>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row>
    <row r="162" spans="1:61" ht="15" customHeight="1" x14ac:dyDescent="0.25">
      <c r="A162" s="58"/>
      <c r="B162" s="298"/>
      <c r="C162" s="298"/>
      <c r="D162" s="299"/>
      <c r="E162" s="285"/>
      <c r="F162" s="286"/>
      <c r="G162" s="286"/>
      <c r="H162" s="286"/>
      <c r="I162" s="286"/>
      <c r="J162" s="128" t="str">
        <f>IF(AND('Mapa final'!$AB$25="Baja",'Mapa final'!$AD$25="Leve"),CONCATENATE("R7C",'Mapa final'!$R$25),"")</f>
        <v/>
      </c>
      <c r="K162" s="56" t="str">
        <f>IF(AND('Mapa final'!$AB$26="Baja",'Mapa final'!$AD$26="Leve"),CONCATENATE("R7C",'Mapa final'!$R$26),"")</f>
        <v/>
      </c>
      <c r="L162" s="129" t="str">
        <f>IF(AND('Mapa final'!$AB$27="Baja",'Mapa final'!$AD$27="Leve"),CONCATENATE("R7C",'Mapa final'!$R$27),"")</f>
        <v/>
      </c>
      <c r="M162" s="51" t="str">
        <f>IF(AND('Mapa final'!$AB$25="Baja",'Mapa final'!$AD$25="Menor"),CONCATENATE("R7C",'Mapa final'!$R$25),"")</f>
        <v/>
      </c>
      <c r="N162" s="52" t="str">
        <f>IF(AND('Mapa final'!$AB$26="Baja",'Mapa final'!$AD$26="Menor"),CONCATENATE("R7C",'Mapa final'!$R$26),"")</f>
        <v/>
      </c>
      <c r="O162" s="124" t="str">
        <f>IF(AND('Mapa final'!$AB$27="Baja",'Mapa final'!$AD$27="Menor"),CONCATENATE("R7C",'Mapa final'!$R$27),"")</f>
        <v/>
      </c>
      <c r="P162" s="51" t="str">
        <f>IF(AND('Mapa final'!$AB$25="Baja",'Mapa final'!$AD$25="Moderado"),CONCATENATE("R7C",'Mapa final'!$R$25),"")</f>
        <v/>
      </c>
      <c r="Q162" s="52" t="str">
        <f>IF(AND('Mapa final'!$AB$26="Baja",'Mapa final'!$AD$26="Moderado"),CONCATENATE("R7C",'Mapa final'!$R$26),"")</f>
        <v/>
      </c>
      <c r="R162" s="124" t="str">
        <f>IF(AND('Mapa final'!$AB$27="Baja",'Mapa final'!$AD$27="Moderado"),CONCATENATE("R7C",'Mapa final'!$R$27),"")</f>
        <v/>
      </c>
      <c r="S162" s="118" t="str">
        <f>IF(AND('Mapa final'!$AB$25="Baja",'Mapa final'!$AD$25="Mayor"),CONCATENATE("R7C",'Mapa final'!$R$25),"")</f>
        <v/>
      </c>
      <c r="T162" s="44" t="str">
        <f>IF(AND('Mapa final'!$AB$26="Baja",'Mapa final'!$AD$26="Mayor"),CONCATENATE("R7C",'Mapa final'!$R$26),"")</f>
        <v/>
      </c>
      <c r="U162" s="119" t="str">
        <f>IF(AND('Mapa final'!$AB$27="Baja",'Mapa final'!$AD$27="Mayor"),CONCATENATE("R7C",'Mapa final'!$R$27),"")</f>
        <v/>
      </c>
      <c r="V162" s="45" t="str">
        <f>IF(AND('Mapa final'!$AB$25="Baja",'Mapa final'!$AD$25="Catastrófico"),CONCATENATE("R7C",'Mapa final'!$R$25),"")</f>
        <v/>
      </c>
      <c r="W162" s="46" t="str">
        <f>IF(AND('Mapa final'!$AB$26="Baja",'Mapa final'!$AD$26="Catastrófico"),CONCATENATE("R7C",'Mapa final'!$R$26),"")</f>
        <v/>
      </c>
      <c r="X162" s="113" t="str">
        <f>IF(AND('Mapa final'!$AB$27="Baja",'Mapa final'!$AD$27="Catastrófico"),CONCATENATE("R7C",'Mapa final'!$R$27),"")</f>
        <v/>
      </c>
      <c r="Y162" s="58"/>
      <c r="Z162" s="303"/>
      <c r="AA162" s="304"/>
      <c r="AB162" s="304"/>
      <c r="AC162" s="304"/>
      <c r="AD162" s="304"/>
      <c r="AE162" s="305"/>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row>
    <row r="163" spans="1:61" ht="15" customHeight="1" x14ac:dyDescent="0.25">
      <c r="A163" s="58"/>
      <c r="B163" s="298"/>
      <c r="C163" s="298"/>
      <c r="D163" s="299"/>
      <c r="E163" s="285"/>
      <c r="F163" s="286"/>
      <c r="G163" s="286"/>
      <c r="H163" s="286"/>
      <c r="I163" s="286"/>
      <c r="J163" s="128" t="str">
        <f>IF(AND('Mapa final'!$AB$28="Baja",'Mapa final'!$AD$28="Leve"),CONCATENATE("R8C",'Mapa final'!$R$28),"")</f>
        <v/>
      </c>
      <c r="K163" s="56" t="str">
        <f>IF(AND('Mapa final'!$AB$29="Baja",'Mapa final'!$AD$29="Leve"),CONCATENATE("R8C",'Mapa final'!$R$29),"")</f>
        <v/>
      </c>
      <c r="L163" s="129" t="str">
        <f>IF(AND('Mapa final'!$AB$30="Baja",'Mapa final'!$AD$30="Leve"),CONCATENATE("R8C",'Mapa final'!$R$30),"")</f>
        <v/>
      </c>
      <c r="M163" s="51" t="str">
        <f>IF(AND('Mapa final'!$AB$28="Baja",'Mapa final'!$AD$28="Menor"),CONCATENATE("R8C",'Mapa final'!$R$28),"")</f>
        <v/>
      </c>
      <c r="N163" s="52" t="str">
        <f>IF(AND('Mapa final'!$AB$29="Baja",'Mapa final'!$AD$29="Menor"),CONCATENATE("R8C",'Mapa final'!$R$29),"")</f>
        <v/>
      </c>
      <c r="O163" s="124" t="str">
        <f>IF(AND('Mapa final'!$AB$30="Baja",'Mapa final'!$AD$30="Menor"),CONCATENATE("R8C",'Mapa final'!$R$30),"")</f>
        <v/>
      </c>
      <c r="P163" s="51" t="str">
        <f>IF(AND('Mapa final'!$AB$28="Baja",'Mapa final'!$AD$28="Moderado"),CONCATENATE("R8C",'Mapa final'!$R$28),"")</f>
        <v/>
      </c>
      <c r="Q163" s="52" t="str">
        <f>IF(AND('Mapa final'!$AB$29="Baja",'Mapa final'!$AD$29="Moderado"),CONCATENATE("R8C",'Mapa final'!$R$29),"")</f>
        <v/>
      </c>
      <c r="R163" s="124" t="str">
        <f>IF(AND('Mapa final'!$AB$30="Baja",'Mapa final'!$AD$30="Moderado"),CONCATENATE("R8C",'Mapa final'!$R$30),"")</f>
        <v/>
      </c>
      <c r="S163" s="118" t="str">
        <f>IF(AND('Mapa final'!$AB$28="Baja",'Mapa final'!$AD$28="Mayor"),CONCATENATE("R8C",'Mapa final'!$R$28),"")</f>
        <v/>
      </c>
      <c r="T163" s="44" t="str">
        <f>IF(AND('Mapa final'!$AB$29="Baja",'Mapa final'!$AD$29="Mayor"),CONCATENATE("R8C",'Mapa final'!$R$29),"")</f>
        <v/>
      </c>
      <c r="U163" s="119" t="str">
        <f>IF(AND('Mapa final'!$AB$30="Baja",'Mapa final'!$AD$30="Mayor"),CONCATENATE("R8C",'Mapa final'!$R$30),"")</f>
        <v/>
      </c>
      <c r="V163" s="45" t="str">
        <f>IF(AND('Mapa final'!$AB$28="Baja",'Mapa final'!$AD$28="Catastrófico"),CONCATENATE("R8C",'Mapa final'!$R$28),"")</f>
        <v/>
      </c>
      <c r="W163" s="46" t="str">
        <f>IF(AND('Mapa final'!$AB$29="Baja",'Mapa final'!$AD$29="Catastrófico"),CONCATENATE("R8C",'Mapa final'!$R$29),"")</f>
        <v/>
      </c>
      <c r="X163" s="113" t="str">
        <f>IF(AND('Mapa final'!$AB$30="Baja",'Mapa final'!$AD$30="Catastrófico"),CONCATENATE("R8C",'Mapa final'!$R$30),"")</f>
        <v/>
      </c>
      <c r="Y163" s="58"/>
      <c r="Z163" s="303"/>
      <c r="AA163" s="304"/>
      <c r="AB163" s="304"/>
      <c r="AC163" s="304"/>
      <c r="AD163" s="304"/>
      <c r="AE163" s="305"/>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row>
    <row r="164" spans="1:61" ht="15" customHeight="1" x14ac:dyDescent="0.25">
      <c r="A164" s="58"/>
      <c r="B164" s="298"/>
      <c r="C164" s="298"/>
      <c r="D164" s="299"/>
      <c r="E164" s="285"/>
      <c r="F164" s="286"/>
      <c r="G164" s="286"/>
      <c r="H164" s="286"/>
      <c r="I164" s="286"/>
      <c r="J164" s="128" t="str">
        <f>IF(AND('Mapa final'!$AB$31="Baja",'Mapa final'!$AD$31="Leve"),CONCATENATE("R9C",'Mapa final'!$R$31),"")</f>
        <v/>
      </c>
      <c r="K164" s="56" t="str">
        <f>IF(AND('Mapa final'!$AB$32="Baja",'Mapa final'!$AD$32="Leve"),CONCATENATE("R9C",'Mapa final'!$R$32),"")</f>
        <v/>
      </c>
      <c r="L164" s="129" t="str">
        <f>IF(AND('Mapa final'!$AB$33="Baja",'Mapa final'!$AD$33="Leve"),CONCATENATE("R9C",'Mapa final'!$R$33),"")</f>
        <v/>
      </c>
      <c r="M164" s="51" t="str">
        <f>IF(AND('Mapa final'!$AB$31="Baja",'Mapa final'!$AD$31="Menor"),CONCATENATE("R9C",'Mapa final'!$R$31),"")</f>
        <v/>
      </c>
      <c r="N164" s="52" t="str">
        <f>IF(AND('Mapa final'!$AB$32="Baja",'Mapa final'!$AD$32="Menor"),CONCATENATE("R9C",'Mapa final'!$R$32),"")</f>
        <v/>
      </c>
      <c r="O164" s="124" t="str">
        <f>IF(AND('Mapa final'!$AB$33="Baja",'Mapa final'!$AD$33="Menor"),CONCATENATE("R9C",'Mapa final'!$R$33),"")</f>
        <v/>
      </c>
      <c r="P164" s="51" t="str">
        <f>IF(AND('Mapa final'!$AB$31="Baja",'Mapa final'!$AD$31="Moderado"),CONCATENATE("R9C",'Mapa final'!$R$31),"")</f>
        <v/>
      </c>
      <c r="Q164" s="52" t="str">
        <f>IF(AND('Mapa final'!$AB$32="Baja",'Mapa final'!$AD$32="Moderado"),CONCATENATE("R9C",'Mapa final'!$R$32),"")</f>
        <v/>
      </c>
      <c r="R164" s="124" t="str">
        <f>IF(AND('Mapa final'!$AB$33="Baja",'Mapa final'!$AD$33="Moderado"),CONCATENATE("R9C",'Mapa final'!$R$33),"")</f>
        <v/>
      </c>
      <c r="S164" s="118" t="str">
        <f>IF(AND('Mapa final'!$AB$31="Baja",'Mapa final'!$AD$31="Mayor"),CONCATENATE("R9C",'Mapa final'!$R$31),"")</f>
        <v/>
      </c>
      <c r="T164" s="44" t="str">
        <f>IF(AND('Mapa final'!$AB$32="Baja",'Mapa final'!$AD$32="Mayor"),CONCATENATE("R9C",'Mapa final'!$R$32),"")</f>
        <v>R9C2</v>
      </c>
      <c r="U164" s="119" t="str">
        <f>IF(AND('Mapa final'!$AB$33="Baja",'Mapa final'!$AD$33="Mayor"),CONCATENATE("R9C",'Mapa final'!$R$33),"")</f>
        <v/>
      </c>
      <c r="V164" s="45" t="str">
        <f>IF(AND('Mapa final'!$AB$31="Baja",'Mapa final'!$AD$31="Catastrófico"),CONCATENATE("R9C",'Mapa final'!$R$31),"")</f>
        <v/>
      </c>
      <c r="W164" s="46" t="str">
        <f>IF(AND('Mapa final'!$AB$32="Baja",'Mapa final'!$AD$32="Catastrófico"),CONCATENATE("R9C",'Mapa final'!$R$32),"")</f>
        <v/>
      </c>
      <c r="X164" s="113" t="str">
        <f>IF(AND('Mapa final'!$AB$33="Baja",'Mapa final'!$AD$33="Catastrófico"),CONCATENATE("R9C",'Mapa final'!$R$33),"")</f>
        <v/>
      </c>
      <c r="Y164" s="58"/>
      <c r="Z164" s="303"/>
      <c r="AA164" s="304"/>
      <c r="AB164" s="304"/>
      <c r="AC164" s="304"/>
      <c r="AD164" s="304"/>
      <c r="AE164" s="305"/>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row>
    <row r="165" spans="1:61" ht="15" customHeight="1" x14ac:dyDescent="0.25">
      <c r="A165" s="58"/>
      <c r="B165" s="298"/>
      <c r="C165" s="298"/>
      <c r="D165" s="299"/>
      <c r="E165" s="285"/>
      <c r="F165" s="286"/>
      <c r="G165" s="286"/>
      <c r="H165" s="286"/>
      <c r="I165" s="286"/>
      <c r="J165" s="128" t="str">
        <f>IF(AND('Mapa final'!$AB$34="Baja",'Mapa final'!$AD$34="Leve"),CONCATENATE("R10C",'Mapa final'!$R$34),"")</f>
        <v/>
      </c>
      <c r="K165" s="56" t="str">
        <f>IF(AND('Mapa final'!$AB$35="Baja",'Mapa final'!$AD$35="Leve"),CONCATENATE("R10C",'Mapa final'!$R$35),"")</f>
        <v/>
      </c>
      <c r="L165" s="129" t="str">
        <f>IF(AND('Mapa final'!$AB$36="Baja",'Mapa final'!$AD$36="Leve"),CONCATENATE("R10C",'Mapa final'!$R$36),"")</f>
        <v/>
      </c>
      <c r="M165" s="51" t="str">
        <f>IF(AND('Mapa final'!$AB$34="Baja",'Mapa final'!$AD$34="Menor"),CONCATENATE("R10C",'Mapa final'!$R$34),"")</f>
        <v/>
      </c>
      <c r="N165" s="52" t="str">
        <f>IF(AND('Mapa final'!$AB$35="Baja",'Mapa final'!$AD$35="Menor"),CONCATENATE("R10C",'Mapa final'!$R$35),"")</f>
        <v/>
      </c>
      <c r="O165" s="124" t="str">
        <f>IF(AND('Mapa final'!$AB$36="Baja",'Mapa final'!$AD$36="Menor"),CONCATENATE("R10C",'Mapa final'!$R$36),"")</f>
        <v/>
      </c>
      <c r="P165" s="51" t="str">
        <f>IF(AND('Mapa final'!$AB$34="Baja",'Mapa final'!$AD$34="Moderado"),CONCATENATE("R10C",'Mapa final'!$R$34),"")</f>
        <v/>
      </c>
      <c r="Q165" s="52" t="str">
        <f>IF(AND('Mapa final'!$AB$35="Baja",'Mapa final'!$AD$35="Moderado"),CONCATENATE("R10C",'Mapa final'!$R$35),"")</f>
        <v>R10C2</v>
      </c>
      <c r="R165" s="124" t="str">
        <f>IF(AND('Mapa final'!$AB$36="Baja",'Mapa final'!$AD$36="Moderado"),CONCATENATE("R10C",'Mapa final'!$R$36),"")</f>
        <v>R10C3</v>
      </c>
      <c r="S165" s="118" t="str">
        <f>IF(AND('Mapa final'!$AB$34="Baja",'Mapa final'!$AD$34="Mayor"),CONCATENATE("R10C",'Mapa final'!$R$34),"")</f>
        <v/>
      </c>
      <c r="T165" s="44" t="str">
        <f>IF(AND('Mapa final'!$AB$35="Baja",'Mapa final'!$AD$35="Mayor"),CONCATENATE("R10C",'Mapa final'!$R$35),"")</f>
        <v/>
      </c>
      <c r="U165" s="119" t="str">
        <f>IF(AND('Mapa final'!$AB$36="Baja",'Mapa final'!$AD$36="Mayor"),CONCATENATE("R10C",'Mapa final'!$R$36),"")</f>
        <v/>
      </c>
      <c r="V165" s="45" t="str">
        <f>IF(AND('Mapa final'!$AB$34="Baja",'Mapa final'!$AD$34="Catastrófico"),CONCATENATE("R10C",'Mapa final'!$R$34),"")</f>
        <v/>
      </c>
      <c r="W165" s="46" t="str">
        <f>IF(AND('Mapa final'!$AB$35="Baja",'Mapa final'!$AD$35="Catastrófico"),CONCATENATE("R10C",'Mapa final'!$R$35),"")</f>
        <v/>
      </c>
      <c r="X165" s="113" t="str">
        <f>IF(AND('Mapa final'!$AB$36="Baja",'Mapa final'!$AD$36="Catastrófico"),CONCATENATE("R10C",'Mapa final'!$R$36),"")</f>
        <v/>
      </c>
      <c r="Y165" s="58"/>
      <c r="Z165" s="303"/>
      <c r="AA165" s="304"/>
      <c r="AB165" s="304"/>
      <c r="AC165" s="304"/>
      <c r="AD165" s="304"/>
      <c r="AE165" s="305"/>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row>
    <row r="166" spans="1:61" ht="15" customHeight="1" x14ac:dyDescent="0.25">
      <c r="A166" s="58"/>
      <c r="B166" s="298"/>
      <c r="C166" s="298"/>
      <c r="D166" s="299"/>
      <c r="E166" s="285"/>
      <c r="F166" s="286"/>
      <c r="G166" s="286"/>
      <c r="H166" s="286"/>
      <c r="I166" s="286"/>
      <c r="J166" s="128" t="str">
        <f>IF(AND('Mapa final'!$AB$37="Baja",'Mapa final'!$AD$37="Leve"),CONCATENATE("R11C",'Mapa final'!$R$37),"")</f>
        <v/>
      </c>
      <c r="K166" s="56" t="str">
        <f>IF(AND('Mapa final'!$AB$38="Baja",'Mapa final'!$AD$38="Leve"),CONCATENATE("R11C",'Mapa final'!$R$38),"")</f>
        <v/>
      </c>
      <c r="L166" s="129" t="str">
        <f>IF(AND('Mapa final'!$AB$39="Baja",'Mapa final'!$AD$39="Leve"),CONCATENATE("R11C",'Mapa final'!$R$39),"")</f>
        <v/>
      </c>
      <c r="M166" s="51" t="str">
        <f>IF(AND('Mapa final'!$AB$37="Baja",'Mapa final'!$AD$37="Menor"),CONCATENATE("R11C",'Mapa final'!$R$37),"")</f>
        <v/>
      </c>
      <c r="N166" s="52" t="str">
        <f>IF(AND('Mapa final'!$AB$38="Baja",'Mapa final'!$AD$38="Menor"),CONCATENATE("R11C",'Mapa final'!$R$38),"")</f>
        <v/>
      </c>
      <c r="O166" s="124" t="str">
        <f>IF(AND('Mapa final'!$AB$39="Baja",'Mapa final'!$AD$39="Menor"),CONCATENATE("R11C",'Mapa final'!$R$39),"")</f>
        <v/>
      </c>
      <c r="P166" s="51" t="str">
        <f>IF(AND('Mapa final'!$AB$37="Baja",'Mapa final'!$AD$37="Moderado"),CONCATENATE("R11C",'Mapa final'!$R$37),"")</f>
        <v/>
      </c>
      <c r="Q166" s="52" t="str">
        <f>IF(AND('Mapa final'!$AB$38="Baja",'Mapa final'!$AD$38="Moderado"),CONCATENATE("R11C",'Mapa final'!$R$38),"")</f>
        <v/>
      </c>
      <c r="R166" s="124" t="str">
        <f>IF(AND('Mapa final'!$AB$39="Baja",'Mapa final'!$AD$39="Moderado"),CONCATENATE("R11C",'Mapa final'!$R$39),"")</f>
        <v/>
      </c>
      <c r="S166" s="118" t="str">
        <f>IF(AND('Mapa final'!$AB$37="Baja",'Mapa final'!$AD$37="Mayor"),CONCATENATE("R11C",'Mapa final'!$R$37),"")</f>
        <v>R11C1</v>
      </c>
      <c r="T166" s="44" t="str">
        <f>IF(AND('Mapa final'!$AB$38="Baja",'Mapa final'!$AD$38="Mayor"),CONCATENATE("R11C",'Mapa final'!$R$38),"")</f>
        <v/>
      </c>
      <c r="U166" s="119" t="str">
        <f>IF(AND('Mapa final'!$AB$39="Baja",'Mapa final'!$AD$39="Mayor"),CONCATENATE("R11C",'Mapa final'!$R$39),"")</f>
        <v/>
      </c>
      <c r="V166" s="45" t="str">
        <f>IF(AND('Mapa final'!$AB$37="Baja",'Mapa final'!$AD$37="Catastrófico"),CONCATENATE("R11C",'Mapa final'!$R$37),"")</f>
        <v/>
      </c>
      <c r="W166" s="46" t="str">
        <f>IF(AND('Mapa final'!$AB$38="Baja",'Mapa final'!$AD$38="Catastrófico"),CONCATENATE("R11C",'Mapa final'!$R$38),"")</f>
        <v/>
      </c>
      <c r="X166" s="113" t="str">
        <f>IF(AND('Mapa final'!$AB$39="Baja",'Mapa final'!$AD$39="Catastrófico"),CONCATENATE("R11C",'Mapa final'!$R$39),"")</f>
        <v/>
      </c>
      <c r="Y166" s="58"/>
      <c r="Z166" s="303"/>
      <c r="AA166" s="304"/>
      <c r="AB166" s="304"/>
      <c r="AC166" s="304"/>
      <c r="AD166" s="304"/>
      <c r="AE166" s="305"/>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row>
    <row r="167" spans="1:61" ht="15" customHeight="1" x14ac:dyDescent="0.25">
      <c r="A167" s="58"/>
      <c r="B167" s="298"/>
      <c r="C167" s="298"/>
      <c r="D167" s="299"/>
      <c r="E167" s="285"/>
      <c r="F167" s="286"/>
      <c r="G167" s="286"/>
      <c r="H167" s="286"/>
      <c r="I167" s="286"/>
      <c r="J167" s="128" t="str">
        <f>IF(AND('Mapa final'!$AB$40="Baja",'Mapa final'!$AD$40="Leve"),CONCATENATE("R12C",'Mapa final'!$R$40),"")</f>
        <v/>
      </c>
      <c r="K167" s="56" t="str">
        <f>IF(AND('Mapa final'!$AB$41="Baja",'Mapa final'!$AD$41="Leve"),CONCATENATE("R12C",'Mapa final'!$R$41),"")</f>
        <v/>
      </c>
      <c r="L167" s="129" t="str">
        <f>IF(AND('Mapa final'!$AB$42="Baja",'Mapa final'!$AD$42="Leve"),CONCATENATE("R12C",'Mapa final'!$R$42),"")</f>
        <v/>
      </c>
      <c r="M167" s="51" t="str">
        <f>IF(AND('Mapa final'!$AB$40="Baja",'Mapa final'!$AD$40="Menor"),CONCATENATE("R12C",'Mapa final'!$R$40),"")</f>
        <v/>
      </c>
      <c r="N167" s="52" t="str">
        <f>IF(AND('Mapa final'!$AB$41="Baja",'Mapa final'!$AD$41="Menor"),CONCATENATE("R12C",'Mapa final'!$R$41),"")</f>
        <v/>
      </c>
      <c r="O167" s="124" t="str">
        <f>IF(AND('Mapa final'!$AB$42="Baja",'Mapa final'!$AD$42="Menor"),CONCATENATE("R12C",'Mapa final'!$R$42),"")</f>
        <v/>
      </c>
      <c r="P167" s="51" t="str">
        <f>IF(AND('Mapa final'!$AB$40="Baja",'Mapa final'!$AD$40="Moderado"),CONCATENATE("R12C",'Mapa final'!$R$40),"")</f>
        <v>R12C1</v>
      </c>
      <c r="Q167" s="52" t="str">
        <f>IF(AND('Mapa final'!$AB$41="Baja",'Mapa final'!$AD$41="Moderado"),CONCATENATE("R12C",'Mapa final'!$R$41),"")</f>
        <v/>
      </c>
      <c r="R167" s="124" t="str">
        <f>IF(AND('Mapa final'!$AB$42="Baja",'Mapa final'!$AD$42="Moderado"),CONCATENATE("R12C",'Mapa final'!$R$42),"")</f>
        <v/>
      </c>
      <c r="S167" s="118" t="str">
        <f>IF(AND('Mapa final'!$AB$40="Baja",'Mapa final'!$AD$40="Mayor"),CONCATENATE("R12C",'Mapa final'!$R$40),"")</f>
        <v/>
      </c>
      <c r="T167" s="44" t="str">
        <f>IF(AND('Mapa final'!$AB$41="Baja",'Mapa final'!$AD$41="Mayor"),CONCATENATE("R12C",'Mapa final'!$R$41),"")</f>
        <v/>
      </c>
      <c r="U167" s="119" t="str">
        <f>IF(AND('Mapa final'!$AB$42="Baja",'Mapa final'!$AD$42="Mayor"),CONCATENATE("R12C",'Mapa final'!$R$42),"")</f>
        <v/>
      </c>
      <c r="V167" s="45" t="str">
        <f>IF(AND('Mapa final'!$AB$40="Baja",'Mapa final'!$AD$40="Catastrófico"),CONCATENATE("R12C",'Mapa final'!$R$40),"")</f>
        <v/>
      </c>
      <c r="W167" s="46" t="str">
        <f>IF(AND('Mapa final'!$AB$41="Baja",'Mapa final'!$AD$41="Catastrófico"),CONCATENATE("R12C",'Mapa final'!$R$41),"")</f>
        <v/>
      </c>
      <c r="X167" s="113" t="str">
        <f>IF(AND('Mapa final'!$AB$42="Baja",'Mapa final'!$AD$42="Catastrófico"),CONCATENATE("R12C",'Mapa final'!$R$42),"")</f>
        <v/>
      </c>
      <c r="Y167" s="58"/>
      <c r="Z167" s="303"/>
      <c r="AA167" s="304"/>
      <c r="AB167" s="304"/>
      <c r="AC167" s="304"/>
      <c r="AD167" s="304"/>
      <c r="AE167" s="305"/>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row>
    <row r="168" spans="1:61" ht="15" customHeight="1" x14ac:dyDescent="0.25">
      <c r="A168" s="58"/>
      <c r="B168" s="298"/>
      <c r="C168" s="298"/>
      <c r="D168" s="299"/>
      <c r="E168" s="285"/>
      <c r="F168" s="286"/>
      <c r="G168" s="286"/>
      <c r="H168" s="286"/>
      <c r="I168" s="286"/>
      <c r="J168" s="128" t="str">
        <f>IF(AND('Mapa final'!$AB$43="Baja",'Mapa final'!$AD$43="Leve"),CONCATENATE("R13C",'Mapa final'!$R$43),"")</f>
        <v/>
      </c>
      <c r="K168" s="56" t="str">
        <f>IF(AND('Mapa final'!$AB$44="Baja",'Mapa final'!$AD$44="Leve"),CONCATENATE("R13C",'Mapa final'!$R$44),"")</f>
        <v/>
      </c>
      <c r="L168" s="129" t="str">
        <f>IF(AND('Mapa final'!$AB$45="Baja",'Mapa final'!$AD$45="Leve"),CONCATENATE("R13C",'Mapa final'!$R$45),"")</f>
        <v/>
      </c>
      <c r="M168" s="51" t="str">
        <f>IF(AND('Mapa final'!$AB$43="Baja",'Mapa final'!$AD$43="Menor"),CONCATENATE("R13C",'Mapa final'!$R$43),"")</f>
        <v/>
      </c>
      <c r="N168" s="52" t="str">
        <f>IF(AND('Mapa final'!$AB$44="Baja",'Mapa final'!$AD$44="Menor"),CONCATENATE("R13C",'Mapa final'!$R$44),"")</f>
        <v/>
      </c>
      <c r="O168" s="124" t="str">
        <f>IF(AND('Mapa final'!$AB$45="Baja",'Mapa final'!$AD$45="Menor"),CONCATENATE("R13C",'Mapa final'!$R$45),"")</f>
        <v/>
      </c>
      <c r="P168" s="51" t="str">
        <f>IF(AND('Mapa final'!$AB$43="Baja",'Mapa final'!$AD$43="Moderado"),CONCATENATE("R13C",'Mapa final'!$R$43),"")</f>
        <v/>
      </c>
      <c r="Q168" s="52" t="str">
        <f>IF(AND('Mapa final'!$AB$44="Baja",'Mapa final'!$AD$44="Moderado"),CONCATENATE("R13C",'Mapa final'!$R$44),"")</f>
        <v/>
      </c>
      <c r="R168" s="124" t="str">
        <f>IF(AND('Mapa final'!$AB$45="Baja",'Mapa final'!$AD$45="Moderado"),CONCATENATE("R13C",'Mapa final'!$R$45),"")</f>
        <v/>
      </c>
      <c r="S168" s="118" t="str">
        <f>IF(AND('Mapa final'!$AB$43="Baja",'Mapa final'!$AD$43="Mayor"),CONCATENATE("R13C",'Mapa final'!$R$43),"")</f>
        <v/>
      </c>
      <c r="T168" s="44" t="str">
        <f>IF(AND('Mapa final'!$AB$44="Baja",'Mapa final'!$AD$44="Mayor"),CONCATENATE("R13C",'Mapa final'!$R$44),"")</f>
        <v/>
      </c>
      <c r="U168" s="119" t="str">
        <f>IF(AND('Mapa final'!$AB$45="Baja",'Mapa final'!$AD$45="Mayor"),CONCATENATE("R13C",'Mapa final'!$R$45),"")</f>
        <v/>
      </c>
      <c r="V168" s="45" t="str">
        <f>IF(AND('Mapa final'!$AB$43="Baja",'Mapa final'!$AD$43="Catastrófico"),CONCATENATE("R13C",'Mapa final'!$R$43),"")</f>
        <v/>
      </c>
      <c r="W168" s="46" t="str">
        <f>IF(AND('Mapa final'!$AB$44="Baja",'Mapa final'!$AD$44="Catastrófico"),CONCATENATE("R13C",'Mapa final'!$R$44),"")</f>
        <v/>
      </c>
      <c r="X168" s="113" t="str">
        <f>IF(AND('Mapa final'!$AB$45="Baja",'Mapa final'!$AD$45="Catastrófico"),CONCATENATE("R13C",'Mapa final'!$R$45),"")</f>
        <v/>
      </c>
      <c r="Y168" s="58"/>
      <c r="Z168" s="303"/>
      <c r="AA168" s="304"/>
      <c r="AB168" s="304"/>
      <c r="AC168" s="304"/>
      <c r="AD168" s="304"/>
      <c r="AE168" s="305"/>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row>
    <row r="169" spans="1:61" ht="15" customHeight="1" x14ac:dyDescent="0.25">
      <c r="A169" s="58"/>
      <c r="B169" s="298"/>
      <c r="C169" s="298"/>
      <c r="D169" s="299"/>
      <c r="E169" s="285"/>
      <c r="F169" s="286"/>
      <c r="G169" s="286"/>
      <c r="H169" s="286"/>
      <c r="I169" s="286"/>
      <c r="J169" s="128" t="str">
        <f>IF(AND('Mapa final'!$AB$46="Baja",'Mapa final'!$AD$46="Leve"),CONCATENATE("R14C",'Mapa final'!$R$46),"")</f>
        <v/>
      </c>
      <c r="K169" s="56" t="str">
        <f>IF(AND('Mapa final'!$AB$47="Baja",'Mapa final'!$AD$47="Leve"),CONCATENATE("R14C",'Mapa final'!$R$47),"")</f>
        <v/>
      </c>
      <c r="L169" s="129" t="str">
        <f>IF(AND('Mapa final'!$AB$48="Baja",'Mapa final'!$AD$48="Leve"),CONCATENATE("R14C",'Mapa final'!$R$48),"")</f>
        <v/>
      </c>
      <c r="M169" s="51" t="str">
        <f>IF(AND('Mapa final'!$AB$46="Baja",'Mapa final'!$AD$46="Menor"),CONCATENATE("R14C",'Mapa final'!$R$46),"")</f>
        <v/>
      </c>
      <c r="N169" s="52" t="str">
        <f>IF(AND('Mapa final'!$AB$47="Baja",'Mapa final'!$AD$47="Menor"),CONCATENATE("R14C",'Mapa final'!$R$47),"")</f>
        <v/>
      </c>
      <c r="O169" s="124" t="str">
        <f>IF(AND('Mapa final'!$AB$48="Baja",'Mapa final'!$AD$48="Menor"),CONCATENATE("R14C",'Mapa final'!$R$48),"")</f>
        <v/>
      </c>
      <c r="P169" s="51" t="str">
        <f>IF(AND('Mapa final'!$AB$46="Baja",'Mapa final'!$AD$46="Moderado"),CONCATENATE("R14C",'Mapa final'!$R$46),"")</f>
        <v>R14C1</v>
      </c>
      <c r="Q169" s="52" t="str">
        <f>IF(AND('Mapa final'!$AB$47="Baja",'Mapa final'!$AD$47="Moderado"),CONCATENATE("R14C",'Mapa final'!$R$47),"")</f>
        <v/>
      </c>
      <c r="R169" s="124" t="str">
        <f>IF(AND('Mapa final'!$AB$48="Baja",'Mapa final'!$AD$48="Moderado"),CONCATENATE("R14C",'Mapa final'!$R$48),"")</f>
        <v/>
      </c>
      <c r="S169" s="118" t="str">
        <f>IF(AND('Mapa final'!$AB$46="Baja",'Mapa final'!$AD$46="Mayor"),CONCATENATE("R14C",'Mapa final'!$R$46),"")</f>
        <v/>
      </c>
      <c r="T169" s="44" t="str">
        <f>IF(AND('Mapa final'!$AB$47="Baja",'Mapa final'!$AD$47="Mayor"),CONCATENATE("R14C",'Mapa final'!$R$47),"")</f>
        <v/>
      </c>
      <c r="U169" s="119" t="str">
        <f>IF(AND('Mapa final'!$AB$48="Baja",'Mapa final'!$AD$48="Mayor"),CONCATENATE("R14C",'Mapa final'!$R$48),"")</f>
        <v/>
      </c>
      <c r="V169" s="45" t="str">
        <f>IF(AND('Mapa final'!$AB$46="Baja",'Mapa final'!$AD$46="Catastrófico"),CONCATENATE("R14C",'Mapa final'!$R$46),"")</f>
        <v/>
      </c>
      <c r="W169" s="46" t="str">
        <f>IF(AND('Mapa final'!$AB$47="Baja",'Mapa final'!$AD$47="Catastrófico"),CONCATENATE("R14C",'Mapa final'!$R$47),"")</f>
        <v/>
      </c>
      <c r="X169" s="113" t="str">
        <f>IF(AND('Mapa final'!$AB$48="Baja",'Mapa final'!$AD$48="Catastrófico"),CONCATENATE("R14C",'Mapa final'!$R$48),"")</f>
        <v/>
      </c>
      <c r="Y169" s="58"/>
      <c r="Z169" s="303"/>
      <c r="AA169" s="304"/>
      <c r="AB169" s="304"/>
      <c r="AC169" s="304"/>
      <c r="AD169" s="304"/>
      <c r="AE169" s="305"/>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row>
    <row r="170" spans="1:61" ht="15" customHeight="1" x14ac:dyDescent="0.25">
      <c r="A170" s="58"/>
      <c r="B170" s="298"/>
      <c r="C170" s="298"/>
      <c r="D170" s="299"/>
      <c r="E170" s="285"/>
      <c r="F170" s="286"/>
      <c r="G170" s="286"/>
      <c r="H170" s="286"/>
      <c r="I170" s="286"/>
      <c r="J170" s="128" t="str">
        <f>IF(AND('Mapa final'!$AB$49="Baja",'Mapa final'!$AD$49="Leve"),CONCATENATE("R15C",'Mapa final'!$R$49),"")</f>
        <v/>
      </c>
      <c r="K170" s="56" t="str">
        <f>IF(AND('Mapa final'!$AB$50="Baja",'Mapa final'!$AD$50="Leve"),CONCATENATE("R15C",'Mapa final'!$R$50),"")</f>
        <v/>
      </c>
      <c r="L170" s="129" t="str">
        <f>IF(AND('Mapa final'!$AB$51="Baja",'Mapa final'!$AD$51="Leve"),CONCATENATE("R15C",'Mapa final'!$R$51),"")</f>
        <v/>
      </c>
      <c r="M170" s="51" t="str">
        <f>IF(AND('Mapa final'!$AB$49="Baja",'Mapa final'!$AD$49="Menor"),CONCATENATE("R15C",'Mapa final'!$R$49),"")</f>
        <v/>
      </c>
      <c r="N170" s="52" t="str">
        <f>IF(AND('Mapa final'!$AB$50="Baja",'Mapa final'!$AD$50="Menor"),CONCATENATE("R15C",'Mapa final'!$R$50),"")</f>
        <v/>
      </c>
      <c r="O170" s="124" t="str">
        <f>IF(AND('Mapa final'!$AB$51="Baja",'Mapa final'!$AD$51="Menor"),CONCATENATE("R15C",'Mapa final'!$R$51),"")</f>
        <v/>
      </c>
      <c r="P170" s="51" t="str">
        <f>IF(AND('Mapa final'!$AB$49="Baja",'Mapa final'!$AD$49="Moderado"),CONCATENATE("R15C",'Mapa final'!$R$49),"")</f>
        <v/>
      </c>
      <c r="Q170" s="52" t="str">
        <f>IF(AND('Mapa final'!$AB$50="Baja",'Mapa final'!$AD$50="Moderado"),CONCATENATE("R15C",'Mapa final'!$R$50),"")</f>
        <v/>
      </c>
      <c r="R170" s="124" t="str">
        <f>IF(AND('Mapa final'!$AB$51="Baja",'Mapa final'!$AD$51="Moderado"),CONCATENATE("R15C",'Mapa final'!$R$51),"")</f>
        <v/>
      </c>
      <c r="S170" s="118" t="str">
        <f>IF(AND('Mapa final'!$AB$49="Baja",'Mapa final'!$AD$49="Mayor"),CONCATENATE("R15C",'Mapa final'!$R$49),"")</f>
        <v/>
      </c>
      <c r="T170" s="44" t="str">
        <f>IF(AND('Mapa final'!$AB$50="Baja",'Mapa final'!$AD$50="Mayor"),CONCATENATE("R15C",'Mapa final'!$R$50),"")</f>
        <v/>
      </c>
      <c r="U170" s="119" t="str">
        <f>IF(AND('Mapa final'!$AB$51="Baja",'Mapa final'!$AD$51="Mayor"),CONCATENATE("R15C",'Mapa final'!$R$51),"")</f>
        <v/>
      </c>
      <c r="V170" s="45" t="str">
        <f>IF(AND('Mapa final'!$AB$49="Baja",'Mapa final'!$AD$49="Catastrófico"),CONCATENATE("R15C",'Mapa final'!$R$49),"")</f>
        <v/>
      </c>
      <c r="W170" s="46" t="str">
        <f>IF(AND('Mapa final'!$AB$50="Baja",'Mapa final'!$AD$50="Catastrófico"),CONCATENATE("R15C",'Mapa final'!$R$50),"")</f>
        <v/>
      </c>
      <c r="X170" s="113" t="str">
        <f>IF(AND('Mapa final'!$AB$51="Baja",'Mapa final'!$AD$51="Catastrófico"),CONCATENATE("R15C",'Mapa final'!$R$51),"")</f>
        <v/>
      </c>
      <c r="Y170" s="58"/>
      <c r="Z170" s="303"/>
      <c r="AA170" s="304"/>
      <c r="AB170" s="304"/>
      <c r="AC170" s="304"/>
      <c r="AD170" s="304"/>
      <c r="AE170" s="305"/>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row>
    <row r="171" spans="1:61" ht="15" customHeight="1" x14ac:dyDescent="0.25">
      <c r="A171" s="58"/>
      <c r="B171" s="298"/>
      <c r="C171" s="298"/>
      <c r="D171" s="299"/>
      <c r="E171" s="285"/>
      <c r="F171" s="286"/>
      <c r="G171" s="286"/>
      <c r="H171" s="286"/>
      <c r="I171" s="286"/>
      <c r="J171" s="128" t="str">
        <f>IF(AND('Mapa final'!$AB$52="Baja",'Mapa final'!$AD$52="Leve"),CONCATENATE("R16C",'Mapa final'!$R$52),"")</f>
        <v/>
      </c>
      <c r="K171" s="56" t="str">
        <f>IF(AND('Mapa final'!$AB$53="Baja",'Mapa final'!$AD$53="Leve"),CONCATENATE("R16C",'Mapa final'!$R$53),"")</f>
        <v/>
      </c>
      <c r="L171" s="129" t="str">
        <f>IF(AND('Mapa final'!$AB$54="Baja",'Mapa final'!$AD$54="Leve"),CONCATENATE("R16C",'Mapa final'!$R$54),"")</f>
        <v/>
      </c>
      <c r="M171" s="51" t="str">
        <f>IF(AND('Mapa final'!$AB$52="Baja",'Mapa final'!$AD$52="Menor"),CONCATENATE("R16C",'Mapa final'!$R$52),"")</f>
        <v/>
      </c>
      <c r="N171" s="52" t="str">
        <f>IF(AND('Mapa final'!$AB$53="Baja",'Mapa final'!$AD$53="Menor"),CONCATENATE("R16C",'Mapa final'!$R$53),"")</f>
        <v/>
      </c>
      <c r="O171" s="124" t="str">
        <f>IF(AND('Mapa final'!$AB$54="Baja",'Mapa final'!$AD$54="Menor"),CONCATENATE("R16C",'Mapa final'!$R$54),"")</f>
        <v/>
      </c>
      <c r="P171" s="51" t="str">
        <f>IF(AND('Mapa final'!$AB$52="Baja",'Mapa final'!$AD$52="Moderado"),CONCATENATE("R16C",'Mapa final'!$R$52),"")</f>
        <v/>
      </c>
      <c r="Q171" s="52" t="str">
        <f>IF(AND('Mapa final'!$AB$53="Baja",'Mapa final'!$AD$53="Moderado"),CONCATENATE("R16C",'Mapa final'!$R$53),"")</f>
        <v/>
      </c>
      <c r="R171" s="124" t="str">
        <f>IF(AND('Mapa final'!$AB$54="Baja",'Mapa final'!$AD$54="Moderado"),CONCATENATE("R16C",'Mapa final'!$R$54),"")</f>
        <v/>
      </c>
      <c r="S171" s="118" t="str">
        <f>IF(AND('Mapa final'!$AB$52="Baja",'Mapa final'!$AD$52="Mayor"),CONCATENATE("R16C",'Mapa final'!$R$52),"")</f>
        <v/>
      </c>
      <c r="T171" s="44" t="str">
        <f>IF(AND('Mapa final'!$AB$53="Baja",'Mapa final'!$AD$53="Mayor"),CONCATENATE("R16C",'Mapa final'!$R$53),"")</f>
        <v/>
      </c>
      <c r="U171" s="119" t="str">
        <f>IF(AND('Mapa final'!$AB$54="Baja",'Mapa final'!$AD$54="Mayor"),CONCATENATE("R16C",'Mapa final'!$R$54),"")</f>
        <v/>
      </c>
      <c r="V171" s="45" t="str">
        <f>IF(AND('Mapa final'!$AB$52="Baja",'Mapa final'!$AD$52="Catastrófico"),CONCATENATE("R16C",'Mapa final'!$R$52),"")</f>
        <v/>
      </c>
      <c r="W171" s="46" t="str">
        <f>IF(AND('Mapa final'!$AB$53="Baja",'Mapa final'!$AD$53="Catastrófico"),CONCATENATE("R16C",'Mapa final'!$R$53),"")</f>
        <v/>
      </c>
      <c r="X171" s="113" t="str">
        <f>IF(AND('Mapa final'!$AB$54="Baja",'Mapa final'!$AD$54="Catastrófico"),CONCATENATE("R16C",'Mapa final'!$R$54),"")</f>
        <v/>
      </c>
      <c r="Y171" s="58"/>
      <c r="Z171" s="303"/>
      <c r="AA171" s="304"/>
      <c r="AB171" s="304"/>
      <c r="AC171" s="304"/>
      <c r="AD171" s="304"/>
      <c r="AE171" s="305"/>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row>
    <row r="172" spans="1:61" ht="15" customHeight="1" x14ac:dyDescent="0.25">
      <c r="A172" s="58"/>
      <c r="B172" s="298"/>
      <c r="C172" s="298"/>
      <c r="D172" s="299"/>
      <c r="E172" s="285"/>
      <c r="F172" s="286"/>
      <c r="G172" s="286"/>
      <c r="H172" s="286"/>
      <c r="I172" s="286"/>
      <c r="J172" s="128" t="str">
        <f>IF(AND('Mapa final'!$AB$55="Baja",'Mapa final'!$AD$55="Leve"),CONCATENATE("R17C",'Mapa final'!$R$55),"")</f>
        <v/>
      </c>
      <c r="K172" s="56" t="str">
        <f>IF(AND('Mapa final'!$AB$56="Baja",'Mapa final'!$AD$56="Leve"),CONCATENATE("R17C",'Mapa final'!$R$56),"")</f>
        <v/>
      </c>
      <c r="L172" s="129" t="str">
        <f>IF(AND('Mapa final'!$AB$57="Baja",'Mapa final'!$AD$57="Leve"),CONCATENATE("R17C",'Mapa final'!$R$57),"")</f>
        <v/>
      </c>
      <c r="M172" s="51" t="str">
        <f>IF(AND('Mapa final'!$AB$55="Baja",'Mapa final'!$AD$55="Menor"),CONCATENATE("R17C",'Mapa final'!$R$55),"")</f>
        <v/>
      </c>
      <c r="N172" s="52" t="str">
        <f>IF(AND('Mapa final'!$AB$56="Baja",'Mapa final'!$AD$56="Menor"),CONCATENATE("R17C",'Mapa final'!$R$56),"")</f>
        <v/>
      </c>
      <c r="O172" s="124" t="str">
        <f>IF(AND('Mapa final'!$AB$57="Baja",'Mapa final'!$AD$57="Menor"),CONCATENATE("R17C",'Mapa final'!$R$57),"")</f>
        <v/>
      </c>
      <c r="P172" s="51" t="str">
        <f>IF(AND('Mapa final'!$AB$55="Baja",'Mapa final'!$AD$55="Moderado"),CONCATENATE("R17C",'Mapa final'!$R$55),"")</f>
        <v/>
      </c>
      <c r="Q172" s="52" t="str">
        <f>IF(AND('Mapa final'!$AB$56="Baja",'Mapa final'!$AD$56="Moderado"),CONCATENATE("R17C",'Mapa final'!$R$56),"")</f>
        <v/>
      </c>
      <c r="R172" s="124" t="str">
        <f>IF(AND('Mapa final'!$AB$57="Baja",'Mapa final'!$AD$57="Moderado"),CONCATENATE("R17C",'Mapa final'!$R$57),"")</f>
        <v/>
      </c>
      <c r="S172" s="118" t="str">
        <f>IF(AND('Mapa final'!$AB$55="Baja",'Mapa final'!$AD$55="Mayor"),CONCATENATE("R17C",'Mapa final'!$R$55),"")</f>
        <v/>
      </c>
      <c r="T172" s="44" t="str">
        <f>IF(AND('Mapa final'!$AB$56="Baja",'Mapa final'!$AD$56="Mayor"),CONCATENATE("R17C",'Mapa final'!$R$56),"")</f>
        <v/>
      </c>
      <c r="U172" s="119" t="str">
        <f>IF(AND('Mapa final'!$AB$57="Baja",'Mapa final'!$AD$57="Mayor"),CONCATENATE("R17C",'Mapa final'!$R$57),"")</f>
        <v/>
      </c>
      <c r="V172" s="45" t="str">
        <f>IF(AND('Mapa final'!$AB$55="Baja",'Mapa final'!$AD$55="Catastrófico"),CONCATENATE("R17C",'Mapa final'!$R$55),"")</f>
        <v/>
      </c>
      <c r="W172" s="46" t="str">
        <f>IF(AND('Mapa final'!$AB$56="Baja",'Mapa final'!$AD$56="Catastrófico"),CONCATENATE("R17C",'Mapa final'!$R$56),"")</f>
        <v/>
      </c>
      <c r="X172" s="113" t="str">
        <f>IF(AND('Mapa final'!$AB$57="Baja",'Mapa final'!$AD$57="Catastrófico"),CONCATENATE("R17C",'Mapa final'!$R$57),"")</f>
        <v/>
      </c>
      <c r="Y172" s="58"/>
      <c r="Z172" s="303"/>
      <c r="AA172" s="304"/>
      <c r="AB172" s="304"/>
      <c r="AC172" s="304"/>
      <c r="AD172" s="304"/>
      <c r="AE172" s="305"/>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row>
    <row r="173" spans="1:61" ht="15" customHeight="1" x14ac:dyDescent="0.25">
      <c r="A173" s="58"/>
      <c r="B173" s="298"/>
      <c r="C173" s="298"/>
      <c r="D173" s="299"/>
      <c r="E173" s="285"/>
      <c r="F173" s="286"/>
      <c r="G173" s="286"/>
      <c r="H173" s="286"/>
      <c r="I173" s="286"/>
      <c r="J173" s="128" t="str">
        <f>IF(AND('Mapa final'!$AB$58="Baja",'Mapa final'!$AD$58="Leve"),CONCATENATE("R18C",'Mapa final'!$R$58),"")</f>
        <v/>
      </c>
      <c r="K173" s="56" t="str">
        <f>IF(AND('Mapa final'!$AB$59="Baja",'Mapa final'!$AD$59="Leve"),CONCATENATE("R18C",'Mapa final'!$R$59),"")</f>
        <v/>
      </c>
      <c r="L173" s="129" t="str">
        <f>IF(AND('Mapa final'!$AB$60="Baja",'Mapa final'!$AD$60="Leve"),CONCATENATE("R18C",'Mapa final'!$R$60),"")</f>
        <v/>
      </c>
      <c r="M173" s="51" t="str">
        <f>IF(AND('Mapa final'!$AB$58="Baja",'Mapa final'!$AD$58="Menor"),CONCATENATE("R18C",'Mapa final'!$R$58),"")</f>
        <v/>
      </c>
      <c r="N173" s="52" t="str">
        <f>IF(AND('Mapa final'!$AB$59="Baja",'Mapa final'!$AD$59="Menor"),CONCATENATE("R18C",'Mapa final'!$R$59),"")</f>
        <v/>
      </c>
      <c r="O173" s="124" t="str">
        <f>IF(AND('Mapa final'!$AB$60="Baja",'Mapa final'!$AD$60="Menor"),CONCATENATE("R18C",'Mapa final'!$R$60),"")</f>
        <v/>
      </c>
      <c r="P173" s="51" t="str">
        <f>IF(AND('Mapa final'!$AB$58="Baja",'Mapa final'!$AD$58="Moderado"),CONCATENATE("R18C",'Mapa final'!$R$58),"")</f>
        <v/>
      </c>
      <c r="Q173" s="52" t="str">
        <f>IF(AND('Mapa final'!$AB$59="Baja",'Mapa final'!$AD$59="Moderado"),CONCATENATE("R18C",'Mapa final'!$R$59),"")</f>
        <v>R18C2</v>
      </c>
      <c r="R173" s="124" t="str">
        <f>IF(AND('Mapa final'!$AB$60="Baja",'Mapa final'!$AD$60="Moderado"),CONCATENATE("R18C",'Mapa final'!$R$60),"")</f>
        <v/>
      </c>
      <c r="S173" s="118" t="str">
        <f>IF(AND('Mapa final'!$AB$58="Baja",'Mapa final'!$AD$58="Mayor"),CONCATENATE("R18C",'Mapa final'!$R$58),"")</f>
        <v/>
      </c>
      <c r="T173" s="44" t="str">
        <f>IF(AND('Mapa final'!$AB$59="Baja",'Mapa final'!$AD$59="Mayor"),CONCATENATE("R18C",'Mapa final'!$R$59),"")</f>
        <v/>
      </c>
      <c r="U173" s="119" t="str">
        <f>IF(AND('Mapa final'!$AB$60="Baja",'Mapa final'!$AD$60="Mayor"),CONCATENATE("R18C",'Mapa final'!$R$60),"")</f>
        <v/>
      </c>
      <c r="V173" s="45" t="str">
        <f>IF(AND('Mapa final'!$AB$58="Baja",'Mapa final'!$AD$58="Catastrófico"),CONCATENATE("R18C",'Mapa final'!$R$58),"")</f>
        <v/>
      </c>
      <c r="W173" s="46" t="str">
        <f>IF(AND('Mapa final'!$AB$59="Baja",'Mapa final'!$AD$59="Catastrófico"),CONCATENATE("R18C",'Mapa final'!$R$59),"")</f>
        <v/>
      </c>
      <c r="X173" s="113" t="str">
        <f>IF(AND('Mapa final'!$AB$60="Baja",'Mapa final'!$AD$60="Catastrófico"),CONCATENATE("R18C",'Mapa final'!$R$60),"")</f>
        <v/>
      </c>
      <c r="Y173" s="58"/>
      <c r="Z173" s="303"/>
      <c r="AA173" s="304"/>
      <c r="AB173" s="304"/>
      <c r="AC173" s="304"/>
      <c r="AD173" s="304"/>
      <c r="AE173" s="305"/>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row>
    <row r="174" spans="1:61" ht="15" customHeight="1" x14ac:dyDescent="0.25">
      <c r="A174" s="58"/>
      <c r="B174" s="298"/>
      <c r="C174" s="298"/>
      <c r="D174" s="299"/>
      <c r="E174" s="285"/>
      <c r="F174" s="286"/>
      <c r="G174" s="286"/>
      <c r="H174" s="286"/>
      <c r="I174" s="286"/>
      <c r="J174" s="128" t="str">
        <f>IF(AND('Mapa final'!$AB$61="Baja",'Mapa final'!$AD$61="Leve"),CONCATENATE("R19C",'Mapa final'!$R$61),"")</f>
        <v/>
      </c>
      <c r="K174" s="56" t="str">
        <f>IF(AND('Mapa final'!$AB$62="Baja",'Mapa final'!$AD$62="Leve"),CONCATENATE("R19C",'Mapa final'!$R$62),"")</f>
        <v/>
      </c>
      <c r="L174" s="129" t="str">
        <f>IF(AND('Mapa final'!$AB$63="Baja",'Mapa final'!$AD$63="Leve"),CONCATENATE("R19C",'Mapa final'!$R$63),"")</f>
        <v/>
      </c>
      <c r="M174" s="51" t="str">
        <f>IF(AND('Mapa final'!$AB$61="Baja",'Mapa final'!$AD$61="Menor"),CONCATENATE("R19C",'Mapa final'!$R$61),"")</f>
        <v/>
      </c>
      <c r="N174" s="52" t="str">
        <f>IF(AND('Mapa final'!$AB$62="Baja",'Mapa final'!$AD$62="Menor"),CONCATENATE("R19C",'Mapa final'!$R$62),"")</f>
        <v/>
      </c>
      <c r="O174" s="124" t="str">
        <f>IF(AND('Mapa final'!$AB$63="Baja",'Mapa final'!$AD$63="Menor"),CONCATENATE("R19C",'Mapa final'!$R$63),"")</f>
        <v/>
      </c>
      <c r="P174" s="51" t="str">
        <f>IF(AND('Mapa final'!$AB$61="Baja",'Mapa final'!$AD$61="Moderado"),CONCATENATE("R19C",'Mapa final'!$R$61),"")</f>
        <v/>
      </c>
      <c r="Q174" s="52" t="str">
        <f>IF(AND('Mapa final'!$AB$62="Baja",'Mapa final'!$AD$62="Moderado"),CONCATENATE("R19C",'Mapa final'!$R$62),"")</f>
        <v/>
      </c>
      <c r="R174" s="124" t="str">
        <f>IF(AND('Mapa final'!$AB$63="Baja",'Mapa final'!$AD$63="Moderado"),CONCATENATE("R19C",'Mapa final'!$R$63),"")</f>
        <v/>
      </c>
      <c r="S174" s="118" t="str">
        <f>IF(AND('Mapa final'!$AB$61="Baja",'Mapa final'!$AD$61="Mayor"),CONCATENATE("R19C",'Mapa final'!$R$61),"")</f>
        <v/>
      </c>
      <c r="T174" s="44" t="str">
        <f>IF(AND('Mapa final'!$AB$62="Baja",'Mapa final'!$AD$62="Mayor"),CONCATENATE("R19C",'Mapa final'!$R$62),"")</f>
        <v/>
      </c>
      <c r="U174" s="119" t="str">
        <f>IF(AND('Mapa final'!$AB$63="Baja",'Mapa final'!$AD$63="Mayor"),CONCATENATE("R19C",'Mapa final'!$R$63),"")</f>
        <v/>
      </c>
      <c r="V174" s="45" t="str">
        <f>IF(AND('Mapa final'!$AB$61="Baja",'Mapa final'!$AD$61="Catastrófico"),CONCATENATE("R19C",'Mapa final'!$R$61),"")</f>
        <v/>
      </c>
      <c r="W174" s="46" t="str">
        <f>IF(AND('Mapa final'!$AB$62="Baja",'Mapa final'!$AD$62="Catastrófico"),CONCATENATE("R19C",'Mapa final'!$R$62),"")</f>
        <v/>
      </c>
      <c r="X174" s="113" t="str">
        <f>IF(AND('Mapa final'!$AB$63="Baja",'Mapa final'!$AD$63="Catastrófico"),CONCATENATE("R19C",'Mapa final'!$R$63),"")</f>
        <v/>
      </c>
      <c r="Y174" s="58"/>
      <c r="Z174" s="303"/>
      <c r="AA174" s="304"/>
      <c r="AB174" s="304"/>
      <c r="AC174" s="304"/>
      <c r="AD174" s="304"/>
      <c r="AE174" s="305"/>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row>
    <row r="175" spans="1:61" ht="15" customHeight="1" x14ac:dyDescent="0.25">
      <c r="A175" s="58"/>
      <c r="B175" s="298"/>
      <c r="C175" s="298"/>
      <c r="D175" s="299"/>
      <c r="E175" s="285"/>
      <c r="F175" s="286"/>
      <c r="G175" s="286"/>
      <c r="H175" s="286"/>
      <c r="I175" s="286"/>
      <c r="J175" s="128" t="str">
        <f>IF(AND('Mapa final'!$AB$64="Baja",'Mapa final'!$AD$64="Leve"),CONCATENATE("R20C",'Mapa final'!$R$64),"")</f>
        <v/>
      </c>
      <c r="K175" s="56" t="str">
        <f>IF(AND('Mapa final'!$AB$65="Baja",'Mapa final'!$AD$65="Leve"),CONCATENATE("R20C",'Mapa final'!$R$65),"")</f>
        <v/>
      </c>
      <c r="L175" s="129" t="str">
        <f>IF(AND('Mapa final'!$AB$66="Baja",'Mapa final'!$AD$66="Leve"),CONCATENATE("R20C",'Mapa final'!$R$66),"")</f>
        <v/>
      </c>
      <c r="M175" s="51" t="str">
        <f>IF(AND('Mapa final'!$AB$64="Baja",'Mapa final'!$AD$64="Menor"),CONCATENATE("R20C",'Mapa final'!$R$64),"")</f>
        <v/>
      </c>
      <c r="N175" s="52" t="str">
        <f>IF(AND('Mapa final'!$AB$65="Baja",'Mapa final'!$AD$65="Menor"),CONCATENATE("R20C",'Mapa final'!$R$65),"")</f>
        <v/>
      </c>
      <c r="O175" s="124" t="str">
        <f>IF(AND('Mapa final'!$AB$66="Baja",'Mapa final'!$AD$66="Menor"),CONCATENATE("R20C",'Mapa final'!$R$66),"")</f>
        <v/>
      </c>
      <c r="P175" s="51" t="str">
        <f>IF(AND('Mapa final'!$AB$64="Baja",'Mapa final'!$AD$64="Moderado"),CONCATENATE("R20C",'Mapa final'!$R$64),"")</f>
        <v/>
      </c>
      <c r="Q175" s="52" t="str">
        <f>IF(AND('Mapa final'!$AB$65="Baja",'Mapa final'!$AD$65="Moderado"),CONCATENATE("R20C",'Mapa final'!$R$65),"")</f>
        <v/>
      </c>
      <c r="R175" s="124" t="str">
        <f>IF(AND('Mapa final'!$AB$66="Baja",'Mapa final'!$AD$66="Moderado"),CONCATENATE("R20C",'Mapa final'!$R$66),"")</f>
        <v/>
      </c>
      <c r="S175" s="118" t="str">
        <f>IF(AND('Mapa final'!$AB$64="Baja",'Mapa final'!$AD$64="Mayor"),CONCATENATE("R20C",'Mapa final'!$R$64),"")</f>
        <v>R20C1</v>
      </c>
      <c r="T175" s="44" t="str">
        <f>IF(AND('Mapa final'!$AB$65="Baja",'Mapa final'!$AD$65="Mayor"),CONCATENATE("R20C",'Mapa final'!$R$65),"")</f>
        <v/>
      </c>
      <c r="U175" s="119" t="str">
        <f>IF(AND('Mapa final'!$AB$66="Baja",'Mapa final'!$AD$66="Mayor"),CONCATENATE("R20C",'Mapa final'!$R$66),"")</f>
        <v/>
      </c>
      <c r="V175" s="45" t="str">
        <f>IF(AND('Mapa final'!$AB$64="Baja",'Mapa final'!$AD$64="Catastrófico"),CONCATENATE("R20C",'Mapa final'!$R$64),"")</f>
        <v/>
      </c>
      <c r="W175" s="46" t="str">
        <f>IF(AND('Mapa final'!$AB$65="Baja",'Mapa final'!$AD$65="Catastrófico"),CONCATENATE("R20C",'Mapa final'!$R$65),"")</f>
        <v/>
      </c>
      <c r="X175" s="113" t="str">
        <f>IF(AND('Mapa final'!$AB$66="Baja",'Mapa final'!$AD$66="Catastrófico"),CONCATENATE("R20C",'Mapa final'!$R$66),"")</f>
        <v/>
      </c>
      <c r="Y175" s="58"/>
      <c r="Z175" s="303"/>
      <c r="AA175" s="304"/>
      <c r="AB175" s="304"/>
      <c r="AC175" s="304"/>
      <c r="AD175" s="304"/>
      <c r="AE175" s="305"/>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row>
    <row r="176" spans="1:61" ht="15" customHeight="1" x14ac:dyDescent="0.25">
      <c r="A176" s="58"/>
      <c r="B176" s="298"/>
      <c r="C176" s="298"/>
      <c r="D176" s="299"/>
      <c r="E176" s="285"/>
      <c r="F176" s="286"/>
      <c r="G176" s="286"/>
      <c r="H176" s="286"/>
      <c r="I176" s="286"/>
      <c r="J176" s="128" t="str">
        <f>IF(AND('Mapa final'!$AB$67="Baja",'Mapa final'!$AD$67="Leve"),CONCATENATE("R21C",'Mapa final'!$R$67),"")</f>
        <v>R21C1</v>
      </c>
      <c r="K176" s="56" t="str">
        <f>IF(AND('Mapa final'!$AB$68="Baja",'Mapa final'!$AD$68="Leve"),CONCATENATE("R21C",'Mapa final'!$R$68),"")</f>
        <v/>
      </c>
      <c r="L176" s="129" t="str">
        <f>IF(AND('Mapa final'!$AB$69="Baja",'Mapa final'!$AD$69="Leve"),CONCATENATE("R21C",'Mapa final'!$R$69),"")</f>
        <v/>
      </c>
      <c r="M176" s="51" t="str">
        <f>IF(AND('Mapa final'!$AB$67="Baja",'Mapa final'!$AD$67="Menor"),CONCATENATE("R21C",'Mapa final'!$R$67),"")</f>
        <v/>
      </c>
      <c r="N176" s="52" t="str">
        <f>IF(AND('Mapa final'!$AB$68="Baja",'Mapa final'!$AD$68="Menor"),CONCATENATE("R21C",'Mapa final'!$R$68),"")</f>
        <v/>
      </c>
      <c r="O176" s="124" t="str">
        <f>IF(AND('Mapa final'!$AB$69="Baja",'Mapa final'!$AD$69="Menor"),CONCATENATE("R21C",'Mapa final'!$R$69),"")</f>
        <v/>
      </c>
      <c r="P176" s="51" t="str">
        <f>IF(AND('Mapa final'!$AB$67="Baja",'Mapa final'!$AD$67="Moderado"),CONCATENATE("R21C",'Mapa final'!$R$67),"")</f>
        <v/>
      </c>
      <c r="Q176" s="52" t="str">
        <f>IF(AND('Mapa final'!$AB$68="Baja",'Mapa final'!$AD$68="Moderado"),CONCATENATE("R21C",'Mapa final'!$R$68),"")</f>
        <v/>
      </c>
      <c r="R176" s="124" t="str">
        <f>IF(AND('Mapa final'!$AB$69="Baja",'Mapa final'!$AD$69="Moderado"),CONCATENATE("R21C",'Mapa final'!$R$69),"")</f>
        <v/>
      </c>
      <c r="S176" s="118" t="str">
        <f>IF(AND('Mapa final'!$AB$67="Baja",'Mapa final'!$AD$67="Mayor"),CONCATENATE("R21C",'Mapa final'!$R$67),"")</f>
        <v/>
      </c>
      <c r="T176" s="44" t="str">
        <f>IF(AND('Mapa final'!$AB$68="Baja",'Mapa final'!$AD$68="Mayor"),CONCATENATE("R21C",'Mapa final'!$R$68),"")</f>
        <v/>
      </c>
      <c r="U176" s="119" t="str">
        <f>IF(AND('Mapa final'!$AB$69="Baja",'Mapa final'!$AD$69="Mayor"),CONCATENATE("R21C",'Mapa final'!$R$69),"")</f>
        <v/>
      </c>
      <c r="V176" s="45" t="str">
        <f>IF(AND('Mapa final'!$AB$67="Baja",'Mapa final'!$AD$67="Catastrófico"),CONCATENATE("R21C",'Mapa final'!$R$67),"")</f>
        <v/>
      </c>
      <c r="W176" s="46" t="str">
        <f>IF(AND('Mapa final'!$AB$68="Baja",'Mapa final'!$AD$68="Catastrófico"),CONCATENATE("R21C",'Mapa final'!$R$68),"")</f>
        <v/>
      </c>
      <c r="X176" s="113" t="str">
        <f>IF(AND('Mapa final'!$AB$69="Baja",'Mapa final'!$AD$69="Catastrófico"),CONCATENATE("R21C",'Mapa final'!$R$69),"")</f>
        <v/>
      </c>
      <c r="Y176" s="58"/>
      <c r="Z176" s="303"/>
      <c r="AA176" s="304"/>
      <c r="AB176" s="304"/>
      <c r="AC176" s="304"/>
      <c r="AD176" s="304"/>
      <c r="AE176" s="305"/>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row>
    <row r="177" spans="1:61" ht="15" customHeight="1" x14ac:dyDescent="0.25">
      <c r="A177" s="58"/>
      <c r="B177" s="298"/>
      <c r="C177" s="298"/>
      <c r="D177" s="299"/>
      <c r="E177" s="285"/>
      <c r="F177" s="286"/>
      <c r="G177" s="286"/>
      <c r="H177" s="286"/>
      <c r="I177" s="286"/>
      <c r="J177" s="128" t="str">
        <f>IF(AND('Mapa final'!$AB$70="Baja",'Mapa final'!$AD$70="Leve"),CONCATENATE("R22C",'Mapa final'!$R$70),"")</f>
        <v/>
      </c>
      <c r="K177" s="56" t="str">
        <f>IF(AND('Mapa final'!$AB$71="Baja",'Mapa final'!$AD$71="Leve"),CONCATENATE("R22C",'Mapa final'!$R$71),"")</f>
        <v/>
      </c>
      <c r="L177" s="129" t="str">
        <f>IF(AND('Mapa final'!$AB$72="Baja",'Mapa final'!$AD$72="Leve"),CONCATENATE("R22C",'Mapa final'!$R$72),"")</f>
        <v/>
      </c>
      <c r="M177" s="51" t="str">
        <f>IF(AND('Mapa final'!$AB$70="Baja",'Mapa final'!$AD$70="Menor"),CONCATENATE("R22C",'Mapa final'!$R$70),"")</f>
        <v>R22C1</v>
      </c>
      <c r="N177" s="52" t="str">
        <f>IF(AND('Mapa final'!$AB$71="Baja",'Mapa final'!$AD$71="Menor"),CONCATENATE("R22C",'Mapa final'!$R$71),"")</f>
        <v/>
      </c>
      <c r="O177" s="124" t="str">
        <f>IF(AND('Mapa final'!$AB$72="Baja",'Mapa final'!$AD$72="Menor"),CONCATENATE("R22C",'Mapa final'!$R$72),"")</f>
        <v/>
      </c>
      <c r="P177" s="51" t="str">
        <f>IF(AND('Mapa final'!$AB$70="Baja",'Mapa final'!$AD$70="Moderado"),CONCATENATE("R22C",'Mapa final'!$R$70),"")</f>
        <v/>
      </c>
      <c r="Q177" s="52" t="str">
        <f>IF(AND('Mapa final'!$AB$71="Baja",'Mapa final'!$AD$71="Moderado"),CONCATENATE("R22C",'Mapa final'!$R$71),"")</f>
        <v/>
      </c>
      <c r="R177" s="124" t="str">
        <f>IF(AND('Mapa final'!$AB$72="Baja",'Mapa final'!$AD$72="Moderado"),CONCATENATE("R22C",'Mapa final'!$R$72),"")</f>
        <v/>
      </c>
      <c r="S177" s="118" t="str">
        <f>IF(AND('Mapa final'!$AB$70="Baja",'Mapa final'!$AD$70="Mayor"),CONCATENATE("R22C",'Mapa final'!$R$70),"")</f>
        <v/>
      </c>
      <c r="T177" s="44" t="str">
        <f>IF(AND('Mapa final'!$AB$71="Baja",'Mapa final'!$AD$71="Mayor"),CONCATENATE("R22C",'Mapa final'!$R$71),"")</f>
        <v/>
      </c>
      <c r="U177" s="119" t="str">
        <f>IF(AND('Mapa final'!$AB$72="Baja",'Mapa final'!$AD$72="Mayor"),CONCATENATE("R22C",'Mapa final'!$R$72),"")</f>
        <v/>
      </c>
      <c r="V177" s="45" t="str">
        <f>IF(AND('Mapa final'!$AB$70="Baja",'Mapa final'!$AD$70="Catastrófico"),CONCATENATE("R22C",'Mapa final'!$R$70),"")</f>
        <v/>
      </c>
      <c r="W177" s="46" t="str">
        <f>IF(AND('Mapa final'!$AB$71="Baja",'Mapa final'!$AD$71="Catastrófico"),CONCATENATE("R22C",'Mapa final'!$R$71),"")</f>
        <v/>
      </c>
      <c r="X177" s="113" t="str">
        <f>IF(AND('Mapa final'!$AB$72="Baja",'Mapa final'!$AD$72="Catastrófico"),CONCATENATE("R22C",'Mapa final'!$R$72),"")</f>
        <v/>
      </c>
      <c r="Y177" s="58"/>
      <c r="Z177" s="303"/>
      <c r="AA177" s="304"/>
      <c r="AB177" s="304"/>
      <c r="AC177" s="304"/>
      <c r="AD177" s="304"/>
      <c r="AE177" s="305"/>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row>
    <row r="178" spans="1:61" ht="15" customHeight="1" x14ac:dyDescent="0.25">
      <c r="A178" s="58"/>
      <c r="B178" s="298"/>
      <c r="C178" s="298"/>
      <c r="D178" s="299"/>
      <c r="E178" s="285"/>
      <c r="F178" s="286"/>
      <c r="G178" s="286"/>
      <c r="H178" s="286"/>
      <c r="I178" s="286"/>
      <c r="J178" s="128" t="str">
        <f>IF(AND('Mapa final'!$AB$73="Baja",'Mapa final'!$AD$73="Leve"),CONCATENATE("R23C",'Mapa final'!$R$73),"")</f>
        <v/>
      </c>
      <c r="K178" s="56" t="str">
        <f>IF(AND('Mapa final'!$AB$74="Baja",'Mapa final'!$AD$74="Leve"),CONCATENATE("R23C",'Mapa final'!$R$74),"")</f>
        <v/>
      </c>
      <c r="L178" s="129" t="str">
        <f>IF(AND('Mapa final'!$AB$75="Baja",'Mapa final'!$AD$75="Leve"),CONCATENATE("R23C",'Mapa final'!$R$75),"")</f>
        <v/>
      </c>
      <c r="M178" s="51" t="str">
        <f>IF(AND('Mapa final'!$AB$73="Baja",'Mapa final'!$AD$73="Menor"),CONCATENATE("R23C",'Mapa final'!$R$73),"")</f>
        <v/>
      </c>
      <c r="N178" s="52" t="str">
        <f>IF(AND('Mapa final'!$AB$74="Baja",'Mapa final'!$AD$74="Menor"),CONCATENATE("R23C",'Mapa final'!$R$74),"")</f>
        <v/>
      </c>
      <c r="O178" s="124" t="str">
        <f>IF(AND('Mapa final'!$AB$75="Baja",'Mapa final'!$AD$75="Menor"),CONCATENATE("R23C",'Mapa final'!$R$75),"")</f>
        <v/>
      </c>
      <c r="P178" s="51" t="str">
        <f>IF(AND('Mapa final'!$AB$73="Baja",'Mapa final'!$AD$73="Moderado"),CONCATENATE("R23C",'Mapa final'!$R$73),"")</f>
        <v/>
      </c>
      <c r="Q178" s="52" t="str">
        <f>IF(AND('Mapa final'!$AB$74="Baja",'Mapa final'!$AD$74="Moderado"),CONCATENATE("R23C",'Mapa final'!$R$74),"")</f>
        <v/>
      </c>
      <c r="R178" s="124" t="str">
        <f>IF(AND('Mapa final'!$AB$75="Baja",'Mapa final'!$AD$75="Moderado"),CONCATENATE("R23C",'Mapa final'!$R$75),"")</f>
        <v/>
      </c>
      <c r="S178" s="118" t="str">
        <f>IF(AND('Mapa final'!$AB$73="Baja",'Mapa final'!$AD$73="Mayor"),CONCATENATE("R23C",'Mapa final'!$R$73),"")</f>
        <v>R23C1</v>
      </c>
      <c r="T178" s="44" t="str">
        <f>IF(AND('Mapa final'!$AB$74="Baja",'Mapa final'!$AD$74="Mayor"),CONCATENATE("R23C",'Mapa final'!$R$74),"")</f>
        <v>R23C2</v>
      </c>
      <c r="U178" s="119" t="str">
        <f>IF(AND('Mapa final'!$AB$75="Baja",'Mapa final'!$AD$75="Mayor"),CONCATENATE("R23C",'Mapa final'!$R$75),"")</f>
        <v/>
      </c>
      <c r="V178" s="45" t="str">
        <f>IF(AND('Mapa final'!$AB$73="Baja",'Mapa final'!$AD$73="Catastrófico"),CONCATENATE("R23C",'Mapa final'!$R$73),"")</f>
        <v/>
      </c>
      <c r="W178" s="46" t="str">
        <f>IF(AND('Mapa final'!$AB$74="Baja",'Mapa final'!$AD$74="Catastrófico"),CONCATENATE("R23C",'Mapa final'!$R$74),"")</f>
        <v/>
      </c>
      <c r="X178" s="113" t="str">
        <f>IF(AND('Mapa final'!$AB$75="Baja",'Mapa final'!$AD$75="Catastrófico"),CONCATENATE("R23C",'Mapa final'!$R$75),"")</f>
        <v/>
      </c>
      <c r="Y178" s="58"/>
      <c r="Z178" s="303"/>
      <c r="AA178" s="304"/>
      <c r="AB178" s="304"/>
      <c r="AC178" s="304"/>
      <c r="AD178" s="304"/>
      <c r="AE178" s="305"/>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row>
    <row r="179" spans="1:61" ht="15" customHeight="1" x14ac:dyDescent="0.25">
      <c r="A179" s="58"/>
      <c r="B179" s="298"/>
      <c r="C179" s="298"/>
      <c r="D179" s="299"/>
      <c r="E179" s="285"/>
      <c r="F179" s="286"/>
      <c r="G179" s="286"/>
      <c r="H179" s="286"/>
      <c r="I179" s="286"/>
      <c r="J179" s="128" t="str">
        <f>IF(AND('Mapa final'!$AB$76="Baja",'Mapa final'!$AD$76="Leve"),CONCATENATE("R24C",'Mapa final'!$R$76),"")</f>
        <v/>
      </c>
      <c r="K179" s="56" t="str">
        <f>IF(AND('Mapa final'!$AB$77="Baja",'Mapa final'!$AD$77="Leve"),CONCATENATE("R24C",'Mapa final'!$R$77),"")</f>
        <v/>
      </c>
      <c r="L179" s="129" t="str">
        <f>IF(AND('Mapa final'!$AB$78="Baja",'Mapa final'!$AD$78="Leve"),CONCATENATE("R24C",'Mapa final'!$R$78),"")</f>
        <v/>
      </c>
      <c r="M179" s="51" t="str">
        <f>IF(AND('Mapa final'!$AB$76="Baja",'Mapa final'!$AD$76="Menor"),CONCATENATE("R24C",'Mapa final'!$R$76),"")</f>
        <v/>
      </c>
      <c r="N179" s="52" t="str">
        <f>IF(AND('Mapa final'!$AB$77="Baja",'Mapa final'!$AD$77="Menor"),CONCATENATE("R24C",'Mapa final'!$R$77),"")</f>
        <v/>
      </c>
      <c r="O179" s="124" t="str">
        <f>IF(AND('Mapa final'!$AB$78="Baja",'Mapa final'!$AD$78="Menor"),CONCATENATE("R24C",'Mapa final'!$R$78),"")</f>
        <v/>
      </c>
      <c r="P179" s="51" t="str">
        <f>IF(AND('Mapa final'!$AB$76="Baja",'Mapa final'!$AD$76="Moderado"),CONCATENATE("R24C",'Mapa final'!$R$76),"")</f>
        <v>R24C1</v>
      </c>
      <c r="Q179" s="52" t="str">
        <f>IF(AND('Mapa final'!$AB$77="Baja",'Mapa final'!$AD$77="Moderado"),CONCATENATE("R24C",'Mapa final'!$R$77),"")</f>
        <v/>
      </c>
      <c r="R179" s="124" t="str">
        <f>IF(AND('Mapa final'!$AB$78="Baja",'Mapa final'!$AD$78="Moderado"),CONCATENATE("R24C",'Mapa final'!$R$78),"")</f>
        <v/>
      </c>
      <c r="S179" s="118" t="str">
        <f>IF(AND('Mapa final'!$AB$76="Baja",'Mapa final'!$AD$76="Mayor"),CONCATENATE("R24C",'Mapa final'!$R$76),"")</f>
        <v/>
      </c>
      <c r="T179" s="44" t="str">
        <f>IF(AND('Mapa final'!$AB$77="Baja",'Mapa final'!$AD$77="Mayor"),CONCATENATE("R24C",'Mapa final'!$R$77),"")</f>
        <v/>
      </c>
      <c r="U179" s="119" t="str">
        <f>IF(AND('Mapa final'!$AB$78="Baja",'Mapa final'!$AD$78="Mayor"),CONCATENATE("R24C",'Mapa final'!$R$78),"")</f>
        <v/>
      </c>
      <c r="V179" s="45" t="str">
        <f>IF(AND('Mapa final'!$AB$76="Baja",'Mapa final'!$AD$76="Catastrófico"),CONCATENATE("R24C",'Mapa final'!$R$76),"")</f>
        <v/>
      </c>
      <c r="W179" s="46" t="str">
        <f>IF(AND('Mapa final'!$AB$77="Baja",'Mapa final'!$AD$77="Catastrófico"),CONCATENATE("R24C",'Mapa final'!$R$77),"")</f>
        <v/>
      </c>
      <c r="X179" s="113" t="str">
        <f>IF(AND('Mapa final'!$AB$78="Baja",'Mapa final'!$AD$78="Catastrófico"),CONCATENATE("R24C",'Mapa final'!$R$78),"")</f>
        <v/>
      </c>
      <c r="Y179" s="58"/>
      <c r="Z179" s="303"/>
      <c r="AA179" s="304"/>
      <c r="AB179" s="304"/>
      <c r="AC179" s="304"/>
      <c r="AD179" s="304"/>
      <c r="AE179" s="305"/>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row>
    <row r="180" spans="1:61" ht="15" customHeight="1" x14ac:dyDescent="0.25">
      <c r="A180" s="58"/>
      <c r="B180" s="298"/>
      <c r="C180" s="298"/>
      <c r="D180" s="299"/>
      <c r="E180" s="285"/>
      <c r="F180" s="286"/>
      <c r="G180" s="286"/>
      <c r="H180" s="286"/>
      <c r="I180" s="286"/>
      <c r="J180" s="128" t="str">
        <f>IF(AND('Mapa final'!$AB$79="Baja",'Mapa final'!$AD$79="Leve"),CONCATENATE("R25C",'Mapa final'!$R$79),"")</f>
        <v/>
      </c>
      <c r="K180" s="56" t="str">
        <f>IF(AND('Mapa final'!$AB$80="Baja",'Mapa final'!$AD$80="Leve"),CONCATENATE("R25C",'Mapa final'!$R$80),"")</f>
        <v/>
      </c>
      <c r="L180" s="129" t="str">
        <f>IF(AND('Mapa final'!$AB$81="Baja",'Mapa final'!$AD$81="Leve"),CONCATENATE("R25C",'Mapa final'!$R$81),"")</f>
        <v/>
      </c>
      <c r="M180" s="51" t="str">
        <f>IF(AND('Mapa final'!$AB$79="Baja",'Mapa final'!$AD$79="Menor"),CONCATENATE("R25C",'Mapa final'!$R$79),"")</f>
        <v/>
      </c>
      <c r="N180" s="52" t="str">
        <f>IF(AND('Mapa final'!$AB$80="Baja",'Mapa final'!$AD$80="Menor"),CONCATENATE("R25C",'Mapa final'!$R$80),"")</f>
        <v/>
      </c>
      <c r="O180" s="124" t="str">
        <f>IF(AND('Mapa final'!$AB$81="Baja",'Mapa final'!$AD$81="Menor"),CONCATENATE("R25C",'Mapa final'!$R$81),"")</f>
        <v/>
      </c>
      <c r="P180" s="51" t="str">
        <f>IF(AND('Mapa final'!$AB$79="Baja",'Mapa final'!$AD$79="Moderado"),CONCATENATE("R25C",'Mapa final'!$R$79),"")</f>
        <v>R25C1</v>
      </c>
      <c r="Q180" s="52" t="str">
        <f>IF(AND('Mapa final'!$AB$80="Baja",'Mapa final'!$AD$80="Moderado"),CONCATENATE("R25C",'Mapa final'!$R$80),"")</f>
        <v/>
      </c>
      <c r="R180" s="124" t="str">
        <f>IF(AND('Mapa final'!$AB$81="Baja",'Mapa final'!$AD$81="Moderado"),CONCATENATE("R25C",'Mapa final'!$R$81),"")</f>
        <v/>
      </c>
      <c r="S180" s="118" t="str">
        <f>IF(AND('Mapa final'!$AB$79="Baja",'Mapa final'!$AD$79="Mayor"),CONCATENATE("R25C",'Mapa final'!$R$79),"")</f>
        <v/>
      </c>
      <c r="T180" s="44" t="str">
        <f>IF(AND('Mapa final'!$AB$80="Baja",'Mapa final'!$AD$80="Mayor"),CONCATENATE("R25C",'Mapa final'!$R$80),"")</f>
        <v/>
      </c>
      <c r="U180" s="119" t="str">
        <f>IF(AND('Mapa final'!$AB$81="Baja",'Mapa final'!$AD$81="Mayor"),CONCATENATE("R25C",'Mapa final'!$R$81),"")</f>
        <v/>
      </c>
      <c r="V180" s="45" t="str">
        <f>IF(AND('Mapa final'!$AB$79="Baja",'Mapa final'!$AD$79="Catastrófico"),CONCATENATE("R25C",'Mapa final'!$R$79),"")</f>
        <v/>
      </c>
      <c r="W180" s="46" t="str">
        <f>IF(AND('Mapa final'!$AB$80="Baja",'Mapa final'!$AD$80="Catastrófico"),CONCATENATE("R25C",'Mapa final'!$R$80),"")</f>
        <v/>
      </c>
      <c r="X180" s="113" t="str">
        <f>IF(AND('Mapa final'!$AB$81="Baja",'Mapa final'!$AD$81="Catastrófico"),CONCATENATE("R25C",'Mapa final'!$R$81),"")</f>
        <v/>
      </c>
      <c r="Y180" s="58"/>
      <c r="Z180" s="303"/>
      <c r="AA180" s="304"/>
      <c r="AB180" s="304"/>
      <c r="AC180" s="304"/>
      <c r="AD180" s="304"/>
      <c r="AE180" s="305"/>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row>
    <row r="181" spans="1:61" ht="15" customHeight="1" x14ac:dyDescent="0.25">
      <c r="A181" s="58"/>
      <c r="B181" s="298"/>
      <c r="C181" s="298"/>
      <c r="D181" s="299"/>
      <c r="E181" s="285"/>
      <c r="F181" s="286"/>
      <c r="G181" s="286"/>
      <c r="H181" s="286"/>
      <c r="I181" s="286"/>
      <c r="J181" s="128" t="str">
        <f>IF(AND('Mapa final'!$AB$82="Baja",'Mapa final'!$AD$82="Leve"),CONCATENATE("R26C",'Mapa final'!$R$82),"")</f>
        <v/>
      </c>
      <c r="K181" s="56" t="str">
        <f>IF(AND('Mapa final'!$AB$83="Baja",'Mapa final'!$AD$83="Leve"),CONCATENATE("R26C",'Mapa final'!$R$83),"")</f>
        <v/>
      </c>
      <c r="L181" s="129" t="str">
        <f>IF(AND('Mapa final'!$AB$84="Baja",'Mapa final'!$AD$84="Leve"),CONCATENATE("R26C",'Mapa final'!$R$84),"")</f>
        <v/>
      </c>
      <c r="M181" s="51" t="str">
        <f>IF(AND('Mapa final'!$AB$82="Baja",'Mapa final'!$AD$82="Menor"),CONCATENATE("R26C",'Mapa final'!$R$82),"")</f>
        <v/>
      </c>
      <c r="N181" s="52" t="str">
        <f>IF(AND('Mapa final'!$AB$83="Baja",'Mapa final'!$AD$83="Menor"),CONCATENATE("R26C",'Mapa final'!$R$83),"")</f>
        <v/>
      </c>
      <c r="O181" s="124" t="str">
        <f>IF(AND('Mapa final'!$AB$84="Baja",'Mapa final'!$AD$84="Menor"),CONCATENATE("R26C",'Mapa final'!$R$84),"")</f>
        <v/>
      </c>
      <c r="P181" s="51" t="str">
        <f>IF(AND('Mapa final'!$AB$82="Baja",'Mapa final'!$AD$82="Moderado"),CONCATENATE("R26C",'Mapa final'!$R$82),"")</f>
        <v/>
      </c>
      <c r="Q181" s="52" t="str">
        <f>IF(AND('Mapa final'!$AB$83="Baja",'Mapa final'!$AD$83="Moderado"),CONCATENATE("R26C",'Mapa final'!$R$83),"")</f>
        <v/>
      </c>
      <c r="R181" s="124" t="str">
        <f>IF(AND('Mapa final'!$AB$84="Baja",'Mapa final'!$AD$84="Moderado"),CONCATENATE("R26C",'Mapa final'!$R$84),"")</f>
        <v/>
      </c>
      <c r="S181" s="118" t="str">
        <f>IF(AND('Mapa final'!$AB$82="Baja",'Mapa final'!$AD$82="Mayor"),CONCATENATE("R26C",'Mapa final'!$R$82),"")</f>
        <v/>
      </c>
      <c r="T181" s="44" t="str">
        <f>IF(AND('Mapa final'!$AB$83="Baja",'Mapa final'!$AD$83="Mayor"),CONCATENATE("R26C",'Mapa final'!$R$83),"")</f>
        <v/>
      </c>
      <c r="U181" s="119" t="str">
        <f>IF(AND('Mapa final'!$AB$84="Baja",'Mapa final'!$AD$84="Mayor"),CONCATENATE("R26C",'Mapa final'!$R$84),"")</f>
        <v/>
      </c>
      <c r="V181" s="45" t="str">
        <f>IF(AND('Mapa final'!$AB$82="Baja",'Mapa final'!$AD$82="Catastrófico"),CONCATENATE("R26C",'Mapa final'!$R$82),"")</f>
        <v/>
      </c>
      <c r="W181" s="46" t="str">
        <f>IF(AND('Mapa final'!$AB$83="Baja",'Mapa final'!$AD$83="Catastrófico"),CONCATENATE("R26C",'Mapa final'!$R$83),"")</f>
        <v/>
      </c>
      <c r="X181" s="113" t="str">
        <f>IF(AND('Mapa final'!$AB$84="Baja",'Mapa final'!$AD$84="Catastrófico"),CONCATENATE("R26C",'Mapa final'!$R$84),"")</f>
        <v/>
      </c>
      <c r="Y181" s="58"/>
      <c r="Z181" s="303"/>
      <c r="AA181" s="304"/>
      <c r="AB181" s="304"/>
      <c r="AC181" s="304"/>
      <c r="AD181" s="304"/>
      <c r="AE181" s="305"/>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row>
    <row r="182" spans="1:61" ht="15" customHeight="1" x14ac:dyDescent="0.25">
      <c r="A182" s="58"/>
      <c r="B182" s="298"/>
      <c r="C182" s="298"/>
      <c r="D182" s="299"/>
      <c r="E182" s="285"/>
      <c r="F182" s="286"/>
      <c r="G182" s="286"/>
      <c r="H182" s="286"/>
      <c r="I182" s="286"/>
      <c r="J182" s="128" t="str">
        <f>IF(AND('Mapa final'!$AB$85="Baja",'Mapa final'!$AD$85="Leve"),CONCATENATE("R27C",'Mapa final'!$R$85),"")</f>
        <v/>
      </c>
      <c r="K182" s="56" t="str">
        <f>IF(AND('Mapa final'!$AB$86="Baja",'Mapa final'!$AD$86="Leve"),CONCATENATE("R27C",'Mapa final'!$R$86),"")</f>
        <v/>
      </c>
      <c r="L182" s="129" t="str">
        <f>IF(AND('Mapa final'!$AB$87="Baja",'Mapa final'!$AD$87="Leve"),CONCATENATE("R27C",'Mapa final'!$R$87),"")</f>
        <v/>
      </c>
      <c r="M182" s="51" t="str">
        <f>IF(AND('Mapa final'!$AB$85="Baja",'Mapa final'!$AD$85="Menor"),CONCATENATE("R27C",'Mapa final'!$R$85),"")</f>
        <v/>
      </c>
      <c r="N182" s="52" t="str">
        <f>IF(AND('Mapa final'!$AB$86="Baja",'Mapa final'!$AD$86="Menor"),CONCATENATE("R27C",'Mapa final'!$R$86),"")</f>
        <v/>
      </c>
      <c r="O182" s="124" t="str">
        <f>IF(AND('Mapa final'!$AB$87="Baja",'Mapa final'!$AD$87="Menor"),CONCATENATE("R27C",'Mapa final'!$R$87),"")</f>
        <v/>
      </c>
      <c r="P182" s="51" t="str">
        <f>IF(AND('Mapa final'!$AB$85="Baja",'Mapa final'!$AD$85="Moderado"),CONCATENATE("R27C",'Mapa final'!$R$85),"")</f>
        <v>R27C1</v>
      </c>
      <c r="Q182" s="52" t="str">
        <f>IF(AND('Mapa final'!$AB$86="Baja",'Mapa final'!$AD$86="Moderado"),CONCATENATE("R27C",'Mapa final'!$R$86),"")</f>
        <v/>
      </c>
      <c r="R182" s="124" t="str">
        <f>IF(AND('Mapa final'!$AB$87="Baja",'Mapa final'!$AD$87="Moderado"),CONCATENATE("R27C",'Mapa final'!$R$87),"")</f>
        <v/>
      </c>
      <c r="S182" s="118" t="str">
        <f>IF(AND('Mapa final'!$AB$85="Baja",'Mapa final'!$AD$85="Mayor"),CONCATENATE("R27C",'Mapa final'!$R$85),"")</f>
        <v/>
      </c>
      <c r="T182" s="44" t="str">
        <f>IF(AND('Mapa final'!$AB$86="Baja",'Mapa final'!$AD$86="Mayor"),CONCATENATE("R27C",'Mapa final'!$R$86),"")</f>
        <v/>
      </c>
      <c r="U182" s="119" t="str">
        <f>IF(AND('Mapa final'!$AB$87="Baja",'Mapa final'!$AD$87="Mayor"),CONCATENATE("R27C",'Mapa final'!$R$87),"")</f>
        <v/>
      </c>
      <c r="V182" s="45" t="str">
        <f>IF(AND('Mapa final'!$AB$85="Baja",'Mapa final'!$AD$85="Catastrófico"),CONCATENATE("R27C",'Mapa final'!$R$85),"")</f>
        <v/>
      </c>
      <c r="W182" s="46" t="str">
        <f>IF(AND('Mapa final'!$AB$86="Baja",'Mapa final'!$AD$86="Catastrófico"),CONCATENATE("R27C",'Mapa final'!$R$86),"")</f>
        <v/>
      </c>
      <c r="X182" s="113" t="str">
        <f>IF(AND('Mapa final'!$AB$87="Baja",'Mapa final'!$AD$87="Catastrófico"),CONCATENATE("R27C",'Mapa final'!$R$87),"")</f>
        <v/>
      </c>
      <c r="Y182" s="58"/>
      <c r="Z182" s="303"/>
      <c r="AA182" s="304"/>
      <c r="AB182" s="304"/>
      <c r="AC182" s="304"/>
      <c r="AD182" s="304"/>
      <c r="AE182" s="305"/>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row>
    <row r="183" spans="1:61" ht="15" customHeight="1" x14ac:dyDescent="0.25">
      <c r="A183" s="58"/>
      <c r="B183" s="298"/>
      <c r="C183" s="298"/>
      <c r="D183" s="299"/>
      <c r="E183" s="285"/>
      <c r="F183" s="286"/>
      <c r="G183" s="286"/>
      <c r="H183" s="286"/>
      <c r="I183" s="286"/>
      <c r="J183" s="128" t="str">
        <f>IF(AND('Mapa final'!$AB$88="Baja",'Mapa final'!$AD$88="Leve"),CONCATENATE("R28C",'Mapa final'!$R$88),"")</f>
        <v/>
      </c>
      <c r="K183" s="56" t="str">
        <f>IF(AND('Mapa final'!$AB$89="Baja",'Mapa final'!$AD$89="Leve"),CONCATENATE("R28C",'Mapa final'!$R$89),"")</f>
        <v/>
      </c>
      <c r="L183" s="129" t="str">
        <f>IF(AND('Mapa final'!$AB$90="Baja",'Mapa final'!$AD$90="Leve"),CONCATENATE("R28C",'Mapa final'!$R$90),"")</f>
        <v/>
      </c>
      <c r="M183" s="51" t="str">
        <f>IF(AND('Mapa final'!$AB$88="Baja",'Mapa final'!$AD$88="Menor"),CONCATENATE("R28C",'Mapa final'!$R$88),"")</f>
        <v/>
      </c>
      <c r="N183" s="52" t="str">
        <f>IF(AND('Mapa final'!$AB$89="Baja",'Mapa final'!$AD$89="Menor"),CONCATENATE("R28C",'Mapa final'!$R$89),"")</f>
        <v/>
      </c>
      <c r="O183" s="124" t="str">
        <f>IF(AND('Mapa final'!$AB$90="Baja",'Mapa final'!$AD$90="Menor"),CONCATENATE("R28C",'Mapa final'!$R$90),"")</f>
        <v/>
      </c>
      <c r="P183" s="51" t="str">
        <f>IF(AND('Mapa final'!$AB$88="Baja",'Mapa final'!$AD$88="Moderado"),CONCATENATE("R28C",'Mapa final'!$R$88),"")</f>
        <v/>
      </c>
      <c r="Q183" s="52" t="str">
        <f>IF(AND('Mapa final'!$AB$89="Baja",'Mapa final'!$AD$89="Moderado"),CONCATENATE("R28C",'Mapa final'!$R$89),"")</f>
        <v/>
      </c>
      <c r="R183" s="124" t="str">
        <f>IF(AND('Mapa final'!$AB$90="Baja",'Mapa final'!$AD$90="Moderado"),CONCATENATE("R28C",'Mapa final'!$R$90),"")</f>
        <v/>
      </c>
      <c r="S183" s="118" t="str">
        <f>IF(AND('Mapa final'!$AB$88="Baja",'Mapa final'!$AD$88="Mayor"),CONCATENATE("R28C",'Mapa final'!$R$88),"")</f>
        <v>R28C1</v>
      </c>
      <c r="T183" s="44" t="str">
        <f>IF(AND('Mapa final'!$AB$89="Baja",'Mapa final'!$AD$89="Mayor"),CONCATENATE("R28C",'Mapa final'!$R$89),"")</f>
        <v/>
      </c>
      <c r="U183" s="119" t="str">
        <f>IF(AND('Mapa final'!$AB$90="Baja",'Mapa final'!$AD$90="Mayor"),CONCATENATE("R28C",'Mapa final'!$R$90),"")</f>
        <v/>
      </c>
      <c r="V183" s="45" t="str">
        <f>IF(AND('Mapa final'!$AB$88="Baja",'Mapa final'!$AD$88="Catastrófico"),CONCATENATE("R28C",'Mapa final'!$R$88),"")</f>
        <v/>
      </c>
      <c r="W183" s="46" t="str">
        <f>IF(AND('Mapa final'!$AB$89="Baja",'Mapa final'!$AD$89="Catastrófico"),CONCATENATE("R28C",'Mapa final'!$R$89),"")</f>
        <v/>
      </c>
      <c r="X183" s="113" t="str">
        <f>IF(AND('Mapa final'!$AB$90="Baja",'Mapa final'!$AD$90="Catastrófico"),CONCATENATE("R28C",'Mapa final'!$R$90),"")</f>
        <v/>
      </c>
      <c r="Y183" s="58"/>
      <c r="Z183" s="303"/>
      <c r="AA183" s="304"/>
      <c r="AB183" s="304"/>
      <c r="AC183" s="304"/>
      <c r="AD183" s="304"/>
      <c r="AE183" s="305"/>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row>
    <row r="184" spans="1:61" ht="15" customHeight="1" x14ac:dyDescent="0.25">
      <c r="A184" s="58"/>
      <c r="B184" s="298"/>
      <c r="C184" s="298"/>
      <c r="D184" s="299"/>
      <c r="E184" s="287"/>
      <c r="F184" s="288"/>
      <c r="G184" s="288"/>
      <c r="H184" s="288"/>
      <c r="I184" s="286"/>
      <c r="J184" s="128" t="str">
        <f>IF(AND('Mapa final'!$AB$91="Baja",'Mapa final'!$AD$91="Leve"),CONCATENATE("R29C",'Mapa final'!$R$91),"")</f>
        <v/>
      </c>
      <c r="K184" s="56" t="str">
        <f>IF(AND('Mapa final'!$AB$92="Baja",'Mapa final'!$AD$92="Leve"),CONCATENATE("R29C",'Mapa final'!$R$92),"")</f>
        <v/>
      </c>
      <c r="L184" s="129" t="str">
        <f>IF(AND('Mapa final'!$AB$93="Baja",'Mapa final'!$AD$93="Leve"),CONCATENATE("R29C",'Mapa final'!$R$93),"")</f>
        <v/>
      </c>
      <c r="M184" s="51" t="str">
        <f>IF(AND('Mapa final'!$AB$91="Baja",'Mapa final'!$AD$91="Menor"),CONCATENATE("R29C",'Mapa final'!$R$91),"")</f>
        <v/>
      </c>
      <c r="N184" s="52" t="str">
        <f>IF(AND('Mapa final'!$AB$92="Baja",'Mapa final'!$AD$92="Menor"),CONCATENATE("R29C",'Mapa final'!$R$92),"")</f>
        <v/>
      </c>
      <c r="O184" s="124" t="str">
        <f>IF(AND('Mapa final'!$AB$93="Baja",'Mapa final'!$AD$93="Menor"),CONCATENATE("R29C",'Mapa final'!$R$93),"")</f>
        <v/>
      </c>
      <c r="P184" s="51" t="str">
        <f>IF(AND('Mapa final'!$AB$91="Baja",'Mapa final'!$AD$91="Moderado"),CONCATENATE("R29C",'Mapa final'!$R$91),"")</f>
        <v/>
      </c>
      <c r="Q184" s="52" t="str">
        <f>IF(AND('Mapa final'!$AB$92="Baja",'Mapa final'!$AD$92="Moderado"),CONCATENATE("R29C",'Mapa final'!$R$92),"")</f>
        <v/>
      </c>
      <c r="R184" s="124" t="str">
        <f>IF(AND('Mapa final'!$AB$93="Baja",'Mapa final'!$AD$93="Moderado"),CONCATENATE("R29C",'Mapa final'!$R$93),"")</f>
        <v/>
      </c>
      <c r="S184" s="118" t="str">
        <f>IF(AND('Mapa final'!$AB$91="Baja",'Mapa final'!$AD$91="Mayor"),CONCATENATE("R29C",'Mapa final'!$R$91),"")</f>
        <v>R29C1</v>
      </c>
      <c r="T184" s="44" t="str">
        <f>IF(AND('Mapa final'!$AB$92="Baja",'Mapa final'!$AD$92="Mayor"),CONCATENATE("R29C",'Mapa final'!$R$92),"")</f>
        <v/>
      </c>
      <c r="U184" s="119" t="str">
        <f>IF(AND('Mapa final'!$AB$93="Baja",'Mapa final'!$AD$93="Mayor"),CONCATENATE("R29C",'Mapa final'!$R$93),"")</f>
        <v/>
      </c>
      <c r="V184" s="45" t="str">
        <f>IF(AND('Mapa final'!$AB$91="Baja",'Mapa final'!$AD$91="Catastrófico"),CONCATENATE("R29C",'Mapa final'!$R$91),"")</f>
        <v/>
      </c>
      <c r="W184" s="46" t="str">
        <f>IF(AND('Mapa final'!$AB$92="Baja",'Mapa final'!$AD$92="Catastrófico"),CONCATENATE("R29C",'Mapa final'!$R$92),"")</f>
        <v/>
      </c>
      <c r="X184" s="113" t="str">
        <f>IF(AND('Mapa final'!$AB$93="Baja",'Mapa final'!$AD$93="Catastrófico"),CONCATENATE("R29C",'Mapa final'!$R$93),"")</f>
        <v/>
      </c>
      <c r="Y184" s="58"/>
      <c r="Z184" s="303"/>
      <c r="AA184" s="304"/>
      <c r="AB184" s="304"/>
      <c r="AC184" s="304"/>
      <c r="AD184" s="304"/>
      <c r="AE184" s="305"/>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row>
    <row r="185" spans="1:61" ht="15" customHeight="1" x14ac:dyDescent="0.25">
      <c r="A185" s="58"/>
      <c r="B185" s="298"/>
      <c r="C185" s="298"/>
      <c r="D185" s="299"/>
      <c r="E185" s="287"/>
      <c r="F185" s="288"/>
      <c r="G185" s="288"/>
      <c r="H185" s="288"/>
      <c r="I185" s="286"/>
      <c r="J185" s="128" t="str">
        <f>IF(AND('Mapa final'!$AB$94="Baja",'Mapa final'!$AD$94="Leve"),CONCATENATE("R30C",'Mapa final'!$R$94),"")</f>
        <v/>
      </c>
      <c r="K185" s="56" t="str">
        <f>IF(AND('Mapa final'!$AB$95="Baja",'Mapa final'!$AD$95="Leve"),CONCATENATE("R30C",'Mapa final'!$R$95),"")</f>
        <v/>
      </c>
      <c r="L185" s="129" t="str">
        <f>IF(AND('Mapa final'!$AB$96="Baja",'Mapa final'!$AD$96="Leve"),CONCATENATE("R30C",'Mapa final'!$R$96),"")</f>
        <v/>
      </c>
      <c r="M185" s="51" t="str">
        <f>IF(AND('Mapa final'!$AB$94="Baja",'Mapa final'!$AD$94="Menor"),CONCATENATE("R30C",'Mapa final'!$R$94),"")</f>
        <v/>
      </c>
      <c r="N185" s="52" t="str">
        <f>IF(AND('Mapa final'!$AB$95="Baja",'Mapa final'!$AD$95="Menor"),CONCATENATE("R30C",'Mapa final'!$R$95),"")</f>
        <v/>
      </c>
      <c r="O185" s="124" t="str">
        <f>IF(AND('Mapa final'!$AB$96="Baja",'Mapa final'!$AD$96="Menor"),CONCATENATE("R30C",'Mapa final'!$R$96),"")</f>
        <v/>
      </c>
      <c r="P185" s="51" t="str">
        <f>IF(AND('Mapa final'!$AB$94="Baja",'Mapa final'!$AD$94="Moderado"),CONCATENATE("R30C",'Mapa final'!$R$94),"")</f>
        <v/>
      </c>
      <c r="Q185" s="52" t="str">
        <f>IF(AND('Mapa final'!$AB$95="Baja",'Mapa final'!$AD$95="Moderado"),CONCATENATE("R30C",'Mapa final'!$R$95),"")</f>
        <v/>
      </c>
      <c r="R185" s="124" t="str">
        <f>IF(AND('Mapa final'!$AB$96="Baja",'Mapa final'!$AD$96="Moderado"),CONCATENATE("R30C",'Mapa final'!$R$96),"")</f>
        <v/>
      </c>
      <c r="S185" s="118" t="str">
        <f>IF(AND('Mapa final'!$AB$94="Baja",'Mapa final'!$AD$94="Mayor"),CONCATENATE("R30C",'Mapa final'!$R$94),"")</f>
        <v/>
      </c>
      <c r="T185" s="44" t="str">
        <f>IF(AND('Mapa final'!$AB$95="Baja",'Mapa final'!$AD$95="Mayor"),CONCATENATE("R30C",'Mapa final'!$R$95),"")</f>
        <v>R30C2</v>
      </c>
      <c r="U185" s="119" t="str">
        <f>IF(AND('Mapa final'!$AB$96="Baja",'Mapa final'!$AD$96="Mayor"),CONCATENATE("R30C",'Mapa final'!$R$96),"")</f>
        <v/>
      </c>
      <c r="V185" s="45" t="str">
        <f>IF(AND('Mapa final'!$AB$94="Baja",'Mapa final'!$AD$94="Catastrófico"),CONCATENATE("R30C",'Mapa final'!$R$94),"")</f>
        <v/>
      </c>
      <c r="W185" s="46" t="str">
        <f>IF(AND('Mapa final'!$AB$95="Baja",'Mapa final'!$AD$95="Catastrófico"),CONCATENATE("R30C",'Mapa final'!$R$95),"")</f>
        <v/>
      </c>
      <c r="X185" s="113" t="str">
        <f>IF(AND('Mapa final'!$AB$96="Baja",'Mapa final'!$AD$96="Catastrófico"),CONCATENATE("R30C",'Mapa final'!$R$96),"")</f>
        <v/>
      </c>
      <c r="Y185" s="58"/>
      <c r="Z185" s="303"/>
      <c r="AA185" s="304"/>
      <c r="AB185" s="304"/>
      <c r="AC185" s="304"/>
      <c r="AD185" s="304"/>
      <c r="AE185" s="305"/>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row>
    <row r="186" spans="1:61" ht="15" customHeight="1" x14ac:dyDescent="0.25">
      <c r="A186" s="58"/>
      <c r="B186" s="298"/>
      <c r="C186" s="298"/>
      <c r="D186" s="299"/>
      <c r="E186" s="287"/>
      <c r="F186" s="288"/>
      <c r="G186" s="288"/>
      <c r="H186" s="288"/>
      <c r="I186" s="286"/>
      <c r="J186" s="128" t="str">
        <f>IF(AND('Mapa final'!$AB$97="Baja",'Mapa final'!$AD$97="Leve"),CONCATENATE("R31C",'Mapa final'!$R$97),"")</f>
        <v/>
      </c>
      <c r="K186" s="56" t="str">
        <f>IF(AND('Mapa final'!$AB$98="Baja",'Mapa final'!$AD$98="Leve"),CONCATENATE("R31C",'Mapa final'!$R$98),"")</f>
        <v/>
      </c>
      <c r="L186" s="129" t="str">
        <f>IF(AND('Mapa final'!$AB$99="Baja",'Mapa final'!$AD$99="Leve"),CONCATENATE("R31C",'Mapa final'!$R$99),"")</f>
        <v/>
      </c>
      <c r="M186" s="51" t="str">
        <f>IF(AND('Mapa final'!$AB$97="Baja",'Mapa final'!$AD$97="Menor"),CONCATENATE("R31C",'Mapa final'!$R$97),"")</f>
        <v/>
      </c>
      <c r="N186" s="52" t="str">
        <f>IF(AND('Mapa final'!$AB$98="Baja",'Mapa final'!$AD$98="Menor"),CONCATENATE("R31C",'Mapa final'!$R$98),"")</f>
        <v/>
      </c>
      <c r="O186" s="124" t="str">
        <f>IF(AND('Mapa final'!$AB$99="Baja",'Mapa final'!$AD$99="Menor"),CONCATENATE("R31C",'Mapa final'!$R$99),"")</f>
        <v/>
      </c>
      <c r="P186" s="51" t="str">
        <f>IF(AND('Mapa final'!$AB$97="Baja",'Mapa final'!$AD$97="Moderado"),CONCATENATE("R31C",'Mapa final'!$R$97),"")</f>
        <v>R31C1</v>
      </c>
      <c r="Q186" s="52" t="str">
        <f>IF(AND('Mapa final'!$AB$98="Baja",'Mapa final'!$AD$98="Moderado"),CONCATENATE("R31C",'Mapa final'!$R$98),"")</f>
        <v/>
      </c>
      <c r="R186" s="124" t="str">
        <f>IF(AND('Mapa final'!$AB$99="Baja",'Mapa final'!$AD$99="Moderado"),CONCATENATE("R31C",'Mapa final'!$R$99),"")</f>
        <v/>
      </c>
      <c r="S186" s="118" t="str">
        <f>IF(AND('Mapa final'!$AB$97="Baja",'Mapa final'!$AD$97="Mayor"),CONCATENATE("R31C",'Mapa final'!$R$97),"")</f>
        <v/>
      </c>
      <c r="T186" s="44" t="str">
        <f>IF(AND('Mapa final'!$AB$98="Baja",'Mapa final'!$AD$98="Mayor"),CONCATENATE("R31C",'Mapa final'!$R$98),"")</f>
        <v/>
      </c>
      <c r="U186" s="119" t="str">
        <f>IF(AND('Mapa final'!$AB$99="Baja",'Mapa final'!$AD$99="Mayor"),CONCATENATE("R31C",'Mapa final'!$R$99),"")</f>
        <v/>
      </c>
      <c r="V186" s="45" t="str">
        <f>IF(AND('Mapa final'!$AB$97="Baja",'Mapa final'!$AD$97="Catastrófico"),CONCATENATE("R31C",'Mapa final'!$R$97),"")</f>
        <v/>
      </c>
      <c r="W186" s="46" t="str">
        <f>IF(AND('Mapa final'!$AB$98="Baja",'Mapa final'!$AD$98="Catastrófico"),CONCATENATE("R31C",'Mapa final'!$R$98),"")</f>
        <v/>
      </c>
      <c r="X186" s="113" t="str">
        <f>IF(AND('Mapa final'!$AB$99="Baja",'Mapa final'!$AD$99="Catastrófico"),CONCATENATE("R31C",'Mapa final'!$R$99),"")</f>
        <v/>
      </c>
      <c r="Y186" s="58"/>
      <c r="Z186" s="303"/>
      <c r="AA186" s="304"/>
      <c r="AB186" s="304"/>
      <c r="AC186" s="304"/>
      <c r="AD186" s="304"/>
      <c r="AE186" s="305"/>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row>
    <row r="187" spans="1:61" ht="15" customHeight="1" x14ac:dyDescent="0.25">
      <c r="A187" s="58"/>
      <c r="B187" s="298"/>
      <c r="C187" s="298"/>
      <c r="D187" s="299"/>
      <c r="E187" s="287"/>
      <c r="F187" s="288"/>
      <c r="G187" s="288"/>
      <c r="H187" s="288"/>
      <c r="I187" s="286"/>
      <c r="J187" s="128" t="str">
        <f>IF(AND('Mapa final'!$AB$100="Baja",'Mapa final'!$AD$100="Leve"),CONCATENATE("R32C",'Mapa final'!$R$100),"")</f>
        <v/>
      </c>
      <c r="K187" s="56" t="str">
        <f>IF(AND('Mapa final'!$AB$101="Baja",'Mapa final'!$AD$101="Leve"),CONCATENATE("R32C",'Mapa final'!$R$101),"")</f>
        <v/>
      </c>
      <c r="L187" s="129" t="str">
        <f>IF(AND('Mapa final'!$AB$102="Baja",'Mapa final'!$AD$102="Leve"),CONCATENATE("R32C",'Mapa final'!$R$102),"")</f>
        <v/>
      </c>
      <c r="M187" s="51" t="str">
        <f>IF(AND('Mapa final'!$AB$100="Baja",'Mapa final'!$AD$100="Menor"),CONCATENATE("R32C",'Mapa final'!$R$100),"")</f>
        <v/>
      </c>
      <c r="N187" s="52" t="str">
        <f>IF(AND('Mapa final'!$AB$101="Baja",'Mapa final'!$AD$101="Menor"),CONCATENATE("R32C",'Mapa final'!$R$101),"")</f>
        <v/>
      </c>
      <c r="O187" s="124" t="str">
        <f>IF(AND('Mapa final'!$AB$102="Baja",'Mapa final'!$AD$102="Menor"),CONCATENATE("R32C",'Mapa final'!$R$102),"")</f>
        <v/>
      </c>
      <c r="P187" s="51" t="str">
        <f>IF(AND('Mapa final'!$AB$100="Baja",'Mapa final'!$AD$100="Moderado"),CONCATENATE("R32C",'Mapa final'!$R$100),"")</f>
        <v/>
      </c>
      <c r="Q187" s="52" t="str">
        <f>IF(AND('Mapa final'!$AB$101="Baja",'Mapa final'!$AD$101="Moderado"),CONCATENATE("R32C",'Mapa final'!$R$101),"")</f>
        <v>R32C2</v>
      </c>
      <c r="R187" s="124" t="str">
        <f>IF(AND('Mapa final'!$AB$102="Baja",'Mapa final'!$AD$102="Moderado"),CONCATENATE("R32C",'Mapa final'!$R$102),"")</f>
        <v/>
      </c>
      <c r="S187" s="118" t="str">
        <f>IF(AND('Mapa final'!$AB$100="Baja",'Mapa final'!$AD$100="Mayor"),CONCATENATE("R32C",'Mapa final'!$R$100),"")</f>
        <v/>
      </c>
      <c r="T187" s="44" t="str">
        <f>IF(AND('Mapa final'!$AB$101="Baja",'Mapa final'!$AD$101="Mayor"),CONCATENATE("R32C",'Mapa final'!$R$101),"")</f>
        <v/>
      </c>
      <c r="U187" s="119" t="str">
        <f>IF(AND('Mapa final'!$AB$102="Baja",'Mapa final'!$AD$102="Mayor"),CONCATENATE("R32C",'Mapa final'!$R$102),"")</f>
        <v/>
      </c>
      <c r="V187" s="45" t="str">
        <f>IF(AND('Mapa final'!$AB$100="Baja",'Mapa final'!$AD$100="Catastrófico"),CONCATENATE("R32C",'Mapa final'!$R$100),"")</f>
        <v/>
      </c>
      <c r="W187" s="46" t="str">
        <f>IF(AND('Mapa final'!$AB$101="Baja",'Mapa final'!$AD$101="Catastrófico"),CONCATENATE("R32C",'Mapa final'!$R$101),"")</f>
        <v/>
      </c>
      <c r="X187" s="113" t="str">
        <f>IF(AND('Mapa final'!$AB$102="Baja",'Mapa final'!$AD$102="Catastrófico"),CONCATENATE("R32C",'Mapa final'!$R$102),"")</f>
        <v/>
      </c>
      <c r="Y187" s="58"/>
      <c r="Z187" s="303"/>
      <c r="AA187" s="304"/>
      <c r="AB187" s="304"/>
      <c r="AC187" s="304"/>
      <c r="AD187" s="304"/>
      <c r="AE187" s="305"/>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row>
    <row r="188" spans="1:61" ht="15" customHeight="1" x14ac:dyDescent="0.25">
      <c r="A188" s="58"/>
      <c r="B188" s="298"/>
      <c r="C188" s="298"/>
      <c r="D188" s="299"/>
      <c r="E188" s="287"/>
      <c r="F188" s="288"/>
      <c r="G188" s="288"/>
      <c r="H188" s="288"/>
      <c r="I188" s="286"/>
      <c r="J188" s="128" t="str">
        <f>IF(AND('Mapa final'!$AB$103="Baja",'Mapa final'!$AD$103="Leve"),CONCATENATE("R33C",'Mapa final'!$R$103),"")</f>
        <v/>
      </c>
      <c r="K188" s="56" t="str">
        <f>IF(AND('Mapa final'!$AB$104="Baja",'Mapa final'!$AD$104="Leve"),CONCATENATE("R33C",'Mapa final'!$R$104),"")</f>
        <v/>
      </c>
      <c r="L188" s="129" t="str">
        <f>IF(AND('Mapa final'!$AB$105="Baja",'Mapa final'!$AD$105="Leve"),CONCATENATE("R33C",'Mapa final'!$R$105),"")</f>
        <v/>
      </c>
      <c r="M188" s="51" t="str">
        <f>IF(AND('Mapa final'!$AB$103="Baja",'Mapa final'!$AD$103="Menor"),CONCATENATE("R33C",'Mapa final'!$R$103),"")</f>
        <v/>
      </c>
      <c r="N188" s="52" t="str">
        <f>IF(AND('Mapa final'!$AB$104="Baja",'Mapa final'!$AD$104="Menor"),CONCATENATE("R33C",'Mapa final'!$R$104),"")</f>
        <v/>
      </c>
      <c r="O188" s="124" t="str">
        <f>IF(AND('Mapa final'!$AB$105="Baja",'Mapa final'!$AD$105="Menor"),CONCATENATE("R33C",'Mapa final'!$R$105),"")</f>
        <v/>
      </c>
      <c r="P188" s="51" t="str">
        <f>IF(AND('Mapa final'!$AB$103="Baja",'Mapa final'!$AD$103="Moderado"),CONCATENATE("R33C",'Mapa final'!$R$103),"")</f>
        <v/>
      </c>
      <c r="Q188" s="52" t="str">
        <f>IF(AND('Mapa final'!$AB$104="Baja",'Mapa final'!$AD$104="Moderado"),CONCATENATE("R33C",'Mapa final'!$R$104),"")</f>
        <v>R33C2</v>
      </c>
      <c r="R188" s="124" t="str">
        <f>IF(AND('Mapa final'!$AB$105="Baja",'Mapa final'!$AD$105="Moderado"),CONCATENATE("R33C",'Mapa final'!$R$105),"")</f>
        <v/>
      </c>
      <c r="S188" s="118" t="str">
        <f>IF(AND('Mapa final'!$AB$103="Baja",'Mapa final'!$AD$103="Mayor"),CONCATENATE("R33C",'Mapa final'!$R$103),"")</f>
        <v/>
      </c>
      <c r="T188" s="44" t="str">
        <f>IF(AND('Mapa final'!$AB$104="Baja",'Mapa final'!$AD$104="Mayor"),CONCATENATE("R33C",'Mapa final'!$R$104),"")</f>
        <v/>
      </c>
      <c r="U188" s="119" t="str">
        <f>IF(AND('Mapa final'!$AB$105="Baja",'Mapa final'!$AD$105="Mayor"),CONCATENATE("R33C",'Mapa final'!$R$105),"")</f>
        <v/>
      </c>
      <c r="V188" s="45" t="str">
        <f>IF(AND('Mapa final'!$AB$103="Baja",'Mapa final'!$AD$103="Catastrófico"),CONCATENATE("R33C",'Mapa final'!$R$103),"")</f>
        <v/>
      </c>
      <c r="W188" s="46" t="str">
        <f>IF(AND('Mapa final'!$AB$104="Baja",'Mapa final'!$AD$104="Catastrófico"),CONCATENATE("R33C",'Mapa final'!$R$104),"")</f>
        <v/>
      </c>
      <c r="X188" s="113" t="str">
        <f>IF(AND('Mapa final'!$AB$105="Baja",'Mapa final'!$AD$105="Catastrófico"),CONCATENATE("R33C",'Mapa final'!$R$105),"")</f>
        <v/>
      </c>
      <c r="Y188" s="58"/>
      <c r="Z188" s="303"/>
      <c r="AA188" s="304"/>
      <c r="AB188" s="304"/>
      <c r="AC188" s="304"/>
      <c r="AD188" s="304"/>
      <c r="AE188" s="305"/>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row>
    <row r="189" spans="1:61" ht="15" customHeight="1" x14ac:dyDescent="0.25">
      <c r="A189" s="58"/>
      <c r="B189" s="298"/>
      <c r="C189" s="298"/>
      <c r="D189" s="299"/>
      <c r="E189" s="287"/>
      <c r="F189" s="288"/>
      <c r="G189" s="288"/>
      <c r="H189" s="288"/>
      <c r="I189" s="286"/>
      <c r="J189" s="128" t="str">
        <f>IF(AND('Mapa final'!$AB$106="Baja",'Mapa final'!$AD$106="Leve"),CONCATENATE("R34C",'Mapa final'!$R$106),"")</f>
        <v/>
      </c>
      <c r="K189" s="56" t="str">
        <f>IF(AND('Mapa final'!$AB$107="Baja",'Mapa final'!$AD$107="Leve"),CONCATENATE("R34C",'Mapa final'!$R$107),"")</f>
        <v/>
      </c>
      <c r="L189" s="129" t="str">
        <f>IF(AND('Mapa final'!$AB$108="Baja",'Mapa final'!$AD$108="Leve"),CONCATENATE("R34C",'Mapa final'!$R$108),"")</f>
        <v/>
      </c>
      <c r="M189" s="51" t="str">
        <f>IF(AND('Mapa final'!$AB$106="Baja",'Mapa final'!$AD$106="Menor"),CONCATENATE("R34C",'Mapa final'!$R$106),"")</f>
        <v/>
      </c>
      <c r="N189" s="52" t="str">
        <f>IF(AND('Mapa final'!$AB$107="Baja",'Mapa final'!$AD$107="Menor"),CONCATENATE("R34C",'Mapa final'!$R$107),"")</f>
        <v/>
      </c>
      <c r="O189" s="124" t="str">
        <f>IF(AND('Mapa final'!$AB$108="Baja",'Mapa final'!$AD$108="Menor"),CONCATENATE("R34C",'Mapa final'!$R$108),"")</f>
        <v/>
      </c>
      <c r="P189" s="51" t="str">
        <f>IF(AND('Mapa final'!$AB$106="Baja",'Mapa final'!$AD$106="Moderado"),CONCATENATE("R34C",'Mapa final'!$R$106),"")</f>
        <v>R34C1</v>
      </c>
      <c r="Q189" s="52" t="str">
        <f>IF(AND('Mapa final'!$AB$107="Baja",'Mapa final'!$AD$107="Moderado"),CONCATENATE("R34C",'Mapa final'!$R$107),"")</f>
        <v>R34C2</v>
      </c>
      <c r="R189" s="124" t="str">
        <f>IF(AND('Mapa final'!$AB$108="Baja",'Mapa final'!$AD$108="Moderado"),CONCATENATE("R34C",'Mapa final'!$R$108),"")</f>
        <v/>
      </c>
      <c r="S189" s="118" t="str">
        <f>IF(AND('Mapa final'!$AB$106="Baja",'Mapa final'!$AD$106="Mayor"),CONCATENATE("R34C",'Mapa final'!$R$106),"")</f>
        <v/>
      </c>
      <c r="T189" s="44" t="str">
        <f>IF(AND('Mapa final'!$AB$107="Baja",'Mapa final'!$AD$107="Mayor"),CONCATENATE("R34C",'Mapa final'!$R$107),"")</f>
        <v/>
      </c>
      <c r="U189" s="119" t="str">
        <f>IF(AND('Mapa final'!$AB$108="Baja",'Mapa final'!$AD$108="Mayor"),CONCATENATE("R34C",'Mapa final'!$R$108),"")</f>
        <v/>
      </c>
      <c r="V189" s="45" t="str">
        <f>IF(AND('Mapa final'!$AB$106="Baja",'Mapa final'!$AD$106="Catastrófico"),CONCATENATE("R34C",'Mapa final'!$R$106),"")</f>
        <v/>
      </c>
      <c r="W189" s="46" t="str">
        <f>IF(AND('Mapa final'!$AB$107="Baja",'Mapa final'!$AD$107="Catastrófico"),CONCATENATE("R34C",'Mapa final'!$R$107),"")</f>
        <v/>
      </c>
      <c r="X189" s="113" t="str">
        <f>IF(AND('Mapa final'!$AB$108="Baja",'Mapa final'!$AD$108="Catastrófico"),CONCATENATE("R34C",'Mapa final'!$R$108),"")</f>
        <v/>
      </c>
      <c r="Y189" s="58"/>
      <c r="Z189" s="303"/>
      <c r="AA189" s="304"/>
      <c r="AB189" s="304"/>
      <c r="AC189" s="304"/>
      <c r="AD189" s="304"/>
      <c r="AE189" s="305"/>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row>
    <row r="190" spans="1:61" ht="15" customHeight="1" x14ac:dyDescent="0.25">
      <c r="A190" s="58"/>
      <c r="B190" s="298"/>
      <c r="C190" s="298"/>
      <c r="D190" s="299"/>
      <c r="E190" s="287"/>
      <c r="F190" s="288"/>
      <c r="G190" s="288"/>
      <c r="H190" s="288"/>
      <c r="I190" s="286"/>
      <c r="J190" s="128" t="str">
        <f>IF(AND('Mapa final'!$AB$109="Baja",'Mapa final'!$AD$109="Leve"),CONCATENATE("R35C",'Mapa final'!$R$109),"")</f>
        <v/>
      </c>
      <c r="K190" s="56" t="str">
        <f>IF(AND('Mapa final'!$AB$110="Baja",'Mapa final'!$AD$110="Leve"),CONCATENATE("R35C",'Mapa final'!$R$110),"")</f>
        <v/>
      </c>
      <c r="L190" s="129" t="str">
        <f>IF(AND('Mapa final'!$AB$111="Baja",'Mapa final'!$AD$111="Leve"),CONCATENATE("R35C",'Mapa final'!$R$111),"")</f>
        <v/>
      </c>
      <c r="M190" s="51" t="str">
        <f>IF(AND('Mapa final'!$AB$109="Baja",'Mapa final'!$AD$109="Menor"),CONCATENATE("R35C",'Mapa final'!$R$109),"")</f>
        <v/>
      </c>
      <c r="N190" s="52" t="str">
        <f>IF(AND('Mapa final'!$AB$110="Baja",'Mapa final'!$AD$110="Menor"),CONCATENATE("R35C",'Mapa final'!$R$110),"")</f>
        <v/>
      </c>
      <c r="O190" s="124" t="str">
        <f>IF(AND('Mapa final'!$AB$111="Baja",'Mapa final'!$AD$111="Menor"),CONCATENATE("R35C",'Mapa final'!$R$111),"")</f>
        <v/>
      </c>
      <c r="P190" s="51" t="str">
        <f>IF(AND('Mapa final'!$AB$109="Baja",'Mapa final'!$AD$109="Moderado"),CONCATENATE("R35C",'Mapa final'!$R$109),"")</f>
        <v/>
      </c>
      <c r="Q190" s="52" t="str">
        <f>IF(AND('Mapa final'!$AB$110="Baja",'Mapa final'!$AD$110="Moderado"),CONCATENATE("R35C",'Mapa final'!$R$110),"")</f>
        <v/>
      </c>
      <c r="R190" s="124" t="str">
        <f>IF(AND('Mapa final'!$AB$111="Baja",'Mapa final'!$AD$111="Moderado"),CONCATENATE("R35C",'Mapa final'!$R$111),"")</f>
        <v/>
      </c>
      <c r="S190" s="118" t="str">
        <f>IF(AND('Mapa final'!$AB$109="Baja",'Mapa final'!$AD$109="Mayor"),CONCATENATE("R35C",'Mapa final'!$R$109),"")</f>
        <v>R35C1</v>
      </c>
      <c r="T190" s="44" t="str">
        <f>IF(AND('Mapa final'!$AB$110="Baja",'Mapa final'!$AD$110="Mayor"),CONCATENATE("R35C",'Mapa final'!$R$110),"")</f>
        <v>R35C2</v>
      </c>
      <c r="U190" s="119" t="str">
        <f>IF(AND('Mapa final'!$AB$111="Baja",'Mapa final'!$AD$111="Mayor"),CONCATENATE("R35C",'Mapa final'!$R$111),"")</f>
        <v/>
      </c>
      <c r="V190" s="45" t="str">
        <f>IF(AND('Mapa final'!$AB$109="Baja",'Mapa final'!$AD$109="Catastrófico"),CONCATENATE("R35C",'Mapa final'!$R$109),"")</f>
        <v/>
      </c>
      <c r="W190" s="46" t="str">
        <f>IF(AND('Mapa final'!$AB$110="Baja",'Mapa final'!$AD$110="Catastrófico"),CONCATENATE("R35C",'Mapa final'!$R$110),"")</f>
        <v/>
      </c>
      <c r="X190" s="113" t="str">
        <f>IF(AND('Mapa final'!$AB$111="Baja",'Mapa final'!$AD$111="Catastrófico"),CONCATENATE("R35C",'Mapa final'!$R$111),"")</f>
        <v/>
      </c>
      <c r="Y190" s="58"/>
      <c r="Z190" s="303"/>
      <c r="AA190" s="304"/>
      <c r="AB190" s="304"/>
      <c r="AC190" s="304"/>
      <c r="AD190" s="304"/>
      <c r="AE190" s="305"/>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row>
    <row r="191" spans="1:61" ht="15" customHeight="1" x14ac:dyDescent="0.25">
      <c r="A191" s="58"/>
      <c r="B191" s="298"/>
      <c r="C191" s="298"/>
      <c r="D191" s="299"/>
      <c r="E191" s="287"/>
      <c r="F191" s="288"/>
      <c r="G191" s="288"/>
      <c r="H191" s="288"/>
      <c r="I191" s="286"/>
      <c r="J191" s="128" t="str">
        <f>IF(AND('Mapa final'!$AB$112="Baja",'Mapa final'!$AD$112="Leve"),CONCATENATE("R36C",'Mapa final'!$R$112),"")</f>
        <v/>
      </c>
      <c r="K191" s="56" t="str">
        <f>IF(AND('Mapa final'!$AB$113="Baja",'Mapa final'!$AD$113="Leve"),CONCATENATE("R36C",'Mapa final'!$R$113),"")</f>
        <v/>
      </c>
      <c r="L191" s="129" t="str">
        <f>IF(AND('Mapa final'!$AB$114="Baja",'Mapa final'!$AD$114="Leve"),CONCATENATE("R36C",'Mapa final'!$R$114),"")</f>
        <v/>
      </c>
      <c r="M191" s="51" t="str">
        <f>IF(AND('Mapa final'!$AB$112="Baja",'Mapa final'!$AD$112="Menor"),CONCATENATE("R36C",'Mapa final'!$R$112),"")</f>
        <v>R36C1</v>
      </c>
      <c r="N191" s="52" t="str">
        <f>IF(AND('Mapa final'!$AB$113="Baja",'Mapa final'!$AD$113="Menor"),CONCATENATE("R36C",'Mapa final'!$R$113),"")</f>
        <v>R36C2</v>
      </c>
      <c r="O191" s="124" t="str">
        <f>IF(AND('Mapa final'!$AB$114="Baja",'Mapa final'!$AD$114="Menor"),CONCATENATE("R36C",'Mapa final'!$R$114),"")</f>
        <v/>
      </c>
      <c r="P191" s="51" t="str">
        <f>IF(AND('Mapa final'!$AB$112="Baja",'Mapa final'!$AD$112="Moderado"),CONCATENATE("R36C",'Mapa final'!$R$112),"")</f>
        <v/>
      </c>
      <c r="Q191" s="52" t="str">
        <f>IF(AND('Mapa final'!$AB$113="Baja",'Mapa final'!$AD$113="Moderado"),CONCATENATE("R36C",'Mapa final'!$R$113),"")</f>
        <v/>
      </c>
      <c r="R191" s="124" t="str">
        <f>IF(AND('Mapa final'!$AB$114="Baja",'Mapa final'!$AD$114="Moderado"),CONCATENATE("R36C",'Mapa final'!$R$114),"")</f>
        <v/>
      </c>
      <c r="S191" s="118" t="str">
        <f>IF(AND('Mapa final'!$AB$112="Baja",'Mapa final'!$AD$112="Mayor"),CONCATENATE("R36C",'Mapa final'!$R$112),"")</f>
        <v/>
      </c>
      <c r="T191" s="44" t="str">
        <f>IF(AND('Mapa final'!$AB$113="Baja",'Mapa final'!$AD$113="Mayor"),CONCATENATE("R36C",'Mapa final'!$R$113),"")</f>
        <v/>
      </c>
      <c r="U191" s="119" t="str">
        <f>IF(AND('Mapa final'!$AB$114="Baja",'Mapa final'!$AD$114="Mayor"),CONCATENATE("R36C",'Mapa final'!$R$114),"")</f>
        <v/>
      </c>
      <c r="V191" s="45" t="str">
        <f>IF(AND('Mapa final'!$AB$112="Baja",'Mapa final'!$AD$112="Catastrófico"),CONCATENATE("R36C",'Mapa final'!$R$112),"")</f>
        <v/>
      </c>
      <c r="W191" s="46" t="str">
        <f>IF(AND('Mapa final'!$AB$113="Baja",'Mapa final'!$AD$113="Catastrófico"),CONCATENATE("R36C",'Mapa final'!$R$113),"")</f>
        <v/>
      </c>
      <c r="X191" s="113" t="str">
        <f>IF(AND('Mapa final'!$AB$114="Baja",'Mapa final'!$AD$114="Catastrófico"),CONCATENATE("R36C",'Mapa final'!$R$114),"")</f>
        <v/>
      </c>
      <c r="Y191" s="58"/>
      <c r="Z191" s="303"/>
      <c r="AA191" s="304"/>
      <c r="AB191" s="304"/>
      <c r="AC191" s="304"/>
      <c r="AD191" s="304"/>
      <c r="AE191" s="305"/>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row>
    <row r="192" spans="1:61" ht="15" customHeight="1" x14ac:dyDescent="0.25">
      <c r="A192" s="58"/>
      <c r="B192" s="298"/>
      <c r="C192" s="298"/>
      <c r="D192" s="299"/>
      <c r="E192" s="287"/>
      <c r="F192" s="288"/>
      <c r="G192" s="288"/>
      <c r="H192" s="288"/>
      <c r="I192" s="286"/>
      <c r="J192" s="128" t="str">
        <f>IF(AND('Mapa final'!$AB$115="Baja",'Mapa final'!$AD$115="Leve"),CONCATENATE("R37C",'Mapa final'!$R$115),"")</f>
        <v/>
      </c>
      <c r="K192" s="56" t="str">
        <f>IF(AND('Mapa final'!$AB$116="Baja",'Mapa final'!$AD$116="Leve"),CONCATENATE("R37C",'Mapa final'!$R$116),"")</f>
        <v/>
      </c>
      <c r="L192" s="129" t="str">
        <f>IF(AND('Mapa final'!$AB$117="Baja",'Mapa final'!$AD$117="Leve"),CONCATENATE("R37C",'Mapa final'!$R$117),"")</f>
        <v/>
      </c>
      <c r="M192" s="51" t="str">
        <f>IF(AND('Mapa final'!$AB$115="Baja",'Mapa final'!$AD$115="Menor"),CONCATENATE("R37C",'Mapa final'!$R$115),"")</f>
        <v>R37C1</v>
      </c>
      <c r="N192" s="52" t="str">
        <f>IF(AND('Mapa final'!$AB$116="Baja",'Mapa final'!$AD$116="Menor"),CONCATENATE("R37C",'Mapa final'!$R$116),"")</f>
        <v/>
      </c>
      <c r="O192" s="124" t="str">
        <f>IF(AND('Mapa final'!$AB$117="Baja",'Mapa final'!$AD$117="Menor"),CONCATENATE("R37C",'Mapa final'!$R$117),"")</f>
        <v/>
      </c>
      <c r="P192" s="51" t="str">
        <f>IF(AND('Mapa final'!$AB$115="Baja",'Mapa final'!$AD$115="Moderado"),CONCATENATE("R37C",'Mapa final'!$R$115),"")</f>
        <v/>
      </c>
      <c r="Q192" s="52" t="str">
        <f>IF(AND('Mapa final'!$AB$116="Baja",'Mapa final'!$AD$116="Moderado"),CONCATENATE("R37C",'Mapa final'!$R$116),"")</f>
        <v/>
      </c>
      <c r="R192" s="124" t="str">
        <f>IF(AND('Mapa final'!$AB$117="Baja",'Mapa final'!$AD$117="Moderado"),CONCATENATE("R37C",'Mapa final'!$R$117),"")</f>
        <v/>
      </c>
      <c r="S192" s="118" t="str">
        <f>IF(AND('Mapa final'!$AB$115="Baja",'Mapa final'!$AD$115="Mayor"),CONCATENATE("R37C",'Mapa final'!$R$115),"")</f>
        <v/>
      </c>
      <c r="T192" s="44" t="str">
        <f>IF(AND('Mapa final'!$AB$116="Baja",'Mapa final'!$AD$116="Mayor"),CONCATENATE("R37C",'Mapa final'!$R$116),"")</f>
        <v/>
      </c>
      <c r="U192" s="119" t="str">
        <f>IF(AND('Mapa final'!$AB$117="Baja",'Mapa final'!$AD$117="Mayor"),CONCATENATE("R37C",'Mapa final'!$R$117),"")</f>
        <v/>
      </c>
      <c r="V192" s="45" t="str">
        <f>IF(AND('Mapa final'!$AB$115="Baja",'Mapa final'!$AD$115="Catastrófico"),CONCATENATE("R37C",'Mapa final'!$R$115),"")</f>
        <v/>
      </c>
      <c r="W192" s="46" t="str">
        <f>IF(AND('Mapa final'!$AB$116="Baja",'Mapa final'!$AD$116="Catastrófico"),CONCATENATE("R37C",'Mapa final'!$R$116),"")</f>
        <v/>
      </c>
      <c r="X192" s="113" t="str">
        <f>IF(AND('Mapa final'!$AB$117="Baja",'Mapa final'!$AD$117="Catastrófico"),CONCATENATE("R37C",'Mapa final'!$R$117),"")</f>
        <v/>
      </c>
      <c r="Y192" s="58"/>
      <c r="Z192" s="303"/>
      <c r="AA192" s="304"/>
      <c r="AB192" s="304"/>
      <c r="AC192" s="304"/>
      <c r="AD192" s="304"/>
      <c r="AE192" s="305"/>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row>
    <row r="193" spans="1:65" ht="15" customHeight="1" x14ac:dyDescent="0.25">
      <c r="A193" s="58"/>
      <c r="B193" s="298"/>
      <c r="C193" s="298"/>
      <c r="D193" s="299"/>
      <c r="E193" s="287"/>
      <c r="F193" s="288"/>
      <c r="G193" s="288"/>
      <c r="H193" s="288"/>
      <c r="I193" s="286"/>
      <c r="J193" s="128" t="str">
        <f>IF(AND('Mapa final'!$AB$118="Baja",'Mapa final'!$AD$118="Leve"),CONCATENATE("R38C",'Mapa final'!$R$118),"")</f>
        <v/>
      </c>
      <c r="K193" s="56" t="str">
        <f>IF(AND('Mapa final'!$AB$119="Baja",'Mapa final'!$AD$119="Leve"),CONCATENATE("R38C",'Mapa final'!$R$119),"")</f>
        <v/>
      </c>
      <c r="L193" s="129" t="str">
        <f>IF(AND('Mapa final'!$AB$120="Baja",'Mapa final'!$AD$120="Leve"),CONCATENATE("R38C",'Mapa final'!$R$120),"")</f>
        <v/>
      </c>
      <c r="M193" s="51" t="str">
        <f>IF(AND('Mapa final'!$AB$118="Baja",'Mapa final'!$AD$118="Menor"),CONCATENATE("R38C",'Mapa final'!$R$118),"")</f>
        <v/>
      </c>
      <c r="N193" s="52" t="str">
        <f>IF(AND('Mapa final'!$AB$119="Baja",'Mapa final'!$AD$119="Menor"),CONCATENATE("R38C",'Mapa final'!$R$119),"")</f>
        <v>R38C2</v>
      </c>
      <c r="O193" s="124" t="str">
        <f>IF(AND('Mapa final'!$AB$120="Baja",'Mapa final'!$AD$120="Menor"),CONCATENATE("R38C",'Mapa final'!$R$120),"")</f>
        <v>R38C3</v>
      </c>
      <c r="P193" s="51" t="str">
        <f>IF(AND('Mapa final'!$AB$118="Baja",'Mapa final'!$AD$118="Moderado"),CONCATENATE("R38C",'Mapa final'!$R$118),"")</f>
        <v/>
      </c>
      <c r="Q193" s="52" t="str">
        <f>IF(AND('Mapa final'!$AB$119="Baja",'Mapa final'!$AD$119="Moderado"),CONCATENATE("R38C",'Mapa final'!$R$119),"")</f>
        <v/>
      </c>
      <c r="R193" s="124" t="str">
        <f>IF(AND('Mapa final'!$AB$120="Baja",'Mapa final'!$AD$120="Moderado"),CONCATENATE("R38C",'Mapa final'!$R$120),"")</f>
        <v/>
      </c>
      <c r="S193" s="118" t="str">
        <f>IF(AND('Mapa final'!$AB$118="Baja",'Mapa final'!$AD$118="Mayor"),CONCATENATE("R38C",'Mapa final'!$R$118),"")</f>
        <v/>
      </c>
      <c r="T193" s="44" t="str">
        <f>IF(AND('Mapa final'!$AB$119="Baja",'Mapa final'!$AD$119="Mayor"),CONCATENATE("R38C",'Mapa final'!$R$119),"")</f>
        <v/>
      </c>
      <c r="U193" s="119" t="str">
        <f>IF(AND('Mapa final'!$AB$120="Baja",'Mapa final'!$AD$120="Mayor"),CONCATENATE("R38C",'Mapa final'!$R$120),"")</f>
        <v/>
      </c>
      <c r="V193" s="45" t="str">
        <f>IF(AND('Mapa final'!$AB$118="Baja",'Mapa final'!$AD$118="Catastrófico"),CONCATENATE("R38C",'Mapa final'!$R$118),"")</f>
        <v/>
      </c>
      <c r="W193" s="46" t="str">
        <f>IF(AND('Mapa final'!$AB$119="Baja",'Mapa final'!$AD$119="Catastrófico"),CONCATENATE("R38C",'Mapa final'!$R$119),"")</f>
        <v/>
      </c>
      <c r="X193" s="113" t="str">
        <f>IF(AND('Mapa final'!$AB$120="Baja",'Mapa final'!$AD$120="Catastrófico"),CONCATENATE("R38C",'Mapa final'!$R$120),"")</f>
        <v/>
      </c>
      <c r="Y193" s="58"/>
      <c r="Z193" s="303"/>
      <c r="AA193" s="304"/>
      <c r="AB193" s="304"/>
      <c r="AC193" s="304"/>
      <c r="AD193" s="304"/>
      <c r="AE193" s="305"/>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row>
    <row r="194" spans="1:65" ht="15" customHeight="1" x14ac:dyDescent="0.25">
      <c r="A194" s="58"/>
      <c r="B194" s="298"/>
      <c r="C194" s="298"/>
      <c r="D194" s="299"/>
      <c r="E194" s="287"/>
      <c r="F194" s="288"/>
      <c r="G194" s="288"/>
      <c r="H194" s="288"/>
      <c r="I194" s="286"/>
      <c r="J194" s="128" t="str">
        <f>IF(AND('Mapa final'!$AB$121="Baja",'Mapa final'!$AD$121="Leve"),CONCATENATE("R39C",'Mapa final'!$R$121),"")</f>
        <v/>
      </c>
      <c r="K194" s="56" t="str">
        <f>IF(AND('Mapa final'!$AB$122="Baja",'Mapa final'!$AD$122="Leve"),CONCATENATE("R39C",'Mapa final'!$R$122),"")</f>
        <v>R39C2</v>
      </c>
      <c r="L194" s="129" t="str">
        <f>IF(AND('Mapa final'!$AB$123="Baja",'Mapa final'!$AD$123="Leve"),CONCATENATE("R39C",'Mapa final'!$R$123),"")</f>
        <v/>
      </c>
      <c r="M194" s="51" t="str">
        <f>IF(AND('Mapa final'!$AB$121="Baja",'Mapa final'!$AD$121="Menor"),CONCATENATE("R39C",'Mapa final'!$R$121),"")</f>
        <v/>
      </c>
      <c r="N194" s="52" t="str">
        <f>IF(AND('Mapa final'!$AB$122="Baja",'Mapa final'!$AD$122="Menor"),CONCATENATE("R39C",'Mapa final'!$R$122),"")</f>
        <v/>
      </c>
      <c r="O194" s="124" t="str">
        <f>IF(AND('Mapa final'!$AB$123="Baja",'Mapa final'!$AD$123="Menor"),CONCATENATE("R39C",'Mapa final'!$R$123),"")</f>
        <v/>
      </c>
      <c r="P194" s="51" t="str">
        <f>IF(AND('Mapa final'!$AB$121="Baja",'Mapa final'!$AD$121="Moderado"),CONCATENATE("R39C",'Mapa final'!$R$121),"")</f>
        <v>R39C1</v>
      </c>
      <c r="Q194" s="52" t="str">
        <f>IF(AND('Mapa final'!$AB$122="Baja",'Mapa final'!$AD$122="Moderado"),CONCATENATE("R39C",'Mapa final'!$R$122),"")</f>
        <v/>
      </c>
      <c r="R194" s="124" t="str">
        <f>IF(AND('Mapa final'!$AB$123="Baja",'Mapa final'!$AD$123="Moderado"),CONCATENATE("R39C",'Mapa final'!$R$123),"")</f>
        <v/>
      </c>
      <c r="S194" s="118" t="str">
        <f>IF(AND('Mapa final'!$AB$121="Baja",'Mapa final'!$AD$121="Mayor"),CONCATENATE("R39C",'Mapa final'!$R$121),"")</f>
        <v/>
      </c>
      <c r="T194" s="44" t="str">
        <f>IF(AND('Mapa final'!$AB$122="Baja",'Mapa final'!$AD$122="Mayor"),CONCATENATE("R39C",'Mapa final'!$R$122),"")</f>
        <v/>
      </c>
      <c r="U194" s="119" t="str">
        <f>IF(AND('Mapa final'!$AB$123="Baja",'Mapa final'!$AD$123="Mayor"),CONCATENATE("R39C",'Mapa final'!$R$123),"")</f>
        <v/>
      </c>
      <c r="V194" s="45" t="str">
        <f>IF(AND('Mapa final'!$AB$121="Baja",'Mapa final'!$AD$121="Catastrófico"),CONCATENATE("R39C",'Mapa final'!$R$121),"")</f>
        <v/>
      </c>
      <c r="W194" s="46" t="str">
        <f>IF(AND('Mapa final'!$AB$122="Baja",'Mapa final'!$AD$122="Catastrófico"),CONCATENATE("R39C",'Mapa final'!$R$122),"")</f>
        <v/>
      </c>
      <c r="X194" s="113" t="str">
        <f>IF(AND('Mapa final'!$AB$123="Baja",'Mapa final'!$AD$123="Catastrófico"),CONCATENATE("R39C",'Mapa final'!$R$123),"")</f>
        <v/>
      </c>
      <c r="Y194" s="58"/>
      <c r="Z194" s="303"/>
      <c r="AA194" s="304"/>
      <c r="AB194" s="304"/>
      <c r="AC194" s="304"/>
      <c r="AD194" s="304"/>
      <c r="AE194" s="305"/>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row>
    <row r="195" spans="1:65" ht="15" customHeight="1" x14ac:dyDescent="0.25">
      <c r="A195" s="58"/>
      <c r="B195" s="298"/>
      <c r="C195" s="298"/>
      <c r="D195" s="299"/>
      <c r="E195" s="287"/>
      <c r="F195" s="288"/>
      <c r="G195" s="288"/>
      <c r="H195" s="288"/>
      <c r="I195" s="286"/>
      <c r="J195" s="128" t="str">
        <f>IF(AND('Mapa final'!$AB$124="Baja",'Mapa final'!$AD$124="Leve"),CONCATENATE("R40C",'Mapa final'!$R$124),"")</f>
        <v/>
      </c>
      <c r="K195" s="56" t="str">
        <f>IF(AND('Mapa final'!$AB$125="Baja",'Mapa final'!$AD$125="Leve"),CONCATENATE("R40C",'Mapa final'!$R$125),"")</f>
        <v/>
      </c>
      <c r="L195" s="129" t="str">
        <f>IF(AND('Mapa final'!$AB$126="Baja",'Mapa final'!$AD$126="Leve"),CONCATENATE("R40C",'Mapa final'!$R$126),"")</f>
        <v/>
      </c>
      <c r="M195" s="51" t="str">
        <f>IF(AND('Mapa final'!$AB$124="Baja",'Mapa final'!$AD$124="Menor"),CONCATENATE("R40C",'Mapa final'!$R$124),"")</f>
        <v/>
      </c>
      <c r="N195" s="52" t="str">
        <f>IF(AND('Mapa final'!$AB$125="Baja",'Mapa final'!$AD$125="Menor"),CONCATENATE("R40C",'Mapa final'!$R$125),"")</f>
        <v/>
      </c>
      <c r="O195" s="124" t="str">
        <f>IF(AND('Mapa final'!$AB$126="Baja",'Mapa final'!$AD$126="Menor"),CONCATENATE("R40C",'Mapa final'!$R$126),"")</f>
        <v/>
      </c>
      <c r="P195" s="51" t="str">
        <f>IF(AND('Mapa final'!$AB$124="Baja",'Mapa final'!$AD$124="Moderado"),CONCATENATE("R40C",'Mapa final'!$R$124),"")</f>
        <v/>
      </c>
      <c r="Q195" s="52" t="str">
        <f>IF(AND('Mapa final'!$AB$125="Baja",'Mapa final'!$AD$125="Moderado"),CONCATENATE("R40C",'Mapa final'!$R$125),"")</f>
        <v/>
      </c>
      <c r="R195" s="124" t="str">
        <f>IF(AND('Mapa final'!$AB$126="Baja",'Mapa final'!$AD$126="Moderado"),CONCATENATE("R40C",'Mapa final'!$R$126),"")</f>
        <v/>
      </c>
      <c r="S195" s="118" t="str">
        <f>IF(AND('Mapa final'!$AB$124="Baja",'Mapa final'!$AD$124="Mayor"),CONCATENATE("R40C",'Mapa final'!$R$124),"")</f>
        <v/>
      </c>
      <c r="T195" s="44" t="str">
        <f>IF(AND('Mapa final'!$AB$125="Baja",'Mapa final'!$AD$125="Mayor"),CONCATENATE("R40C",'Mapa final'!$R$125),"")</f>
        <v/>
      </c>
      <c r="U195" s="119" t="str">
        <f>IF(AND('Mapa final'!$AB$126="Baja",'Mapa final'!$AD$126="Mayor"),CONCATENATE("R40C",'Mapa final'!$R$126),"")</f>
        <v/>
      </c>
      <c r="V195" s="45" t="str">
        <f>IF(AND('Mapa final'!$AB$124="Baja",'Mapa final'!$AD$124="Catastrófico"),CONCATENATE("R40C",'Mapa final'!$R$124),"")</f>
        <v/>
      </c>
      <c r="W195" s="46" t="str">
        <f>IF(AND('Mapa final'!$AB$125="Baja",'Mapa final'!$AD$125="Catastrófico"),CONCATENATE("R40C",'Mapa final'!$R$125),"")</f>
        <v/>
      </c>
      <c r="X195" s="113" t="str">
        <f>IF(AND('Mapa final'!$AB$126="Baja",'Mapa final'!$AD$126="Catastrófico"),CONCATENATE("R40C",'Mapa final'!$R$126),"")</f>
        <v/>
      </c>
      <c r="Y195" s="58"/>
      <c r="Z195" s="303"/>
      <c r="AA195" s="304"/>
      <c r="AB195" s="304"/>
      <c r="AC195" s="304"/>
      <c r="AD195" s="304"/>
      <c r="AE195" s="305"/>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row>
    <row r="196" spans="1:65" ht="15" customHeight="1" x14ac:dyDescent="0.25">
      <c r="A196" s="58"/>
      <c r="B196" s="298"/>
      <c r="C196" s="298"/>
      <c r="D196" s="299"/>
      <c r="E196" s="287"/>
      <c r="F196" s="288"/>
      <c r="G196" s="288"/>
      <c r="H196" s="288"/>
      <c r="I196" s="286"/>
      <c r="J196" s="128" t="str">
        <f>IF(AND('Mapa final'!$AB$127="Baja",'Mapa final'!$AD$127="Leve"),CONCATENATE("R41C",'Mapa final'!$R$127),"")</f>
        <v/>
      </c>
      <c r="K196" s="56" t="str">
        <f>IF(AND('Mapa final'!$AB$128="Baja",'Mapa final'!$AD$128="Leve"),CONCATENATE("R41C",'Mapa final'!$R$128),"")</f>
        <v/>
      </c>
      <c r="L196" s="129" t="str">
        <f>IF(AND('Mapa final'!$AB$129="Baja",'Mapa final'!$AD$129="Leve"),CONCATENATE("R41C",'Mapa final'!$R$129),"")</f>
        <v/>
      </c>
      <c r="M196" s="51" t="str">
        <f>IF(AND('Mapa final'!$AB$127="Baja",'Mapa final'!$AD$127="Menor"),CONCATENATE("R41C",'Mapa final'!$R$127),"")</f>
        <v/>
      </c>
      <c r="N196" s="52" t="str">
        <f>IF(AND('Mapa final'!$AB$128="Baja",'Mapa final'!$AD$128="Menor"),CONCATENATE("R41C",'Mapa final'!$R$128),"")</f>
        <v/>
      </c>
      <c r="O196" s="124" t="str">
        <f>IF(AND('Mapa final'!$AB$129="Baja",'Mapa final'!$AD$129="Menor"),CONCATENATE("R41C",'Mapa final'!$R$129),"")</f>
        <v/>
      </c>
      <c r="P196" s="51" t="str">
        <f>IF(AND('Mapa final'!$AB$127="Baja",'Mapa final'!$AD$127="Moderado"),CONCATENATE("R41C",'Mapa final'!$R$127),"")</f>
        <v>R41C1</v>
      </c>
      <c r="Q196" s="52" t="str">
        <f>IF(AND('Mapa final'!$AB$128="Baja",'Mapa final'!$AD$128="Moderado"),CONCATENATE("R41C",'Mapa final'!$R$128),"")</f>
        <v/>
      </c>
      <c r="R196" s="124" t="str">
        <f>IF(AND('Mapa final'!$AB$129="Baja",'Mapa final'!$AD$129="Moderado"),CONCATENATE("R41C",'Mapa final'!$R$129),"")</f>
        <v/>
      </c>
      <c r="S196" s="118" t="str">
        <f>IF(AND('Mapa final'!$AB$127="Baja",'Mapa final'!$AD$127="Mayor"),CONCATENATE("R41C",'Mapa final'!$R$127),"")</f>
        <v/>
      </c>
      <c r="T196" s="44" t="str">
        <f>IF(AND('Mapa final'!$AB$128="Baja",'Mapa final'!$AD$128="Mayor"),CONCATENATE("R41C",'Mapa final'!$R$128),"")</f>
        <v/>
      </c>
      <c r="U196" s="119" t="str">
        <f>IF(AND('Mapa final'!$AB$129="Baja",'Mapa final'!$AD$129="Mayor"),CONCATENATE("R41C",'Mapa final'!$R$129),"")</f>
        <v/>
      </c>
      <c r="V196" s="45" t="str">
        <f>IF(AND('Mapa final'!$AB$127="Baja",'Mapa final'!$AD$127="Catastrófico"),CONCATENATE("R41C",'Mapa final'!$R$127),"")</f>
        <v/>
      </c>
      <c r="W196" s="46" t="str">
        <f>IF(AND('Mapa final'!$AB$128="Baja",'Mapa final'!$AD$128="Catastrófico"),CONCATENATE("R41C",'Mapa final'!$R$128),"")</f>
        <v/>
      </c>
      <c r="X196" s="113" t="str">
        <f>IF(AND('Mapa final'!$AB$129="Baja",'Mapa final'!$AD$129="Catastrófico"),CONCATENATE("R41C",'Mapa final'!$R$129),"")</f>
        <v/>
      </c>
      <c r="Y196" s="58"/>
      <c r="Z196" s="303"/>
      <c r="AA196" s="304"/>
      <c r="AB196" s="304"/>
      <c r="AC196" s="304"/>
      <c r="AD196" s="304"/>
      <c r="AE196" s="305"/>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row>
    <row r="197" spans="1:65" ht="15" customHeight="1" x14ac:dyDescent="0.25">
      <c r="A197" s="58"/>
      <c r="B197" s="298"/>
      <c r="C197" s="298"/>
      <c r="D197" s="299"/>
      <c r="E197" s="287"/>
      <c r="F197" s="288"/>
      <c r="G197" s="288"/>
      <c r="H197" s="288"/>
      <c r="I197" s="286"/>
      <c r="J197" s="128" t="str">
        <f>IF(AND('Mapa final'!$AB$130="Baja",'Mapa final'!$AD$130="Leve"),CONCATENATE("R42C",'Mapa final'!$R$130),"")</f>
        <v/>
      </c>
      <c r="K197" s="56" t="str">
        <f>IF(AND('Mapa final'!$AB$131="Baja",'Mapa final'!$AD$131="Leve"),CONCATENATE("R42C",'Mapa final'!$R$131),"")</f>
        <v/>
      </c>
      <c r="L197" s="129" t="str">
        <f>IF(AND('Mapa final'!$AB$132="Baja",'Mapa final'!$AD$132="Leve"),CONCATENATE("R22C",'Mapa final'!$R$132),"")</f>
        <v/>
      </c>
      <c r="M197" s="51" t="str">
        <f>IF(AND('Mapa final'!$AB$130="Baja",'Mapa final'!$AD$130="Menor"),CONCATENATE("R42C",'Mapa final'!$R$130),"")</f>
        <v/>
      </c>
      <c r="N197" s="52" t="str">
        <f>IF(AND('Mapa final'!$AB$131="Baja",'Mapa final'!$AD$131="Menor"),CONCATENATE("R42C",'Mapa final'!$R$131),"")</f>
        <v/>
      </c>
      <c r="O197" s="124" t="str">
        <f>IF(AND('Mapa final'!$AB$132="Baja",'Mapa final'!$AD$132="Menor"),CONCATENATE("R42C",'Mapa final'!$R$132),"")</f>
        <v/>
      </c>
      <c r="P197" s="51" t="str">
        <f>IF(AND('Mapa final'!$AB$130="Baja",'Mapa final'!$AD$130="Moderado"),CONCATENATE("R42C",'Mapa final'!$R$130),"")</f>
        <v/>
      </c>
      <c r="Q197" s="52" t="str">
        <f>IF(AND('Mapa final'!$AB$131="Baja",'Mapa final'!$AD$131="Moderado"),CONCATENATE("R42C",'Mapa final'!$R$131),"")</f>
        <v/>
      </c>
      <c r="R197" s="124" t="str">
        <f>IF(AND('Mapa final'!$AB$132="Baja",'Mapa final'!$AD$132="Moderado"),CONCATENATE("R42C",'Mapa final'!$R$132),"")</f>
        <v/>
      </c>
      <c r="S197" s="118" t="str">
        <f>IF(AND('Mapa final'!$AB$130="Baja",'Mapa final'!$AD$130="Mayor"),CONCATENATE("R42C",'Mapa final'!$R$130),"")</f>
        <v/>
      </c>
      <c r="T197" s="44" t="str">
        <f>IF(AND('Mapa final'!$AB$131="Baja",'Mapa final'!$AD$131="Mayor"),CONCATENATE("R42C",'Mapa final'!$R$131),"")</f>
        <v>R42C2</v>
      </c>
      <c r="U197" s="119" t="str">
        <f>IF(AND('Mapa final'!$AB$132="Baja",'Mapa final'!$AD$132="Mayor"),CONCATENATE("R42C",'Mapa final'!$R$132),"")</f>
        <v/>
      </c>
      <c r="V197" s="45" t="str">
        <f>IF(AND('Mapa final'!$AB$130="Baja",'Mapa final'!$AD$130="Catastrófico"),CONCATENATE("R42C",'Mapa final'!$R$130),"")</f>
        <v/>
      </c>
      <c r="W197" s="46" t="str">
        <f>IF(AND('Mapa final'!$AB$131="Baja",'Mapa final'!$AD$131="Catastrófico"),CONCATENATE("R42C",'Mapa final'!$R$131),"")</f>
        <v/>
      </c>
      <c r="X197" s="113" t="str">
        <f>IF(AND('Mapa final'!$AB$132="Baja",'Mapa final'!$AD$132="Catastrófico"),CONCATENATE("R42C",'Mapa final'!$R$132),"")</f>
        <v/>
      </c>
      <c r="Y197" s="58"/>
      <c r="Z197" s="303"/>
      <c r="AA197" s="304"/>
      <c r="AB197" s="304"/>
      <c r="AC197" s="304"/>
      <c r="AD197" s="304"/>
      <c r="AE197" s="305"/>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row>
    <row r="198" spans="1:65" ht="15" customHeight="1" x14ac:dyDescent="0.25">
      <c r="A198" s="58"/>
      <c r="B198" s="298"/>
      <c r="C198" s="298"/>
      <c r="D198" s="299"/>
      <c r="E198" s="287"/>
      <c r="F198" s="288"/>
      <c r="G198" s="288"/>
      <c r="H198" s="288"/>
      <c r="I198" s="286"/>
      <c r="J198" s="128" t="str">
        <f>IF(AND('Mapa final'!$AB$133="Baja",'Mapa final'!$AD$133="Leve"),CONCATENATE("R43C",'Mapa final'!$R$133),"")</f>
        <v/>
      </c>
      <c r="K198" s="56" t="str">
        <f>IF(AND('Mapa final'!$AB$134="Baja",'Mapa final'!$AD$134="Leve"),CONCATENATE("R43C",'Mapa final'!$R$134),"")</f>
        <v/>
      </c>
      <c r="L198" s="129" t="str">
        <f>IF(AND('Mapa final'!$AB$135="Baja",'Mapa final'!$AD$135="Leve"),CONCATENATE("R43C",'Mapa final'!$R$135),"")</f>
        <v/>
      </c>
      <c r="M198" s="51" t="str">
        <f>IF(AND('Mapa final'!$AB$133="Baja",'Mapa final'!$AD$133="Menor"),CONCATENATE("R43C",'Mapa final'!$R$133),"")</f>
        <v/>
      </c>
      <c r="N198" s="52" t="str">
        <f>IF(AND('Mapa final'!$AB$134="Baja",'Mapa final'!$AD$134="Menor"),CONCATENATE("R43C",'Mapa final'!$R$134),"")</f>
        <v/>
      </c>
      <c r="O198" s="124" t="str">
        <f>IF(AND('Mapa final'!$AB$135="Baja",'Mapa final'!$AD$135="Menor"),CONCATENATE("R43C",'Mapa final'!$R$135),"")</f>
        <v/>
      </c>
      <c r="P198" s="51" t="str">
        <f>IF(AND('Mapa final'!$AB$133="Baja",'Mapa final'!$AD$133="Moderado"),CONCATENATE("R43C",'Mapa final'!$R$133),"")</f>
        <v/>
      </c>
      <c r="Q198" s="52" t="str">
        <f>IF(AND('Mapa final'!$AB$134="Baja",'Mapa final'!$AD$134="Moderado"),CONCATENATE("R43C",'Mapa final'!$R$134),"")</f>
        <v>R43C2</v>
      </c>
      <c r="R198" s="124" t="str">
        <f>IF(AND('Mapa final'!$AB$135="Baja",'Mapa final'!$AD$135="Moderado"),CONCATENATE("R43C",'Mapa final'!$R$135),"")</f>
        <v>R43C3</v>
      </c>
      <c r="S198" s="118" t="str">
        <f>IF(AND('Mapa final'!$AB$133="Baja",'Mapa final'!$AD$133="Mayor"),CONCATENATE("R43C",'Mapa final'!$R$133),"")</f>
        <v/>
      </c>
      <c r="T198" s="44" t="str">
        <f>IF(AND('Mapa final'!$AB$134="Baja",'Mapa final'!$AD$134="Mayor"),CONCATENATE("R43C",'Mapa final'!$R$134),"")</f>
        <v/>
      </c>
      <c r="U198" s="119" t="str">
        <f>IF(AND('Mapa final'!$AB$135="Baja",'Mapa final'!$AD$135="Mayor"),CONCATENATE("R43C",'Mapa final'!$R$135),"")</f>
        <v/>
      </c>
      <c r="V198" s="45" t="str">
        <f>IF(AND('Mapa final'!$AB$133="Baja",'Mapa final'!$AD$133="Catastrófico"),CONCATENATE("R43C",'Mapa final'!$R$133),"")</f>
        <v/>
      </c>
      <c r="W198" s="46" t="str">
        <f>IF(AND('Mapa final'!$AB$134="Baja",'Mapa final'!$AD$134="Catastrófico"),CONCATENATE("R43C",'Mapa final'!$R$134),"")</f>
        <v/>
      </c>
      <c r="X198" s="113" t="str">
        <f>IF(AND('Mapa final'!$AB$135="Baja",'Mapa final'!$AD$135="Catastrófico"),CONCATENATE("R43C",'Mapa final'!$R$135),"")</f>
        <v/>
      </c>
      <c r="Y198" s="58"/>
      <c r="Z198" s="303"/>
      <c r="AA198" s="304"/>
      <c r="AB198" s="304"/>
      <c r="AC198" s="304"/>
      <c r="AD198" s="304"/>
      <c r="AE198" s="305"/>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row>
    <row r="199" spans="1:65" ht="15" customHeight="1" x14ac:dyDescent="0.25">
      <c r="A199" s="58"/>
      <c r="B199" s="298"/>
      <c r="C199" s="298"/>
      <c r="D199" s="299"/>
      <c r="E199" s="287"/>
      <c r="F199" s="288"/>
      <c r="G199" s="288"/>
      <c r="H199" s="288"/>
      <c r="I199" s="286"/>
      <c r="J199" s="128" t="str">
        <f>IF(AND('Mapa final'!$AB$136="Baja",'Mapa final'!$AD$136="Leve"),CONCATENATE("R44C",'Mapa final'!$R$136),"")</f>
        <v/>
      </c>
      <c r="K199" s="56" t="str">
        <f>IF(AND('Mapa final'!$AB$137="Baja",'Mapa final'!$AD$137="Leve"),CONCATENATE("R44C",'Mapa final'!$R$137),"")</f>
        <v>R44C2</v>
      </c>
      <c r="L199" s="129" t="str">
        <f>IF(AND('Mapa final'!$AB$138="Baja",'Mapa final'!$AD$138="Leve"),CONCATENATE("R44C",'Mapa final'!$R$138),"")</f>
        <v>R44C3</v>
      </c>
      <c r="M199" s="51" t="str">
        <f>IF(AND('Mapa final'!$AB$136="Baja",'Mapa final'!$AD$136="Menor"),CONCATENATE("R44C",'Mapa final'!$R$136),"")</f>
        <v/>
      </c>
      <c r="N199" s="52" t="str">
        <f>IF(AND('Mapa final'!$AB$137="Baja",'Mapa final'!$AD$137="Menor"),CONCATENATE("R44C",'Mapa final'!$R$137),"")</f>
        <v/>
      </c>
      <c r="O199" s="124" t="str">
        <f>IF(AND('Mapa final'!$AB$138="Baja",'Mapa final'!$AD$138="Menor"),CONCATENATE("R44C",'Mapa final'!$R$138),"")</f>
        <v/>
      </c>
      <c r="P199" s="51" t="str">
        <f>IF(AND('Mapa final'!$AB$136="Baja",'Mapa final'!$AD$136="Moderado"),CONCATENATE("R44C",'Mapa final'!$R$136),"")</f>
        <v/>
      </c>
      <c r="Q199" s="52" t="str">
        <f>IF(AND('Mapa final'!$AB$137="Baja",'Mapa final'!$AD$137="Moderado"),CONCATENATE("R44C",'Mapa final'!$R$137),"")</f>
        <v/>
      </c>
      <c r="R199" s="124" t="str">
        <f>IF(AND('Mapa final'!$AB$138="Baja",'Mapa final'!$AD$138="Moderado"),CONCATENATE("R44C",'Mapa final'!$R$138),"")</f>
        <v/>
      </c>
      <c r="S199" s="118" t="str">
        <f>IF(AND('Mapa final'!$AB$136="Baja",'Mapa final'!$AD$136="Mayor"),CONCATENATE("R44C",'Mapa final'!$R$136),"")</f>
        <v/>
      </c>
      <c r="T199" s="44" t="str">
        <f>IF(AND('Mapa final'!$AB$137="Baja",'Mapa final'!$AD$137="Mayor"),CONCATENATE("R44C",'Mapa final'!$R$137),"")</f>
        <v/>
      </c>
      <c r="U199" s="119" t="str">
        <f>IF(AND('Mapa final'!$AB$138="Baja",'Mapa final'!$AD$138="Mayor"),CONCATENATE("R44C",'Mapa final'!$R$138),"")</f>
        <v/>
      </c>
      <c r="V199" s="45" t="str">
        <f>IF(AND('Mapa final'!$AB$136="Baja",'Mapa final'!$AD$136="Catastrófico"),CONCATENATE("R44C",'Mapa final'!$R$136),"")</f>
        <v/>
      </c>
      <c r="W199" s="46" t="str">
        <f>IF(AND('Mapa final'!$AB$137="Baja",'Mapa final'!$AD$137="Catastrófico"),CONCATENATE("R44C",'Mapa final'!$R$137),"")</f>
        <v/>
      </c>
      <c r="X199" s="113" t="str">
        <f>IF(AND('Mapa final'!$AB$138="Baja",'Mapa final'!$AD$138="Catastrófico"),CONCATENATE("R44C",'Mapa final'!$R$138),"")</f>
        <v/>
      </c>
      <c r="Y199" s="58"/>
      <c r="Z199" s="303"/>
      <c r="AA199" s="304"/>
      <c r="AB199" s="304"/>
      <c r="AC199" s="304"/>
      <c r="AD199" s="304"/>
      <c r="AE199" s="305"/>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row>
    <row r="200" spans="1:65" ht="15" customHeight="1" x14ac:dyDescent="0.25">
      <c r="A200" s="58"/>
      <c r="B200" s="298"/>
      <c r="C200" s="298"/>
      <c r="D200" s="299"/>
      <c r="E200" s="287"/>
      <c r="F200" s="288"/>
      <c r="G200" s="288"/>
      <c r="H200" s="288"/>
      <c r="I200" s="286"/>
      <c r="J200" s="128" t="str">
        <f>IF(AND('Mapa final'!$AB$139="Baja",'Mapa final'!$AD$139="Leve"),CONCATENATE("R45C",'Mapa final'!$R$139),"")</f>
        <v/>
      </c>
      <c r="K200" s="56" t="str">
        <f>IF(AND('Mapa final'!$AB$140="Baja",'Mapa final'!$AD$140="Leve"),CONCATENATE("R45C",'Mapa final'!$R$140),"")</f>
        <v/>
      </c>
      <c r="L200" s="129" t="str">
        <f>IF(AND('Mapa final'!$AB$141="Baja",'Mapa final'!$AD$141="Leve"),CONCATENATE("R45C",'Mapa final'!$R$141),"")</f>
        <v/>
      </c>
      <c r="M200" s="51" t="str">
        <f>IF(AND('Mapa final'!$AB$139="Baja",'Mapa final'!$AD$139="Menor"),CONCATENATE("R45C",'Mapa final'!$R$139),"")</f>
        <v/>
      </c>
      <c r="N200" s="52" t="str">
        <f>IF(AND('Mapa final'!$AB$140="Baja",'Mapa final'!$AD$140="Menor"),CONCATENATE("R45C",'Mapa final'!$R$140),"")</f>
        <v/>
      </c>
      <c r="O200" s="124" t="str">
        <f>IF(AND('Mapa final'!$AB$141="Baja",'Mapa final'!$AD$141="Menor"),CONCATENATE("R45C",'Mapa final'!$R$141),"")</f>
        <v/>
      </c>
      <c r="P200" s="51" t="str">
        <f>IF(AND('Mapa final'!$AB$139="Baja",'Mapa final'!$AD$139="Moderado"),CONCATENATE("R45C",'Mapa final'!$R$139),"")</f>
        <v/>
      </c>
      <c r="Q200" s="52" t="str">
        <f>IF(AND('Mapa final'!$AB$140="Baja",'Mapa final'!$AD$140="Moderado"),CONCATENATE("R45C",'Mapa final'!$R$140),"")</f>
        <v/>
      </c>
      <c r="R200" s="124" t="str">
        <f>IF(AND('Mapa final'!$AB$141="Baja",'Mapa final'!$AD$141="Moderado"),CONCATENATE("R45C",'Mapa final'!$R$141),"")</f>
        <v/>
      </c>
      <c r="S200" s="118" t="str">
        <f>IF(AND('Mapa final'!$AB$139="Baja",'Mapa final'!$AD$139="Mayor"),CONCATENATE("R45C",'Mapa final'!$R$139),"")</f>
        <v/>
      </c>
      <c r="T200" s="44" t="str">
        <f>IF(AND('Mapa final'!$AB$140="Baja",'Mapa final'!$AD$140="Mayor"),CONCATENATE("R45C",'Mapa final'!$R$140),"")</f>
        <v/>
      </c>
      <c r="U200" s="119" t="str">
        <f>IF(AND('Mapa final'!$AB$141="Baja",'Mapa final'!$AD$141="Mayor"),CONCATENATE("R45C",'Mapa final'!$R$141),"")</f>
        <v/>
      </c>
      <c r="V200" s="45" t="str">
        <f>IF(AND('Mapa final'!$AB$139="Baja",'Mapa final'!$AD$139="Catastrófico"),CONCATENATE("R45C",'Mapa final'!$R$139),"")</f>
        <v/>
      </c>
      <c r="W200" s="46" t="str">
        <f>IF(AND('Mapa final'!$AB$140="Baja",'Mapa final'!$AD$140="Catastrófico"),CONCATENATE("R45C",'Mapa final'!$R$140),"")</f>
        <v/>
      </c>
      <c r="X200" s="113" t="str">
        <f>IF(AND('Mapa final'!$AB$141="Baja",'Mapa final'!$AD$141="Catastrófico"),CONCATENATE("R45C",'Mapa final'!$R$141),"")</f>
        <v/>
      </c>
      <c r="Y200" s="58"/>
      <c r="Z200" s="303"/>
      <c r="AA200" s="304"/>
      <c r="AB200" s="304"/>
      <c r="AC200" s="304"/>
      <c r="AD200" s="304"/>
      <c r="AE200" s="305"/>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row>
    <row r="201" spans="1:65" ht="15" customHeight="1" x14ac:dyDescent="0.25">
      <c r="A201" s="58"/>
      <c r="B201" s="298"/>
      <c r="C201" s="298"/>
      <c r="D201" s="299"/>
      <c r="E201" s="287"/>
      <c r="F201" s="288"/>
      <c r="G201" s="288"/>
      <c r="H201" s="288"/>
      <c r="I201" s="286"/>
      <c r="J201" s="128" t="str">
        <f>IF(AND('Mapa final'!$AB$142="Baja",'Mapa final'!$AD$142="Leve"),CONCATENATE("R46C",'Mapa final'!$R$142),"")</f>
        <v/>
      </c>
      <c r="K201" s="56" t="str">
        <f>IF(AND('Mapa final'!$AB$143="Baja",'Mapa final'!$AD$143="Leve"),CONCATENATE("R46C",'Mapa final'!$R$143),"")</f>
        <v/>
      </c>
      <c r="L201" s="129" t="str">
        <f>IF(AND('Mapa final'!$AB$144="Baja",'Mapa final'!$AD$144="Leve"),CONCATENATE("R46C",'Mapa final'!$R$144),"")</f>
        <v/>
      </c>
      <c r="M201" s="51" t="str">
        <f>IF(AND('Mapa final'!$AB$142="Baja",'Mapa final'!$AD$142="Menor"),CONCATENATE("R46C",'Mapa final'!$R$142),"")</f>
        <v/>
      </c>
      <c r="N201" s="52" t="str">
        <f>IF(AND('Mapa final'!$AB$143="Baja",'Mapa final'!$AD$143="Menor"),CONCATENATE("R46C",'Mapa final'!$R$143),"")</f>
        <v/>
      </c>
      <c r="O201" s="124" t="str">
        <f>IF(AND('Mapa final'!$AB$144="Baja",'Mapa final'!$AD$144="Menor"),CONCATENATE("R46C",'Mapa final'!$R$144),"")</f>
        <v/>
      </c>
      <c r="P201" s="51" t="str">
        <f>IF(AND('Mapa final'!$AB$142="Baja",'Mapa final'!$AD$142="Moderado"),CONCATENATE("R46C",'Mapa final'!$R$142),"")</f>
        <v/>
      </c>
      <c r="Q201" s="52" t="str">
        <f>IF(AND('Mapa final'!$AB$143="Baja",'Mapa final'!$AD$143="Moderado"),CONCATENATE("R46C",'Mapa final'!$R$143),"")</f>
        <v/>
      </c>
      <c r="R201" s="124" t="str">
        <f>IF(AND('Mapa final'!$AB$144="Baja",'Mapa final'!$AD$144="Moderado"),CONCATENATE("R46C",'Mapa final'!$R$144),"")</f>
        <v/>
      </c>
      <c r="S201" s="118" t="str">
        <f>IF(AND('Mapa final'!$AB$142="Baja",'Mapa final'!$AD$142="Mayor"),CONCATENATE("R46C",'Mapa final'!$R$142),"")</f>
        <v/>
      </c>
      <c r="T201" s="44" t="str">
        <f>IF(AND('Mapa final'!$AB$143="Baja",'Mapa final'!$AD$143="Mayor"),CONCATENATE("R46C",'Mapa final'!$R$143),"")</f>
        <v/>
      </c>
      <c r="U201" s="119" t="str">
        <f>IF(AND('Mapa final'!$AB$144="Baja",'Mapa final'!$AD$144="Mayor"),CONCATENATE("R46C",'Mapa final'!$R$144),"")</f>
        <v/>
      </c>
      <c r="V201" s="45" t="str">
        <f>IF(AND('Mapa final'!$AB$142="Baja",'Mapa final'!$AD$142="Catastrófico"),CONCATENATE("R46C",'Mapa final'!$R$142),"")</f>
        <v/>
      </c>
      <c r="W201" s="46" t="str">
        <f>IF(AND('Mapa final'!$AB$143="Baja",'Mapa final'!$AD$143="Catastrófico"),CONCATENATE("R46C",'Mapa final'!$R$143),"")</f>
        <v/>
      </c>
      <c r="X201" s="113" t="str">
        <f>IF(AND('Mapa final'!$AB$144="Baja",'Mapa final'!$AD$144="Catastrófico"),CONCATENATE("R46C",'Mapa final'!$R$144),"")</f>
        <v/>
      </c>
      <c r="Y201" s="58"/>
      <c r="Z201" s="303"/>
      <c r="AA201" s="304"/>
      <c r="AB201" s="304"/>
      <c r="AC201" s="304"/>
      <c r="AD201" s="304"/>
      <c r="AE201" s="305"/>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row>
    <row r="202" spans="1:65" ht="15" customHeight="1" x14ac:dyDescent="0.25">
      <c r="A202" s="58"/>
      <c r="B202" s="298"/>
      <c r="C202" s="298"/>
      <c r="D202" s="299"/>
      <c r="E202" s="287"/>
      <c r="F202" s="288"/>
      <c r="G202" s="288"/>
      <c r="H202" s="288"/>
      <c r="I202" s="286"/>
      <c r="J202" s="128" t="str">
        <f>IF(AND('Mapa final'!$AB$145="Baja",'Mapa final'!$AD$145="Leve"),CONCATENATE("R47C",'Mapa final'!$R$145),"")</f>
        <v/>
      </c>
      <c r="K202" s="56" t="str">
        <f>IF(AND('Mapa final'!$AB$146="Baja",'Mapa final'!$AD$146="Leve"),CONCATENATE("R47C",'Mapa final'!$R$146),"")</f>
        <v/>
      </c>
      <c r="L202" s="129" t="str">
        <f>IF(AND('Mapa final'!$AB$147="Baja",'Mapa final'!$AD$147="Leve"),CONCATENATE("R47C",'Mapa final'!$R$147),"")</f>
        <v/>
      </c>
      <c r="M202" s="51" t="str">
        <f>IF(AND('Mapa final'!$AB$145="Baja",'Mapa final'!$AD$145="Menor"),CONCATENATE("R47C",'Mapa final'!$R$145),"")</f>
        <v/>
      </c>
      <c r="N202" s="52" t="str">
        <f>IF(AND('Mapa final'!$AB$146="Baja",'Mapa final'!$AD$146="Menor"),CONCATENATE("R47C",'Mapa final'!$R$146),"")</f>
        <v/>
      </c>
      <c r="O202" s="124" t="str">
        <f>IF(AND('Mapa final'!$AB$147="Baja",'Mapa final'!$AD$147="Menor"),CONCATENATE("R47C",'Mapa final'!$R$147),"")</f>
        <v/>
      </c>
      <c r="P202" s="51" t="str">
        <f>IF(AND('Mapa final'!$AB$145="Baja",'Mapa final'!$AD$145="Moderado"),CONCATENATE("R47C",'Mapa final'!$R$145),"")</f>
        <v/>
      </c>
      <c r="Q202" s="52" t="str">
        <f>IF(AND('Mapa final'!$AB$146="Baja",'Mapa final'!$AD$146="Moderado"),CONCATENATE("R47C",'Mapa final'!$R$146),"")</f>
        <v/>
      </c>
      <c r="R202" s="124" t="str">
        <f>IF(AND('Mapa final'!$AB$147="Baja",'Mapa final'!$AD$147="Moderado"),CONCATENATE("R47C",'Mapa final'!$R$147),"")</f>
        <v/>
      </c>
      <c r="S202" s="118" t="str">
        <f>IF(AND('Mapa final'!$AB$145="Baja",'Mapa final'!$AD$145="Mayor"),CONCATENATE("R47C",'Mapa final'!$R$145),"")</f>
        <v/>
      </c>
      <c r="T202" s="44" t="str">
        <f>IF(AND('Mapa final'!$AB$146="Baja",'Mapa final'!$AD$146="Mayor"),CONCATENATE("R47C",'Mapa final'!$R$146),"")</f>
        <v/>
      </c>
      <c r="U202" s="119" t="str">
        <f>IF(AND('Mapa final'!$AB$147="Baja",'Mapa final'!$AD$147="Mayor"),CONCATENATE("R47C",'Mapa final'!$R$147),"")</f>
        <v/>
      </c>
      <c r="V202" s="45" t="str">
        <f>IF(AND('Mapa final'!$AB$145="Baja",'Mapa final'!$AD$145="Catastrófico"),CONCATENATE("R47C",'Mapa final'!$R$145),"")</f>
        <v/>
      </c>
      <c r="W202" s="46" t="str">
        <f>IF(AND('Mapa final'!$AB$146="Baja",'Mapa final'!$AD$146="Catastrófico"),CONCATENATE("R47C",'Mapa final'!$R$146),"")</f>
        <v/>
      </c>
      <c r="X202" s="113" t="str">
        <f>IF(AND('Mapa final'!$AB$147="Baja",'Mapa final'!$AD$147="Catastrófico"),CONCATENATE("R47C",'Mapa final'!$R$147),"")</f>
        <v/>
      </c>
      <c r="Y202" s="58"/>
      <c r="Z202" s="303"/>
      <c r="AA202" s="304"/>
      <c r="AB202" s="304"/>
      <c r="AC202" s="304"/>
      <c r="AD202" s="304"/>
      <c r="AE202" s="305"/>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row>
    <row r="203" spans="1:65" ht="15" customHeight="1" x14ac:dyDescent="0.25">
      <c r="A203" s="58"/>
      <c r="B203" s="298"/>
      <c r="C203" s="298"/>
      <c r="D203" s="299"/>
      <c r="E203" s="287"/>
      <c r="F203" s="288"/>
      <c r="G203" s="288"/>
      <c r="H203" s="288"/>
      <c r="I203" s="286"/>
      <c r="J203" s="128" t="str">
        <f>IF(AND('Mapa final'!$AB$148="Baja",'Mapa final'!$AD$148="Leve"),CONCATENATE("R48C",'Mapa final'!$R$148),"")</f>
        <v/>
      </c>
      <c r="K203" s="56" t="str">
        <f>IF(AND('Mapa final'!$AB$149="Baja",'Mapa final'!$AD$149="Leve"),CONCATENATE("R48C",'Mapa final'!$R$149),"")</f>
        <v/>
      </c>
      <c r="L203" s="129" t="str">
        <f>IF(AND('Mapa final'!$AB$150="Baja",'Mapa final'!$AD$150="Leve"),CONCATENATE("R48C",'Mapa final'!$R$150),"")</f>
        <v/>
      </c>
      <c r="M203" s="51" t="str">
        <f>IF(AND('Mapa final'!$AB$148="Baja",'Mapa final'!$AD$148="Menor"),CONCATENATE("R48C",'Mapa final'!$R$148),"")</f>
        <v/>
      </c>
      <c r="N203" s="52" t="str">
        <f>IF(AND('Mapa final'!$AB$149="Baja",'Mapa final'!$AD$149="Menor"),CONCATENATE("R48C",'Mapa final'!$R$149),"")</f>
        <v/>
      </c>
      <c r="O203" s="124" t="str">
        <f>IF(AND('Mapa final'!$AB$150="Baja",'Mapa final'!$AD$150="Menor"),CONCATENATE("R48C",'Mapa final'!$R$150),"")</f>
        <v/>
      </c>
      <c r="P203" s="51" t="str">
        <f>IF(AND('Mapa final'!$AB$148="Baja",'Mapa final'!$AD$148="Moderado"),CONCATENATE("R48C",'Mapa final'!$R$148),"")</f>
        <v/>
      </c>
      <c r="Q203" s="52" t="str">
        <f>IF(AND('Mapa final'!$AB$149="Baja",'Mapa final'!$AD$149="Moderado"),CONCATENATE("R48C",'Mapa final'!$R$149),"")</f>
        <v/>
      </c>
      <c r="R203" s="124" t="str">
        <f>IF(AND('Mapa final'!$AB$150="Baja",'Mapa final'!$AD$150="Moderado"),CONCATENATE("R48C",'Mapa final'!$R$150),"")</f>
        <v/>
      </c>
      <c r="S203" s="118" t="str">
        <f>IF(AND('Mapa final'!$AB$148="Baja",'Mapa final'!$AD$148="Mayor"),CONCATENATE("R48C",'Mapa final'!$R$148),"")</f>
        <v/>
      </c>
      <c r="T203" s="44" t="str">
        <f>IF(AND('Mapa final'!$AB$149="Baja",'Mapa final'!$AD$149="Mayor"),CONCATENATE("R48C",'Mapa final'!$R$149),"")</f>
        <v/>
      </c>
      <c r="U203" s="119" t="str">
        <f>IF(AND('Mapa final'!$AB$150="Baja",'Mapa final'!$AD$150="Mayor"),CONCATENATE("R48C",'Mapa final'!$R$150),"")</f>
        <v/>
      </c>
      <c r="V203" s="45" t="str">
        <f>IF(AND('Mapa final'!$AB$148="Baja",'Mapa final'!$AD$148="Catastrófico"),CONCATENATE("R48C",'Mapa final'!$R$148),"")</f>
        <v/>
      </c>
      <c r="W203" s="46" t="str">
        <f>IF(AND('Mapa final'!$AB$149="Baja",'Mapa final'!$AD$149="Catastrófico"),CONCATENATE("R48C",'Mapa final'!$R$149),"")</f>
        <v/>
      </c>
      <c r="X203" s="113" t="str">
        <f>IF(AND('Mapa final'!$AB$150="Baja",'Mapa final'!$AD$150="Catastrófico"),CONCATENATE("R48C",'Mapa final'!$R$150),"")</f>
        <v/>
      </c>
      <c r="Y203" s="58"/>
      <c r="Z203" s="303"/>
      <c r="AA203" s="304"/>
      <c r="AB203" s="304"/>
      <c r="AC203" s="304"/>
      <c r="AD203" s="304"/>
      <c r="AE203" s="305"/>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row>
    <row r="204" spans="1:65" ht="15" customHeight="1" x14ac:dyDescent="0.25">
      <c r="A204" s="58"/>
      <c r="B204" s="298"/>
      <c r="C204" s="298"/>
      <c r="D204" s="299"/>
      <c r="E204" s="287"/>
      <c r="F204" s="288"/>
      <c r="G204" s="288"/>
      <c r="H204" s="288"/>
      <c r="I204" s="286"/>
      <c r="J204" s="128" t="str">
        <f>IF(AND('Mapa final'!$AB$151="Baja",'Mapa final'!$AD$151="Leve"),CONCATENATE("R49C",'Mapa final'!$R$151),"")</f>
        <v/>
      </c>
      <c r="K204" s="56" t="str">
        <f>IF(AND('Mapa final'!$AB$152="Baja",'Mapa final'!$AD$152="Leve"),CONCATENATE("R49C",'Mapa final'!$R$152),"")</f>
        <v/>
      </c>
      <c r="L204" s="129" t="str">
        <f>IF(AND('Mapa final'!$AB$153="Baja",'Mapa final'!$AD$153="Leve"),CONCATENATE("R49C",'Mapa final'!$R$153),"")</f>
        <v/>
      </c>
      <c r="M204" s="51" t="str">
        <f>IF(AND('Mapa final'!$AB$151="Baja",'Mapa final'!$AD$151="Menor"),CONCATENATE("R49C",'Mapa final'!$R$151),"")</f>
        <v/>
      </c>
      <c r="N204" s="52" t="str">
        <f>IF(AND('Mapa final'!$AB$152="Baja",'Mapa final'!$AD$152="Menor"),CONCATENATE("R49C",'Mapa final'!$R$152),"")</f>
        <v/>
      </c>
      <c r="O204" s="124" t="str">
        <f>IF(AND('Mapa final'!$AB$153="Baja",'Mapa final'!$AD$153="Menor"),CONCATENATE("R49C",'Mapa final'!$R$153),"")</f>
        <v/>
      </c>
      <c r="P204" s="51" t="str">
        <f>IF(AND('Mapa final'!$AB$151="Baja",'Mapa final'!$AD$151="Moderado"),CONCATENATE("R49C",'Mapa final'!$R$151),"")</f>
        <v/>
      </c>
      <c r="Q204" s="52" t="str">
        <f>IF(AND('Mapa final'!$AB$152="Baja",'Mapa final'!$AD$152="Moderado"),CONCATENATE("R49C",'Mapa final'!$R$152),"")</f>
        <v/>
      </c>
      <c r="R204" s="124" t="str">
        <f>IF(AND('Mapa final'!$AB$153="Baja",'Mapa final'!$AD$153="Moderado"),CONCATENATE("R49C",'Mapa final'!$R$153),"")</f>
        <v/>
      </c>
      <c r="S204" s="118" t="str">
        <f>IF(AND('Mapa final'!$AB$151="Baja",'Mapa final'!$AD$151="Mayor"),CONCATENATE("R49C",'Mapa final'!$R$151),"")</f>
        <v/>
      </c>
      <c r="T204" s="44" t="str">
        <f>IF(AND('Mapa final'!$AB$152="Baja",'Mapa final'!$AD$152="Mayor"),CONCATENATE("R49C",'Mapa final'!$R$152),"")</f>
        <v/>
      </c>
      <c r="U204" s="119" t="str">
        <f>IF(AND('Mapa final'!$AB$153="Baja",'Mapa final'!$AD$153="Mayor"),CONCATENATE("R49C",'Mapa final'!$R$153),"")</f>
        <v/>
      </c>
      <c r="V204" s="45" t="str">
        <f>IF(AND('Mapa final'!$AB$151="Baja",'Mapa final'!$AD$151="Catastrófico"),CONCATENATE("R49C",'Mapa final'!$R$151),"")</f>
        <v/>
      </c>
      <c r="W204" s="46" t="str">
        <f>IF(AND('Mapa final'!$AB$152="Baja",'Mapa final'!$AD$152="Catastrófico"),CONCATENATE("R49C",'Mapa final'!$R$152),"")</f>
        <v/>
      </c>
      <c r="X204" s="113" t="str">
        <f>IF(AND('Mapa final'!$AB$153="Baja",'Mapa final'!$AD$153="Catastrófico"),CONCATENATE("R49C",'Mapa final'!$R$153),"")</f>
        <v/>
      </c>
      <c r="Y204" s="58"/>
      <c r="Z204" s="303"/>
      <c r="AA204" s="304"/>
      <c r="AB204" s="304"/>
      <c r="AC204" s="304"/>
      <c r="AD204" s="304"/>
      <c r="AE204" s="305"/>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row>
    <row r="205" spans="1:65" ht="15" customHeight="1" thickBot="1" x14ac:dyDescent="0.3">
      <c r="A205" s="58"/>
      <c r="B205" s="298"/>
      <c r="C205" s="298"/>
      <c r="D205" s="299"/>
      <c r="E205" s="287"/>
      <c r="F205" s="288"/>
      <c r="G205" s="288"/>
      <c r="H205" s="288"/>
      <c r="I205" s="286"/>
      <c r="J205" s="128" t="str">
        <f>IF(AND('Mapa final'!$AB$154="Baja",'Mapa final'!$AD$154="Leve"),CONCATENATE("R50C",'Mapa final'!$R$154),"")</f>
        <v/>
      </c>
      <c r="K205" s="56" t="str">
        <f>IF(AND('Mapa final'!$AB$155="Baja",'Mapa final'!$AD$155="Leve"),CONCATENATE("R50C",'Mapa final'!$R$155),"")</f>
        <v/>
      </c>
      <c r="L205" s="129" t="str">
        <f>IF(AND('Mapa final'!$AB$156="Baja",'Mapa final'!$AD$156="Leve"),CONCATENATE("R50C",'Mapa final'!$R$156),"")</f>
        <v/>
      </c>
      <c r="M205" s="51" t="str">
        <f>IF(AND('Mapa final'!$AB$154="Baja",'Mapa final'!$AD$154="Menor"),CONCATENATE("R50C",'Mapa final'!$R$154),"")</f>
        <v/>
      </c>
      <c r="N205" s="52" t="str">
        <f>IF(AND('Mapa final'!$AB$155="Baja",'Mapa final'!$AD$155="Menor"),CONCATENATE("R50C",'Mapa final'!$R$155),"")</f>
        <v/>
      </c>
      <c r="O205" s="124" t="str">
        <f>IF(AND('Mapa final'!$AB$156="Baja",'Mapa final'!$AD$156="Menor"),CONCATENATE("R50C",'Mapa final'!$R$156),"")</f>
        <v/>
      </c>
      <c r="P205" s="51" t="str">
        <f>IF(AND('Mapa final'!$AB$154="Baja",'Mapa final'!$AD$154="Moderado"),CONCATENATE("R50C",'Mapa final'!$R$154),"")</f>
        <v/>
      </c>
      <c r="Q205" s="52" t="str">
        <f>IF(AND('Mapa final'!$AB$155="Baja",'Mapa final'!$AD$155="Moderado"),CONCATENATE("R50C",'Mapa final'!$R$155),"")</f>
        <v/>
      </c>
      <c r="R205" s="124" t="str">
        <f>IF(AND('Mapa final'!$AB$156="Baja",'Mapa final'!$AD$156="Moderado"),CONCATENATE("R50C",'Mapa final'!$R$156),"")</f>
        <v/>
      </c>
      <c r="S205" s="118" t="str">
        <f>IF(AND('Mapa final'!$AB$154="Baja",'Mapa final'!$AD$154="Mayor"),CONCATENATE("R50C",'Mapa final'!$R$154),"")</f>
        <v/>
      </c>
      <c r="T205" s="44" t="str">
        <f>IF(AND('Mapa final'!$AB$155="Baja",'Mapa final'!$AD$155="Mayor"),CONCATENATE("R50C",'Mapa final'!$R$155),"")</f>
        <v/>
      </c>
      <c r="U205" s="119" t="str">
        <f>IF(AND('Mapa final'!$AB$156="Baja",'Mapa final'!$AD$156="Mayor"),CONCATENATE("R50C",'Mapa final'!$R$156),"")</f>
        <v/>
      </c>
      <c r="V205" s="45" t="str">
        <f>IF(AND('Mapa final'!$AB$154="Baja",'Mapa final'!$AD$154="Catastrófico"),CONCATENATE("R50C",'Mapa final'!$R$154),"")</f>
        <v/>
      </c>
      <c r="W205" s="46" t="str">
        <f>IF(AND('Mapa final'!$AB$155="Baja",'Mapa final'!$AD$155="Catastrófico"),CONCATENATE("R50C",'Mapa final'!$R$155),"")</f>
        <v/>
      </c>
      <c r="X205" s="113" t="str">
        <f>IF(AND('Mapa final'!$AB$156="Baja",'Mapa final'!$AD$156="Catastrófico"),CONCATENATE("R50C",'Mapa final'!$R$156),"")</f>
        <v/>
      </c>
      <c r="Y205" s="58"/>
      <c r="Z205" s="303"/>
      <c r="AA205" s="304"/>
      <c r="AB205" s="304"/>
      <c r="AC205" s="304"/>
      <c r="AD205" s="304"/>
      <c r="AE205" s="305"/>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row>
    <row r="206" spans="1:65" ht="16.5" customHeight="1" x14ac:dyDescent="0.25">
      <c r="A206" s="58"/>
      <c r="B206" s="298"/>
      <c r="C206" s="298"/>
      <c r="D206" s="299"/>
      <c r="E206" s="283" t="s">
        <v>104</v>
      </c>
      <c r="F206" s="284"/>
      <c r="G206" s="284"/>
      <c r="H206" s="284"/>
      <c r="I206" s="284"/>
      <c r="J206" s="126" t="str">
        <f>IF(AND('Mapa final'!$AB$7="Muy Baja",'Mapa final'!$AD$7="Leve"),CONCATENATE("R1C",'Mapa final'!$R$7),"")</f>
        <v/>
      </c>
      <c r="K206" s="55" t="str">
        <f>IF(AND('Mapa final'!$AB$8="Muy Baja",'Mapa final'!$AD$8="Leve"),CONCATENATE("R1C",'Mapa final'!$R$8),"")</f>
        <v/>
      </c>
      <c r="L206" s="127" t="str">
        <f>IF(AND('Mapa final'!$AB$9="Muy Baja",'Mapa final'!$AD$9="Leve"),CONCATENATE("R1C",'Mapa final'!$R$9),"")</f>
        <v/>
      </c>
      <c r="M206" s="126" t="str">
        <f>IF(AND('Mapa final'!$AB$7="Muy Baja",'Mapa final'!$AD$7="Menor"),CONCATENATE("R1C",'Mapa final'!$R$7),"")</f>
        <v/>
      </c>
      <c r="N206" s="55" t="str">
        <f>IF(AND('Mapa final'!$AB$8="Muy Baja",'Mapa final'!$AD$8="Menor"),CONCATENATE("R1C",'Mapa final'!$R$8),"")</f>
        <v/>
      </c>
      <c r="O206" s="127" t="str">
        <f>IF(AND('Mapa final'!$AB$9="Muy Baja",'Mapa final'!$AD$9="Menor"),CONCATENATE("R1C",'Mapa final'!$R$9),"")</f>
        <v/>
      </c>
      <c r="P206" s="49" t="str">
        <f>IF(AND('Mapa final'!$AB$7="Muy Baja",'Mapa final'!$AD$7="Moderado"),CONCATENATE("R1C",'Mapa final'!$R$7),"")</f>
        <v/>
      </c>
      <c r="Q206" s="50" t="str">
        <f>IF(AND('Mapa final'!$AB$8="Muy Baja",'Mapa final'!$AD$8="Moderado"),CONCATENATE("R1C",'Mapa final'!$R$8),"")</f>
        <v/>
      </c>
      <c r="R206" s="123" t="str">
        <f>IF(AND('Mapa final'!$AB$9="Muy Baja",'Mapa final'!$AD$9="Moderado"),CONCATENATE("R1C",'Mapa final'!$R$9),"")</f>
        <v/>
      </c>
      <c r="S206" s="115" t="str">
        <f>IF(AND('Mapa final'!$AB$7="Muy Baja",'Mapa final'!$AD$7="Mayor"),CONCATENATE("R1C",'Mapa final'!$R$7),"")</f>
        <v/>
      </c>
      <c r="T206" s="116" t="str">
        <f>IF(AND('Mapa final'!$AB$8="Muy Baja",'Mapa final'!$AD$8="Mayor"),CONCATENATE("R1C",'Mapa final'!$R$8),"")</f>
        <v/>
      </c>
      <c r="U206" s="117" t="str">
        <f>IF(AND('Mapa final'!$AB$9="Muy Baja",'Mapa final'!$AD$9="Mayor"),CONCATENATE("R1C",'Mapa final'!$R$9),"")</f>
        <v/>
      </c>
      <c r="V206" s="42" t="str">
        <f>IF(AND('Mapa final'!$AB$7="Muy Baja",'Mapa final'!$AD$7="Catastrófico"),CONCATENATE("R1C",'Mapa final'!$R$7),"")</f>
        <v/>
      </c>
      <c r="W206" s="43" t="str">
        <f>IF(AND('Mapa final'!$AB$8="Muy Baja",'Mapa final'!$AD$8="Catastrófico"),CONCATENATE("R1C",'Mapa final'!$R$8),"")</f>
        <v/>
      </c>
      <c r="X206" s="112" t="str">
        <f>IF(AND('Mapa final'!$AB$9="Muy Baja",'Mapa final'!$AD$9="Catastrófico"),CONCATENATE("R1C",'Mapa final'!$R$9),"")</f>
        <v/>
      </c>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row>
    <row r="207" spans="1:65" ht="15.75" x14ac:dyDescent="0.25">
      <c r="A207" s="58"/>
      <c r="B207" s="298"/>
      <c r="C207" s="298"/>
      <c r="D207" s="299"/>
      <c r="E207" s="285"/>
      <c r="F207" s="286"/>
      <c r="G207" s="286"/>
      <c r="H207" s="286"/>
      <c r="I207" s="286"/>
      <c r="J207" s="128" t="str">
        <f>IF(AND('Mapa final'!$AB$10="Muy Baja",'Mapa final'!$AD$10="Leve"),CONCATENATE("R2C",'Mapa final'!$R$10),"")</f>
        <v/>
      </c>
      <c r="K207" s="56" t="str">
        <f>IF(AND('Mapa final'!$AB$11="Muy Baja",'Mapa final'!$AD$11="Leve"),CONCATENATE("R2C",'Mapa final'!$R$11),"")</f>
        <v/>
      </c>
      <c r="L207" s="129" t="str">
        <f>IF(AND('Mapa final'!$AB$12="Muy Baja",'Mapa final'!$AD$12="Leve"),CONCATENATE("R2C",'Mapa final'!$R$12),"")</f>
        <v/>
      </c>
      <c r="M207" s="128" t="str">
        <f>IF(AND('Mapa final'!$AB$10="Muy Baja",'Mapa final'!$AD$10="Menor"),CONCATENATE("R2C",'Mapa final'!$R$10),"")</f>
        <v/>
      </c>
      <c r="N207" s="56" t="str">
        <f>IF(AND('Mapa final'!$AB$11="Muy Baja",'Mapa final'!$AD$11="Menor"),CONCATENATE("R2C",'Mapa final'!$R$11),"")</f>
        <v/>
      </c>
      <c r="O207" s="129" t="str">
        <f>IF(AND('Mapa final'!$AB$12="Muy Baja",'Mapa final'!$AD$12="Menor"),CONCATENATE("R2C",'Mapa final'!$R$12),"")</f>
        <v/>
      </c>
      <c r="P207" s="51" t="str">
        <f>IF(AND('Mapa final'!$AB$10="Muy Baja",'Mapa final'!$AD$10="Moderado"),CONCATENATE("R2C",'Mapa final'!$R$10),"")</f>
        <v/>
      </c>
      <c r="Q207" s="52" t="str">
        <f>IF(AND('Mapa final'!$AB$11="Muy Baja",'Mapa final'!$AD$11="Moderado"),CONCATENATE("R2C",'Mapa final'!$R$11),"")</f>
        <v/>
      </c>
      <c r="R207" s="124" t="str">
        <f>IF(AND('Mapa final'!$AB$12="Muy Baja",'Mapa final'!$AD$12="Moderado"),CONCATENATE("R2C",'Mapa final'!$R$12),"")</f>
        <v/>
      </c>
      <c r="S207" s="118" t="str">
        <f>IF(AND('Mapa final'!$AB$10="Muy Baja",'Mapa final'!$AD$10="Mayor"),CONCATENATE("R2C",'Mapa final'!$R$10),"")</f>
        <v/>
      </c>
      <c r="T207" s="44" t="str">
        <f>IF(AND('Mapa final'!$AB$11="Muy Baja",'Mapa final'!$AD$11="Mayor"),CONCATENATE("R2C",'Mapa final'!$R$11),"")</f>
        <v/>
      </c>
      <c r="U207" s="119" t="str">
        <f>IF(AND('Mapa final'!$AB$12="Muy Baja",'Mapa final'!$AD$12="Mayor"),CONCATENATE("R2C",'Mapa final'!$R$12),"")</f>
        <v/>
      </c>
      <c r="V207" s="45" t="str">
        <f>IF(AND('Mapa final'!$AB$10="Muy Baja",'Mapa final'!$AD$10="Catastrófico"),CONCATENATE("R2C",'Mapa final'!$R$10),"")</f>
        <v/>
      </c>
      <c r="W207" s="46" t="str">
        <f>IF(AND('Mapa final'!$AB$11="Muy Baja",'Mapa final'!$AD$11="Catastrófico"),CONCATENATE("R2C",'Mapa final'!$R$11),"")</f>
        <v/>
      </c>
      <c r="X207" s="113" t="str">
        <f>IF(AND('Mapa final'!$AB$12="Muy Baja",'Mapa final'!$AD$12="Catastrófico"),CONCATENATE("R2C",'Mapa final'!$R$12),"")</f>
        <v/>
      </c>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row>
    <row r="208" spans="1:65" ht="15.75" x14ac:dyDescent="0.25">
      <c r="A208" s="58"/>
      <c r="B208" s="298"/>
      <c r="C208" s="298"/>
      <c r="D208" s="299"/>
      <c r="E208" s="285"/>
      <c r="F208" s="286"/>
      <c r="G208" s="286"/>
      <c r="H208" s="286"/>
      <c r="I208" s="286"/>
      <c r="J208" s="128" t="str">
        <f>IF(AND('Mapa final'!$AB$13="Muy Baja",'Mapa final'!$AD$13="Leve"),CONCATENATE("R3C",'Mapa final'!$R$13),"")</f>
        <v/>
      </c>
      <c r="K208" s="56" t="str">
        <f>IF(AND('Mapa final'!$AB$14="Muy Baja",'Mapa final'!$AD$14="Leve"),CONCATENATE("R3C",'Mapa final'!$R$14),"")</f>
        <v/>
      </c>
      <c r="L208" s="129" t="str">
        <f>IF(AND('Mapa final'!$AB$15="Muy Baja",'Mapa final'!$AD$15="Leve"),CONCATENATE("R3C",'Mapa final'!$R$15),"")</f>
        <v/>
      </c>
      <c r="M208" s="128" t="str">
        <f>IF(AND('Mapa final'!$AB$13="Muy Baja",'Mapa final'!$AD$13="Menor"),CONCATENATE("R3C",'Mapa final'!$R$13),"")</f>
        <v/>
      </c>
      <c r="N208" s="56" t="str">
        <f>IF(AND('Mapa final'!$AB$14="Muy Baja",'Mapa final'!$AD$14="Menor"),CONCATENATE("R3C",'Mapa final'!$R$14),"")</f>
        <v/>
      </c>
      <c r="O208" s="129" t="str">
        <f>IF(AND('Mapa final'!$AB$15="Muy Baja",'Mapa final'!$AD$15="Menor"),CONCATENATE("R3C",'Mapa final'!$R$15),"")</f>
        <v/>
      </c>
      <c r="P208" s="51" t="str">
        <f>IF(AND('Mapa final'!$AB$13="Muy Baja",'Mapa final'!$AD$13="Moderado"),CONCATENATE("R3C",'Mapa final'!$R$13),"")</f>
        <v/>
      </c>
      <c r="Q208" s="52" t="str">
        <f>IF(AND('Mapa final'!$AB$14="Muy Baja",'Mapa final'!$AD$14="Moderado"),CONCATENATE("R3C",'Mapa final'!$R$14),"")</f>
        <v/>
      </c>
      <c r="R208" s="124" t="str">
        <f>IF(AND('Mapa final'!$AB$15="Muy Baja",'Mapa final'!$AD$15="Moderado"),CONCATENATE("R3C",'Mapa final'!$R$15),"")</f>
        <v/>
      </c>
      <c r="S208" s="118" t="str">
        <f>IF(AND('Mapa final'!$AB$13="Muy Baja",'Mapa final'!$AD$13="Mayor"),CONCATENATE("R3C",'Mapa final'!$R$13),"")</f>
        <v/>
      </c>
      <c r="T208" s="44" t="str">
        <f>IF(AND('Mapa final'!$AB$14="Muy Baja",'Mapa final'!$AD$14="Mayor"),CONCATENATE("R3C",'Mapa final'!$R$14),"")</f>
        <v/>
      </c>
      <c r="U208" s="119" t="str">
        <f>IF(AND('Mapa final'!$AB$15="Muy Baja",'Mapa final'!$AD$15="Mayor"),CONCATENATE("R3C",'Mapa final'!$R$15),"")</f>
        <v/>
      </c>
      <c r="V208" s="45" t="str">
        <f>IF(AND('Mapa final'!$AB$13="Muy Baja",'Mapa final'!$AD$13="Catastrófico"),CONCATENATE("R3C",'Mapa final'!$R$13),"")</f>
        <v/>
      </c>
      <c r="W208" s="46" t="str">
        <f>IF(AND('Mapa final'!$AB$14="Muy Baja",'Mapa final'!$AD$14="Catastrófico"),CONCATENATE("R3C",'Mapa final'!$R$14),"")</f>
        <v/>
      </c>
      <c r="X208" s="113" t="str">
        <f>IF(AND('Mapa final'!$AB$15="Muy Baja",'Mapa final'!$AD$15="Catastrófico"),CONCATENATE("R3C",'Mapa final'!$R$15),"")</f>
        <v/>
      </c>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row>
    <row r="209" spans="1:65" ht="15.75" x14ac:dyDescent="0.25">
      <c r="A209" s="58"/>
      <c r="B209" s="298"/>
      <c r="C209" s="298"/>
      <c r="D209" s="299"/>
      <c r="E209" s="285"/>
      <c r="F209" s="286"/>
      <c r="G209" s="286"/>
      <c r="H209" s="286"/>
      <c r="I209" s="286"/>
      <c r="J209" s="128" t="str">
        <f>IF(AND('Mapa final'!$AB$16="Muy Baja",'Mapa final'!$AD$16="Leve"),CONCATENATE("R4C",'Mapa final'!$R$16),"")</f>
        <v/>
      </c>
      <c r="K209" s="56" t="str">
        <f>IF(AND('Mapa final'!$AB$17="Muy Baja",'Mapa final'!$AD$17="Leve"),CONCATENATE("R4C",'Mapa final'!$R$17),"")</f>
        <v/>
      </c>
      <c r="L209" s="129" t="str">
        <f>IF(AND('Mapa final'!$AB$18="Muy Baja",'Mapa final'!$AD$18="Leve"),CONCATENATE("R4C",'Mapa final'!$R$18),"")</f>
        <v/>
      </c>
      <c r="M209" s="128" t="str">
        <f>IF(AND('Mapa final'!$AB$16="Muy Baja",'Mapa final'!$AD$16="Menor"),CONCATENATE("R4C",'Mapa final'!$R$16),"")</f>
        <v/>
      </c>
      <c r="N209" s="56" t="str">
        <f>IF(AND('Mapa final'!$AB$17="Muy Baja",'Mapa final'!$AD$17="Menor"),CONCATENATE("R4C",'Mapa final'!$R$17),"")</f>
        <v/>
      </c>
      <c r="O209" s="129" t="str">
        <f>IF(AND('Mapa final'!$AB$18="Muy Baja",'Mapa final'!$AD$18="Menor"),CONCATENATE("R4C",'Mapa final'!$R$18),"")</f>
        <v/>
      </c>
      <c r="P209" s="51" t="str">
        <f>IF(AND('Mapa final'!$AB$16="Muy Baja",'Mapa final'!$AD$16="Moderado"),CONCATENATE("R4C",'Mapa final'!$R$16),"")</f>
        <v/>
      </c>
      <c r="Q209" s="52" t="str">
        <f>IF(AND('Mapa final'!$AB$17="Muy Baja",'Mapa final'!$AD$17="Moderado"),CONCATENATE("R4C",'Mapa final'!$R$17),"")</f>
        <v/>
      </c>
      <c r="R209" s="124" t="str">
        <f>IF(AND('Mapa final'!$AB$18="Muy Baja",'Mapa final'!$AD$18="Moderado"),CONCATENATE("R4C",'Mapa final'!$R$18),"")</f>
        <v/>
      </c>
      <c r="S209" s="118" t="str">
        <f>IF(AND('Mapa final'!$AB$16="Muy Baja",'Mapa final'!$AD$16="Mayor"),CONCATENATE("R4C",'Mapa final'!$R$16),"")</f>
        <v/>
      </c>
      <c r="T209" s="44" t="str">
        <f>IF(AND('Mapa final'!$AB$17="Muy Baja",'Mapa final'!$AD$17="Mayor"),CONCATENATE("R4C",'Mapa final'!$R$17),"")</f>
        <v/>
      </c>
      <c r="U209" s="119" t="str">
        <f>IF(AND('Mapa final'!$AB$18="Muy Baja",'Mapa final'!$AD$18="Mayor"),CONCATENATE("R4C",'Mapa final'!$R$18),"")</f>
        <v/>
      </c>
      <c r="V209" s="45" t="str">
        <f>IF(AND('Mapa final'!$AB$16="Muy Baja",'Mapa final'!$AD$16="Catastrófico"),CONCATENATE("R4C",'Mapa final'!$R$16),"")</f>
        <v/>
      </c>
      <c r="W209" s="46" t="str">
        <f>IF(AND('Mapa final'!$AB$17="Muy Baja",'Mapa final'!$AD$17="Catastrófico"),CONCATENATE("R4C",'Mapa final'!$R$17),"")</f>
        <v/>
      </c>
      <c r="X209" s="113" t="str">
        <f>IF(AND('Mapa final'!$AB$18="Muy Baja",'Mapa final'!$AD$18="Catastrófico"),CONCATENATE("R4C",'Mapa final'!$R$18),"")</f>
        <v/>
      </c>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row>
    <row r="210" spans="1:65" ht="15.75" x14ac:dyDescent="0.25">
      <c r="A210" s="58"/>
      <c r="B210" s="298"/>
      <c r="C210" s="298"/>
      <c r="D210" s="299"/>
      <c r="E210" s="285"/>
      <c r="F210" s="286"/>
      <c r="G210" s="286"/>
      <c r="H210" s="286"/>
      <c r="I210" s="286"/>
      <c r="J210" s="128" t="str">
        <f>IF(AND('Mapa final'!$AB$19="Muy Baja",'Mapa final'!$AD$19="Leve"),CONCATENATE("R5C",'Mapa final'!$R$19),"")</f>
        <v/>
      </c>
      <c r="K210" s="56" t="str">
        <f>IF(AND('Mapa final'!$AB$20="Muy Baja",'Mapa final'!$AD$20="Leve"),CONCATENATE("R5C",'Mapa final'!$R$20),"")</f>
        <v/>
      </c>
      <c r="L210" s="129" t="str">
        <f>IF(AND('Mapa final'!$AB$21="Muy Baja",'Mapa final'!$AD$21="Leve"),CONCATENATE("R5C",'Mapa final'!$R$21),"")</f>
        <v/>
      </c>
      <c r="M210" s="128" t="str">
        <f>IF(AND('Mapa final'!$AB$19="Muy Baja",'Mapa final'!$AD$19="Menor"),CONCATENATE("R5C",'Mapa final'!$R$19),"")</f>
        <v/>
      </c>
      <c r="N210" s="56" t="str">
        <f>IF(AND('Mapa final'!$AB$20="Muy Baja",'Mapa final'!$AD$20="Menor"),CONCATENATE("R5C",'Mapa final'!$R$20),"")</f>
        <v/>
      </c>
      <c r="O210" s="129" t="str">
        <f>IF(AND('Mapa final'!$AB$21="Muy Baja",'Mapa final'!$AD$21="Menor"),CONCATENATE("R5C",'Mapa final'!$R$21),"")</f>
        <v/>
      </c>
      <c r="P210" s="51" t="str">
        <f>IF(AND('Mapa final'!$AB$19="Muy Baja",'Mapa final'!$AD$19="Moderado"),CONCATENATE("R5C",'Mapa final'!$R$19),"")</f>
        <v/>
      </c>
      <c r="Q210" s="52" t="str">
        <f>IF(AND('Mapa final'!$AB$20="Muy Baja",'Mapa final'!$AD$20="Moderado"),CONCATENATE("R5C",'Mapa final'!$R$20),"")</f>
        <v/>
      </c>
      <c r="R210" s="124" t="str">
        <f>IF(AND('Mapa final'!$AB$21="Muy Baja",'Mapa final'!$AD$21="Moderado"),CONCATENATE("R5C",'Mapa final'!$R$21),"")</f>
        <v/>
      </c>
      <c r="S210" s="118" t="str">
        <f>IF(AND('Mapa final'!$AB$19="Muy Baja",'Mapa final'!$AD$19="Mayor"),CONCATENATE("R5C",'Mapa final'!$R$19),"")</f>
        <v/>
      </c>
      <c r="T210" s="44" t="str">
        <f>IF(AND('Mapa final'!$AB$20="Muy Baja",'Mapa final'!$AD$20="Mayor"),CONCATENATE("R5C",'Mapa final'!$R$20),"")</f>
        <v/>
      </c>
      <c r="U210" s="119" t="str">
        <f>IF(AND('Mapa final'!$AB$21="Muy Baja",'Mapa final'!$AD$21="Mayor"),CONCATENATE("R5C",'Mapa final'!$R$21),"")</f>
        <v/>
      </c>
      <c r="V210" s="45" t="str">
        <f>IF(AND('Mapa final'!$AB$19="Muy Baja",'Mapa final'!$AD$19="Catastrófico"),CONCATENATE("R5C",'Mapa final'!$R$19),"")</f>
        <v/>
      </c>
      <c r="W210" s="46" t="str">
        <f>IF(AND('Mapa final'!$AB$20="Muy Baja",'Mapa final'!$AD$20="Catastrófico"),CONCATENATE("R5C",'Mapa final'!$R$20),"")</f>
        <v/>
      </c>
      <c r="X210" s="113" t="str">
        <f>IF(AND('Mapa final'!$AB$21="Muy Baja",'Mapa final'!$AD$21="Catastrófico"),CONCATENATE("R5C",'Mapa final'!$R$21),"")</f>
        <v/>
      </c>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row>
    <row r="211" spans="1:65" ht="15.75" x14ac:dyDescent="0.25">
      <c r="A211" s="58"/>
      <c r="B211" s="298"/>
      <c r="C211" s="298"/>
      <c r="D211" s="299"/>
      <c r="E211" s="285"/>
      <c r="F211" s="286"/>
      <c r="G211" s="286"/>
      <c r="H211" s="286"/>
      <c r="I211" s="286"/>
      <c r="J211" s="128" t="str">
        <f>IF(AND('Mapa final'!$AB$22="Muy Baja",'Mapa final'!$AD$22="Leve"),CONCATENATE("R6C",'Mapa final'!$R$22),"")</f>
        <v/>
      </c>
      <c r="K211" s="56" t="str">
        <f>IF(AND('Mapa final'!$AB$23="Muy Baja",'Mapa final'!$AD$23="Leve"),CONCATENATE("R6C",'Mapa final'!$R$23),"")</f>
        <v/>
      </c>
      <c r="L211" s="129" t="str">
        <f>IF(AND('Mapa final'!$AB$24="Muy Baja",'Mapa final'!$AD$24="Leve"),CONCATENATE("R6C",'Mapa final'!$R$24),"")</f>
        <v/>
      </c>
      <c r="M211" s="128" t="str">
        <f>IF(AND('Mapa final'!$AB$22="Muy Baja",'Mapa final'!$AD$22="Menor"),CONCATENATE("R6C",'Mapa final'!$R$22),"")</f>
        <v/>
      </c>
      <c r="N211" s="56" t="str">
        <f>IF(AND('Mapa final'!$AB$23="Muy Baja",'Mapa final'!$AD$23="Menor"),CONCATENATE("R6C",'Mapa final'!$R$23),"")</f>
        <v/>
      </c>
      <c r="O211" s="129" t="str">
        <f>IF(AND('Mapa final'!$AB$24="Muy Baja",'Mapa final'!$AD$24="Menor"),CONCATENATE("R6C",'Mapa final'!$R$24),"")</f>
        <v/>
      </c>
      <c r="P211" s="51" t="str">
        <f>IF(AND('Mapa final'!$AB$22="Muy Baja",'Mapa final'!$AD$22="Moderado"),CONCATENATE("R6C",'Mapa final'!$R$22),"")</f>
        <v>R6C1</v>
      </c>
      <c r="Q211" s="52" t="str">
        <f>IF(AND('Mapa final'!$AB$23="Muy Baja",'Mapa final'!$AD$23="Moderado"),CONCATENATE("R6C",'Mapa final'!$R$23),"")</f>
        <v/>
      </c>
      <c r="R211" s="124" t="str">
        <f>IF(AND('Mapa final'!$AB$24="Muy Baja",'Mapa final'!$AD$24="Moderado"),CONCATENATE("R6C",'Mapa final'!$R$24),"")</f>
        <v/>
      </c>
      <c r="S211" s="118" t="str">
        <f>IF(AND('Mapa final'!$AB$22="Muy Baja",'Mapa final'!$AD$22="Mayor"),CONCATENATE("R6C",'Mapa final'!$R$22),"")</f>
        <v/>
      </c>
      <c r="T211" s="44" t="str">
        <f>IF(AND('Mapa final'!$AB$23="Muy Baja",'Mapa final'!$AD$23="Mayor"),CONCATENATE("R6C",'Mapa final'!$R$23),"")</f>
        <v/>
      </c>
      <c r="U211" s="119" t="str">
        <f>IF(AND('Mapa final'!$AB$24="Muy Baja",'Mapa final'!$AD$24="Mayor"),CONCATENATE("R6C",'Mapa final'!$R$24),"")</f>
        <v/>
      </c>
      <c r="V211" s="45" t="str">
        <f>IF(AND('Mapa final'!$AB$22="Muy Baja",'Mapa final'!$AD$22="Catastrófico"),CONCATENATE("R6C",'Mapa final'!$R$22),"")</f>
        <v/>
      </c>
      <c r="W211" s="46" t="str">
        <f>IF(AND('Mapa final'!$AB$23="Muy Baja",'Mapa final'!$AD$23="Catastrófico"),CONCATENATE("R6C",'Mapa final'!$R$23),"")</f>
        <v/>
      </c>
      <c r="X211" s="113" t="str">
        <f>IF(AND('Mapa final'!$AB$24="Muy Baja",'Mapa final'!$AD$24="Catastrófico"),CONCATENATE("R6C",'Mapa final'!$R$24),"")</f>
        <v/>
      </c>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row>
    <row r="212" spans="1:65" ht="15.75" x14ac:dyDescent="0.25">
      <c r="A212" s="58"/>
      <c r="B212" s="298"/>
      <c r="C212" s="298"/>
      <c r="D212" s="299"/>
      <c r="E212" s="285"/>
      <c r="F212" s="286"/>
      <c r="G212" s="286"/>
      <c r="H212" s="286"/>
      <c r="I212" s="286"/>
      <c r="J212" s="128" t="str">
        <f>IF(AND('Mapa final'!$AB$25="Muy Baja",'Mapa final'!$AD$25="Leve"),CONCATENATE("R7C",'Mapa final'!$R$25),"")</f>
        <v/>
      </c>
      <c r="K212" s="56" t="str">
        <f>IF(AND('Mapa final'!$AB$26="Muy Baja",'Mapa final'!$AD$26="Leve"),CONCATENATE("R7C",'Mapa final'!$R$26),"")</f>
        <v/>
      </c>
      <c r="L212" s="129" t="str">
        <f>IF(AND('Mapa final'!$AB$27="Muy Baja",'Mapa final'!$AD$27="Leve"),CONCATENATE("R7C",'Mapa final'!$R$27),"")</f>
        <v/>
      </c>
      <c r="M212" s="128" t="str">
        <f>IF(AND('Mapa final'!$AB$25="Muy Baja",'Mapa final'!$AD$25="Menor"),CONCATENATE("R7C",'Mapa final'!$R$25),"")</f>
        <v/>
      </c>
      <c r="N212" s="56" t="str">
        <f>IF(AND('Mapa final'!$AB$26="Muy Baja",'Mapa final'!$AD$26="Menor"),CONCATENATE("R7C",'Mapa final'!$R$26),"")</f>
        <v/>
      </c>
      <c r="O212" s="129" t="str">
        <f>IF(AND('Mapa final'!$AB$27="Muy Baja",'Mapa final'!$AD$27="Menor"),CONCATENATE("R7C",'Mapa final'!$R$27),"")</f>
        <v/>
      </c>
      <c r="P212" s="51" t="str">
        <f>IF(AND('Mapa final'!$AB$25="Muy Baja",'Mapa final'!$AD$25="Moderado"),CONCATENATE("R7C",'Mapa final'!$R$25),"")</f>
        <v>R7C1</v>
      </c>
      <c r="Q212" s="52" t="str">
        <f>IF(AND('Mapa final'!$AB$26="Muy Baja",'Mapa final'!$AD$26="Moderado"),CONCATENATE("R7C",'Mapa final'!$R$26),"")</f>
        <v/>
      </c>
      <c r="R212" s="124" t="str">
        <f>IF(AND('Mapa final'!$AB$27="Muy Baja",'Mapa final'!$AD$27="Moderado"),CONCATENATE("R7C",'Mapa final'!$R$27),"")</f>
        <v/>
      </c>
      <c r="S212" s="118" t="str">
        <f>IF(AND('Mapa final'!$AB$25="Muy Baja",'Mapa final'!$AD$25="Mayor"),CONCATENATE("R7C",'Mapa final'!$R$25),"")</f>
        <v/>
      </c>
      <c r="T212" s="44" t="str">
        <f>IF(AND('Mapa final'!$AB$26="Muy Baja",'Mapa final'!$AD$26="Mayor"),CONCATENATE("R7C",'Mapa final'!$R$26),"")</f>
        <v/>
      </c>
      <c r="U212" s="119" t="str">
        <f>IF(AND('Mapa final'!$AB$27="Muy Baja",'Mapa final'!$AD$27="Mayor"),CONCATENATE("R7C",'Mapa final'!$R$27),"")</f>
        <v/>
      </c>
      <c r="V212" s="45" t="str">
        <f>IF(AND('Mapa final'!$AB$25="Muy Baja",'Mapa final'!$AD$25="Catastrófico"),CONCATENATE("R7C",'Mapa final'!$R$25),"")</f>
        <v/>
      </c>
      <c r="W212" s="46" t="str">
        <f>IF(AND('Mapa final'!$AB$26="Muy Baja",'Mapa final'!$AD$26="Catastrófico"),CONCATENATE("R7C",'Mapa final'!$R$26),"")</f>
        <v/>
      </c>
      <c r="X212" s="113" t="str">
        <f>IF(AND('Mapa final'!$AB$27="Muy Baja",'Mapa final'!$AD$27="Catastrófico"),CONCATENATE("R7C",'Mapa final'!$R$27),"")</f>
        <v/>
      </c>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row>
    <row r="213" spans="1:65" ht="15.75" x14ac:dyDescent="0.25">
      <c r="A213" s="58"/>
      <c r="B213" s="298"/>
      <c r="C213" s="298"/>
      <c r="D213" s="299"/>
      <c r="E213" s="285"/>
      <c r="F213" s="286"/>
      <c r="G213" s="286"/>
      <c r="H213" s="286"/>
      <c r="I213" s="286"/>
      <c r="J213" s="128" t="str">
        <f>IF(AND('Mapa final'!$AB$28="Muy Baja",'Mapa final'!$AD$28="Leve"),CONCATENATE("R8C",'Mapa final'!$R$28),"")</f>
        <v/>
      </c>
      <c r="K213" s="56" t="str">
        <f>IF(AND('Mapa final'!$AB$29="Muy Baja",'Mapa final'!$AD$29="Leve"),CONCATENATE("R8C",'Mapa final'!$R$29),"")</f>
        <v/>
      </c>
      <c r="L213" s="129" t="str">
        <f>IF(AND('Mapa final'!$AB$30="Muy Baja",'Mapa final'!$AD$30="Leve"),CONCATENATE("R8C",'Mapa final'!$R$30),"")</f>
        <v/>
      </c>
      <c r="M213" s="128" t="str">
        <f>IF(AND('Mapa final'!$AB$28="Muy Baja",'Mapa final'!$AD$28="Menor"),CONCATENATE("R8C",'Mapa final'!$R$28),"")</f>
        <v/>
      </c>
      <c r="N213" s="56" t="str">
        <f>IF(AND('Mapa final'!$AB$29="Muy Baja",'Mapa final'!$AD$29="Menor"),CONCATENATE("R8C",'Mapa final'!$R$29),"")</f>
        <v/>
      </c>
      <c r="O213" s="129" t="str">
        <f>IF(AND('Mapa final'!$AB$30="Muy Baja",'Mapa final'!$AD$30="Menor"),CONCATENATE("R8C",'Mapa final'!$R$30),"")</f>
        <v/>
      </c>
      <c r="P213" s="51" t="str">
        <f>IF(AND('Mapa final'!$AB$28="Muy Baja",'Mapa final'!$AD$28="Moderado"),CONCATENATE("R8C",'Mapa final'!$R$28),"")</f>
        <v/>
      </c>
      <c r="Q213" s="52" t="str">
        <f>IF(AND('Mapa final'!$AB$29="Muy Baja",'Mapa final'!$AD$29="Moderado"),CONCATENATE("R8C",'Mapa final'!$R$29),"")</f>
        <v/>
      </c>
      <c r="R213" s="124" t="str">
        <f>IF(AND('Mapa final'!$AB$30="Muy Baja",'Mapa final'!$AD$30="Moderado"),CONCATENATE("R8C",'Mapa final'!$R$30),"")</f>
        <v/>
      </c>
      <c r="S213" s="118" t="str">
        <f>IF(AND('Mapa final'!$AB$28="Muy Baja",'Mapa final'!$AD$28="Mayor"),CONCATENATE("R8C",'Mapa final'!$R$28),"")</f>
        <v/>
      </c>
      <c r="T213" s="44" t="str">
        <f>IF(AND('Mapa final'!$AB$29="Muy Baja",'Mapa final'!$AD$29="Mayor"),CONCATENATE("R8C",'Mapa final'!$R$29),"")</f>
        <v/>
      </c>
      <c r="U213" s="119" t="str">
        <f>IF(AND('Mapa final'!$AB$30="Muy Baja",'Mapa final'!$AD$30="Mayor"),CONCATENATE("R8C",'Mapa final'!$R$30),"")</f>
        <v/>
      </c>
      <c r="V213" s="45" t="str">
        <f>IF(AND('Mapa final'!$AB$28="Muy Baja",'Mapa final'!$AD$28="Catastrófico"),CONCATENATE("R8C",'Mapa final'!$R$28),"")</f>
        <v/>
      </c>
      <c r="W213" s="46" t="str">
        <f>IF(AND('Mapa final'!$AB$29="Muy Baja",'Mapa final'!$AD$29="Catastrófico"),CONCATENATE("R8C",'Mapa final'!$R$29),"")</f>
        <v/>
      </c>
      <c r="X213" s="113" t="str">
        <f>IF(AND('Mapa final'!$AB$30="Muy Baja",'Mapa final'!$AD$30="Catastrófico"),CONCATENATE("R8C",'Mapa final'!$R$30),"")</f>
        <v/>
      </c>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row>
    <row r="214" spans="1:65" ht="15.75" x14ac:dyDescent="0.25">
      <c r="A214" s="58"/>
      <c r="B214" s="298"/>
      <c r="C214" s="298"/>
      <c r="D214" s="299"/>
      <c r="E214" s="285"/>
      <c r="F214" s="286"/>
      <c r="G214" s="286"/>
      <c r="H214" s="286"/>
      <c r="I214" s="286"/>
      <c r="J214" s="128" t="str">
        <f>IF(AND('Mapa final'!$AB$31="Muy Baja",'Mapa final'!$AD$31="Leve"),CONCATENATE("R9C",'Mapa final'!$R$31),"")</f>
        <v/>
      </c>
      <c r="K214" s="56" t="str">
        <f>IF(AND('Mapa final'!$AB$32="Muy Baja",'Mapa final'!$AD$32="Leve"),CONCATENATE("R9C",'Mapa final'!$R$32),"")</f>
        <v/>
      </c>
      <c r="L214" s="129" t="str">
        <f>IF(AND('Mapa final'!$AB$33="Muy Baja",'Mapa final'!$AD$33="Leve"),CONCATENATE("R9C",'Mapa final'!$R$33),"")</f>
        <v/>
      </c>
      <c r="M214" s="128" t="str">
        <f>IF(AND('Mapa final'!$AB$31="Muy Baja",'Mapa final'!$AD$31="Menor"),CONCATENATE("R9C",'Mapa final'!$R$31),"")</f>
        <v/>
      </c>
      <c r="N214" s="56" t="str">
        <f>IF(AND('Mapa final'!$AB$32="Muy Baja",'Mapa final'!$AD$32="Menor"),CONCATENATE("R9C",'Mapa final'!$R$32),"")</f>
        <v/>
      </c>
      <c r="O214" s="129" t="str">
        <f>IF(AND('Mapa final'!$AB$33="Muy Baja",'Mapa final'!$AD$33="Menor"),CONCATENATE("R9C",'Mapa final'!$R$33),"")</f>
        <v/>
      </c>
      <c r="P214" s="51" t="str">
        <f>IF(AND('Mapa final'!$AB$31="Muy Baja",'Mapa final'!$AD$31="Moderado"),CONCATENATE("R9C",'Mapa final'!$R$31),"")</f>
        <v/>
      </c>
      <c r="Q214" s="52" t="str">
        <f>IF(AND('Mapa final'!$AB$32="Muy Baja",'Mapa final'!$AD$32="Moderado"),CONCATENATE("R9C",'Mapa final'!$R$32),"")</f>
        <v/>
      </c>
      <c r="R214" s="124" t="str">
        <f>IF(AND('Mapa final'!$AB$33="Muy Baja",'Mapa final'!$AD$33="Moderado"),CONCATENATE("R9C",'Mapa final'!$R$33),"")</f>
        <v/>
      </c>
      <c r="S214" s="118" t="str">
        <f>IF(AND('Mapa final'!$AB$31="Muy Baja",'Mapa final'!$AD$31="Mayor"),CONCATENATE("R9C",'Mapa final'!$R$31),"")</f>
        <v/>
      </c>
      <c r="T214" s="44" t="str">
        <f>IF(AND('Mapa final'!$AB$32="Muy Baja",'Mapa final'!$AD$32="Mayor"),CONCATENATE("R9C",'Mapa final'!$R$32),"")</f>
        <v/>
      </c>
      <c r="U214" s="119" t="str">
        <f>IF(AND('Mapa final'!$AB$33="Muy Baja",'Mapa final'!$AD$33="Mayor"),CONCATENATE("R9C",'Mapa final'!$R$33),"")</f>
        <v/>
      </c>
      <c r="V214" s="45" t="str">
        <f>IF(AND('Mapa final'!$AB$31="Muy Baja",'Mapa final'!$AD$31="Catastrófico"),CONCATENATE("R9C",'Mapa final'!$R$31),"")</f>
        <v/>
      </c>
      <c r="W214" s="46" t="str">
        <f>IF(AND('Mapa final'!$AB$32="Muy Baja",'Mapa final'!$AD$32="Catastrófico"),CONCATENATE("R9C",'Mapa final'!$R$32),"")</f>
        <v/>
      </c>
      <c r="X214" s="113" t="str">
        <f>IF(AND('Mapa final'!$AB$33="Muy Baja",'Mapa final'!$AD$33="Catastrófico"),CONCATENATE("R9C",'Mapa final'!$R$33),"")</f>
        <v/>
      </c>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row>
    <row r="215" spans="1:65" ht="15.75" x14ac:dyDescent="0.25">
      <c r="A215" s="58"/>
      <c r="B215" s="298"/>
      <c r="C215" s="298"/>
      <c r="D215" s="299"/>
      <c r="E215" s="285"/>
      <c r="F215" s="286"/>
      <c r="G215" s="286"/>
      <c r="H215" s="286"/>
      <c r="I215" s="286"/>
      <c r="J215" s="128" t="str">
        <f>IF(AND('Mapa final'!$AB$34="Muy Baja",'Mapa final'!$AD$34="Leve"),CONCATENATE("R10C",'Mapa final'!$R$34),"")</f>
        <v/>
      </c>
      <c r="K215" s="56" t="str">
        <f>IF(AND('Mapa final'!$AB$35="Muy Baja",'Mapa final'!$AD$35="Leve"),CONCATENATE("R10C",'Mapa final'!$R$35),"")</f>
        <v/>
      </c>
      <c r="L215" s="129" t="str">
        <f>IF(AND('Mapa final'!$AB$36="Muy Baja",'Mapa final'!$AD$36="Leve"),CONCATENATE("R10C",'Mapa final'!$R$36),"")</f>
        <v/>
      </c>
      <c r="M215" s="128" t="str">
        <f>IF(AND('Mapa final'!$AB$34="Muy Baja",'Mapa final'!$AD$34="Menor"),CONCATENATE("R10C",'Mapa final'!$R$34),"")</f>
        <v/>
      </c>
      <c r="N215" s="56" t="str">
        <f>IF(AND('Mapa final'!$AB$35="Muy Baja",'Mapa final'!$AD$35="Menor"),CONCATENATE("R10C",'Mapa final'!$R$35),"")</f>
        <v/>
      </c>
      <c r="O215" s="129" t="str">
        <f>IF(AND('Mapa final'!$AB$36="Muy Baja",'Mapa final'!$AD$36="Menor"),CONCATENATE("R10C",'Mapa final'!$R$36),"")</f>
        <v/>
      </c>
      <c r="P215" s="51" t="str">
        <f>IF(AND('Mapa final'!$AB$34="Muy Baja",'Mapa final'!$AD$34="Moderado"),CONCATENATE("R10C",'Mapa final'!$R$34),"")</f>
        <v/>
      </c>
      <c r="Q215" s="52" t="str">
        <f>IF(AND('Mapa final'!$AB$35="Muy Baja",'Mapa final'!$AD$35="Moderado"),CONCATENATE("R10C",'Mapa final'!$R$35),"")</f>
        <v/>
      </c>
      <c r="R215" s="124" t="str">
        <f>IF(AND('Mapa final'!$AB$36="Muy Baja",'Mapa final'!$AD$36="Moderado"),CONCATENATE("R10C",'Mapa final'!$R$36),"")</f>
        <v/>
      </c>
      <c r="S215" s="118" t="str">
        <f>IF(AND('Mapa final'!$AB$34="Muy Baja",'Mapa final'!$AD$34="Mayor"),CONCATENATE("R10C",'Mapa final'!$R$34),"")</f>
        <v/>
      </c>
      <c r="T215" s="44" t="str">
        <f>IF(AND('Mapa final'!$AB$35="Muy Baja",'Mapa final'!$AD$35="Mayor"),CONCATENATE("R10C",'Mapa final'!$R$35),"")</f>
        <v/>
      </c>
      <c r="U215" s="119" t="str">
        <f>IF(AND('Mapa final'!$AB$36="Muy Baja",'Mapa final'!$AD$36="Mayor"),CONCATENATE("R10C",'Mapa final'!$R$36),"")</f>
        <v/>
      </c>
      <c r="V215" s="45" t="str">
        <f>IF(AND('Mapa final'!$AB$34="Muy Baja",'Mapa final'!$AD$34="Catastrófico"),CONCATENATE("R10C",'Mapa final'!$R$34),"")</f>
        <v/>
      </c>
      <c r="W215" s="46" t="str">
        <f>IF(AND('Mapa final'!$AB$35="Muy Baja",'Mapa final'!$AD$35="Catastrófico"),CONCATENATE("R10C",'Mapa final'!$R$35),"")</f>
        <v/>
      </c>
      <c r="X215" s="113" t="str">
        <f>IF(AND('Mapa final'!$AB$36="Muy Baja",'Mapa final'!$AD$36="Catastrófico"),CONCATENATE("R10C",'Mapa final'!$R$36),"")</f>
        <v/>
      </c>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row>
    <row r="216" spans="1:65" ht="15.75" x14ac:dyDescent="0.25">
      <c r="A216" s="58"/>
      <c r="B216" s="298"/>
      <c r="C216" s="298"/>
      <c r="D216" s="299"/>
      <c r="E216" s="285"/>
      <c r="F216" s="286"/>
      <c r="G216" s="286"/>
      <c r="H216" s="286"/>
      <c r="I216" s="286"/>
      <c r="J216" s="128" t="str">
        <f>IF(AND('Mapa final'!$AB$37="Muy Baja",'Mapa final'!$AD$37="Leve"),CONCATENATE("R11C",'Mapa final'!$R$37),"")</f>
        <v/>
      </c>
      <c r="K216" s="56" t="str">
        <f>IF(AND('Mapa final'!$AB$38="Muy Baja",'Mapa final'!$AD$38="Leve"),CONCATENATE("R11C",'Mapa final'!$R$38),"")</f>
        <v/>
      </c>
      <c r="L216" s="129" t="str">
        <f>IF(AND('Mapa final'!$AB$39="Muy Baja",'Mapa final'!$AD$39="Leve"),CONCATENATE("R11C",'Mapa final'!$R$39),"")</f>
        <v/>
      </c>
      <c r="M216" s="128" t="str">
        <f>IF(AND('Mapa final'!$AB$37="Muy Baja",'Mapa final'!$AD$37="Menor"),CONCATENATE("R11C",'Mapa final'!$R$37),"")</f>
        <v/>
      </c>
      <c r="N216" s="56" t="str">
        <f>IF(AND('Mapa final'!$AB$38="Muy Baja",'Mapa final'!$AD$38="Menor"),CONCATENATE("R11C",'Mapa final'!$R$38),"")</f>
        <v/>
      </c>
      <c r="O216" s="129" t="str">
        <f>IF(AND('Mapa final'!$AB$39="Muy Baja",'Mapa final'!$AD$39="Menor"),CONCATENATE("R11C",'Mapa final'!$R$39),"")</f>
        <v/>
      </c>
      <c r="P216" s="51" t="str">
        <f>IF(AND('Mapa final'!$AB$37="Muy Baja",'Mapa final'!$AD$37="Moderado"),CONCATENATE("R11C",'Mapa final'!$R$37),"")</f>
        <v/>
      </c>
      <c r="Q216" s="52" t="str">
        <f>IF(AND('Mapa final'!$AB$38="Muy Baja",'Mapa final'!$AD$38="Moderado"),CONCATENATE("R11C",'Mapa final'!$R$38),"")</f>
        <v/>
      </c>
      <c r="R216" s="124" t="str">
        <f>IF(AND('Mapa final'!$AB$39="Muy Baja",'Mapa final'!$AD$39="Moderado"),CONCATENATE("R11C",'Mapa final'!$R$39),"")</f>
        <v/>
      </c>
      <c r="S216" s="118" t="str">
        <f>IF(AND('Mapa final'!$AB$37="Muy Baja",'Mapa final'!$AD$37="Mayor"),CONCATENATE("R11C",'Mapa final'!$R$37),"")</f>
        <v/>
      </c>
      <c r="T216" s="44" t="str">
        <f>IF(AND('Mapa final'!$AB$38="Muy Baja",'Mapa final'!$AD$38="Mayor"),CONCATENATE("R11C",'Mapa final'!$R$38),"")</f>
        <v/>
      </c>
      <c r="U216" s="119" t="str">
        <f>IF(AND('Mapa final'!$AB$39="Muy Baja",'Mapa final'!$AD$39="Mayor"),CONCATENATE("R11C",'Mapa final'!$R$39),"")</f>
        <v/>
      </c>
      <c r="V216" s="45" t="str">
        <f>IF(AND('Mapa final'!$AB$37="Muy Baja",'Mapa final'!$AD$37="Catastrófico"),CONCATENATE("R11C",'Mapa final'!$R$37),"")</f>
        <v/>
      </c>
      <c r="W216" s="46" t="str">
        <f>IF(AND('Mapa final'!$AB$38="Muy Baja",'Mapa final'!$AD$38="Catastrófico"),CONCATENATE("R11C",'Mapa final'!$R$38),"")</f>
        <v/>
      </c>
      <c r="X216" s="113" t="str">
        <f>IF(AND('Mapa final'!$AB$39="Muy Baja",'Mapa final'!$AD$39="Catastrófico"),CONCATENATE("R11C",'Mapa final'!$R$39),"")</f>
        <v/>
      </c>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row>
    <row r="217" spans="1:65" ht="15.75" x14ac:dyDescent="0.25">
      <c r="A217" s="58"/>
      <c r="B217" s="298"/>
      <c r="C217" s="298"/>
      <c r="D217" s="299"/>
      <c r="E217" s="285"/>
      <c r="F217" s="286"/>
      <c r="G217" s="286"/>
      <c r="H217" s="286"/>
      <c r="I217" s="286"/>
      <c r="J217" s="128" t="str">
        <f>IF(AND('Mapa final'!$AB$40="Muy Baja",'Mapa final'!$AD$40="Leve"),CONCATENATE("R12C",'Mapa final'!$R$40),"")</f>
        <v/>
      </c>
      <c r="K217" s="56" t="str">
        <f>IF(AND('Mapa final'!$AB$41="Muy Baja",'Mapa final'!$AD$41="Leve"),CONCATENATE("R12C",'Mapa final'!$R$41),"")</f>
        <v/>
      </c>
      <c r="L217" s="129" t="str">
        <f>IF(AND('Mapa final'!$AB$42="Muy Baja",'Mapa final'!$AD$42="Leve"),CONCATENATE("R12C",'Mapa final'!$R$42),"")</f>
        <v/>
      </c>
      <c r="M217" s="128" t="str">
        <f>IF(AND('Mapa final'!$AB$40="Muy Baja",'Mapa final'!$AD$40="Menor"),CONCATENATE("R12C",'Mapa final'!$R$40),"")</f>
        <v/>
      </c>
      <c r="N217" s="56" t="str">
        <f>IF(AND('Mapa final'!$AB$41="Muy Baja",'Mapa final'!$AD$41="Menor"),CONCATENATE("R12C",'Mapa final'!$R$41),"")</f>
        <v/>
      </c>
      <c r="O217" s="129" t="str">
        <f>IF(AND('Mapa final'!$AB$42="Muy Baja",'Mapa final'!$AD$42="Menor"),CONCATENATE("R12C",'Mapa final'!$R$42),"")</f>
        <v/>
      </c>
      <c r="P217" s="51" t="str">
        <f>IF(AND('Mapa final'!$AB$40="Muy Baja",'Mapa final'!$AD$40="Moderado"),CONCATENATE("R12C",'Mapa final'!$R$40),"")</f>
        <v/>
      </c>
      <c r="Q217" s="52" t="str">
        <f>IF(AND('Mapa final'!$AB$41="Muy Baja",'Mapa final'!$AD$41="Moderado"),CONCATENATE("R12C",'Mapa final'!$R$41),"")</f>
        <v/>
      </c>
      <c r="R217" s="124" t="str">
        <f>IF(AND('Mapa final'!$AB$42="Muy Baja",'Mapa final'!$AD$42="Moderado"),CONCATENATE("R12C",'Mapa final'!$R$42),"")</f>
        <v/>
      </c>
      <c r="S217" s="118" t="str">
        <f>IF(AND('Mapa final'!$AB$40="Muy Baja",'Mapa final'!$AD$40="Mayor"),CONCATENATE("R12C",'Mapa final'!$R$40),"")</f>
        <v/>
      </c>
      <c r="T217" s="44" t="str">
        <f>IF(AND('Mapa final'!$AB$41="Muy Baja",'Mapa final'!$AD$41="Mayor"),CONCATENATE("R12C",'Mapa final'!$R$41),"")</f>
        <v/>
      </c>
      <c r="U217" s="119" t="str">
        <f>IF(AND('Mapa final'!$AB$42="Muy Baja",'Mapa final'!$AD$42="Mayor"),CONCATENATE("R12C",'Mapa final'!$R$42),"")</f>
        <v/>
      </c>
      <c r="V217" s="45" t="str">
        <f>IF(AND('Mapa final'!$AB$40="Muy Baja",'Mapa final'!$AD$40="Catastrófico"),CONCATENATE("R12C",'Mapa final'!$R$40),"")</f>
        <v/>
      </c>
      <c r="W217" s="46" t="str">
        <f>IF(AND('Mapa final'!$AB$41="Muy Baja",'Mapa final'!$AD$41="Catastrófico"),CONCATENATE("R12C",'Mapa final'!$R$41),"")</f>
        <v/>
      </c>
      <c r="X217" s="113" t="str">
        <f>IF(AND('Mapa final'!$AB$42="Muy Baja",'Mapa final'!$AD$42="Catastrófico"),CONCATENATE("R12C",'Mapa final'!$R$42),"")</f>
        <v/>
      </c>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row>
    <row r="218" spans="1:65" ht="15.75" x14ac:dyDescent="0.25">
      <c r="A218" s="58"/>
      <c r="B218" s="298"/>
      <c r="C218" s="298"/>
      <c r="D218" s="299"/>
      <c r="E218" s="285"/>
      <c r="F218" s="286"/>
      <c r="G218" s="286"/>
      <c r="H218" s="286"/>
      <c r="I218" s="286"/>
      <c r="J218" s="128" t="str">
        <f>IF(AND('Mapa final'!$AB$43="Muy Baja",'Mapa final'!$AD$43="Leve"),CONCATENATE("R13C",'Mapa final'!$R$43),"")</f>
        <v/>
      </c>
      <c r="K218" s="56" t="str">
        <f>IF(AND('Mapa final'!$AB$44="Muy Baja",'Mapa final'!$AD$44="Leve"),CONCATENATE("R13C",'Mapa final'!$R$44),"")</f>
        <v/>
      </c>
      <c r="L218" s="129" t="str">
        <f>IF(AND('Mapa final'!$AB$45="Muy Baja",'Mapa final'!$AD$45="Leve"),CONCATENATE("R13C",'Mapa final'!$R$45),"")</f>
        <v/>
      </c>
      <c r="M218" s="128" t="str">
        <f>IF(AND('Mapa final'!$AB$43="Muy Baja",'Mapa final'!$AD$43="Menor"),CONCATENATE("R13C",'Mapa final'!$R$43),"")</f>
        <v/>
      </c>
      <c r="N218" s="56" t="str">
        <f>IF(AND('Mapa final'!$AB$44="Muy Baja",'Mapa final'!$AD$44="Menor"),CONCATENATE("R13C",'Mapa final'!$R$44),"")</f>
        <v/>
      </c>
      <c r="O218" s="129" t="str">
        <f>IF(AND('Mapa final'!$AB$45="Muy Baja",'Mapa final'!$AD$45="Menor"),CONCATENATE("R13C",'Mapa final'!$R$45),"")</f>
        <v/>
      </c>
      <c r="P218" s="51" t="str">
        <f>IF(AND('Mapa final'!$AB$43="Muy Baja",'Mapa final'!$AD$43="Moderado"),CONCATENATE("R13C",'Mapa final'!$R$43),"")</f>
        <v>R13C1</v>
      </c>
      <c r="Q218" s="52" t="str">
        <f>IF(AND('Mapa final'!$AB$44="Muy Baja",'Mapa final'!$AD$44="Moderado"),CONCATENATE("R13C",'Mapa final'!$R$44),"")</f>
        <v/>
      </c>
      <c r="R218" s="124" t="str">
        <f>IF(AND('Mapa final'!$AB$45="Muy Baja",'Mapa final'!$AD$45="Moderado"),CONCATENATE("R13C",'Mapa final'!$R$45),"")</f>
        <v/>
      </c>
      <c r="S218" s="118" t="str">
        <f>IF(AND('Mapa final'!$AB$43="Muy Baja",'Mapa final'!$AD$43="Mayor"),CONCATENATE("R13C",'Mapa final'!$R$43),"")</f>
        <v/>
      </c>
      <c r="T218" s="44" t="str">
        <f>IF(AND('Mapa final'!$AB$44="Muy Baja",'Mapa final'!$AD$44="Mayor"),CONCATENATE("R13C",'Mapa final'!$R$44),"")</f>
        <v/>
      </c>
      <c r="U218" s="119" t="str">
        <f>IF(AND('Mapa final'!$AB$45="Muy Baja",'Mapa final'!$AD$45="Mayor"),CONCATENATE("R13C",'Mapa final'!$R$45),"")</f>
        <v/>
      </c>
      <c r="V218" s="45" t="str">
        <f>IF(AND('Mapa final'!$AB$43="Muy Baja",'Mapa final'!$AD$43="Catastrófico"),CONCATENATE("R13C",'Mapa final'!$R$43),"")</f>
        <v/>
      </c>
      <c r="W218" s="46" t="str">
        <f>IF(AND('Mapa final'!$AB$44="Muy Baja",'Mapa final'!$AD$44="Catastrófico"),CONCATENATE("R13C",'Mapa final'!$R$44),"")</f>
        <v/>
      </c>
      <c r="X218" s="113" t="str">
        <f>IF(AND('Mapa final'!$AB$45="Muy Baja",'Mapa final'!$AD$45="Catastrófico"),CONCATENATE("R13C",'Mapa final'!$R$45),"")</f>
        <v/>
      </c>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row>
    <row r="219" spans="1:65" ht="15.75" x14ac:dyDescent="0.25">
      <c r="A219" s="58"/>
      <c r="B219" s="298"/>
      <c r="C219" s="298"/>
      <c r="D219" s="299"/>
      <c r="E219" s="285"/>
      <c r="F219" s="286"/>
      <c r="G219" s="286"/>
      <c r="H219" s="286"/>
      <c r="I219" s="286"/>
      <c r="J219" s="128" t="str">
        <f>IF(AND('Mapa final'!$AB$46="Muy Baja",'Mapa final'!$AD$46="Leve"),CONCATENATE("R14C",'Mapa final'!$R$46),"")</f>
        <v/>
      </c>
      <c r="K219" s="56" t="str">
        <f>IF(AND('Mapa final'!$AB$47="Muy Baja",'Mapa final'!$AD$47="Leve"),CONCATENATE("R14C",'Mapa final'!$R$47),"")</f>
        <v/>
      </c>
      <c r="L219" s="129" t="str">
        <f>IF(AND('Mapa final'!$AB$48="Muy Baja",'Mapa final'!$AD$48="Leve"),CONCATENATE("R14C",'Mapa final'!$R$48),"")</f>
        <v/>
      </c>
      <c r="M219" s="128" t="str">
        <f>IF(AND('Mapa final'!$AB$46="Muy Baja",'Mapa final'!$AD$46="Menor"),CONCATENATE("R14C",'Mapa final'!$R$46),"")</f>
        <v/>
      </c>
      <c r="N219" s="56" t="str">
        <f>IF(AND('Mapa final'!$AB$47="Muy Baja",'Mapa final'!$AD$47="Menor"),CONCATENATE("R14C",'Mapa final'!$R$47),"")</f>
        <v/>
      </c>
      <c r="O219" s="129" t="str">
        <f>IF(AND('Mapa final'!$AB$48="Muy Baja",'Mapa final'!$AD$48="Menor"),CONCATENATE("R14C",'Mapa final'!$R$48),"")</f>
        <v/>
      </c>
      <c r="P219" s="51" t="str">
        <f>IF(AND('Mapa final'!$AB$46="Muy Baja",'Mapa final'!$AD$46="Moderado"),CONCATENATE("R14C",'Mapa final'!$R$46),"")</f>
        <v/>
      </c>
      <c r="Q219" s="52" t="str">
        <f>IF(AND('Mapa final'!$AB$47="Muy Baja",'Mapa final'!$AD$47="Moderado"),CONCATENATE("R14C",'Mapa final'!$R$47),"")</f>
        <v>R14C2</v>
      </c>
      <c r="R219" s="124" t="str">
        <f>IF(AND('Mapa final'!$AB$48="Muy Baja",'Mapa final'!$AD$48="Moderado"),CONCATENATE("R14C",'Mapa final'!$R$48),"")</f>
        <v/>
      </c>
      <c r="S219" s="118" t="str">
        <f>IF(AND('Mapa final'!$AB$46="Muy Baja",'Mapa final'!$AD$46="Mayor"),CONCATENATE("R14C",'Mapa final'!$R$46),"")</f>
        <v/>
      </c>
      <c r="T219" s="44" t="str">
        <f>IF(AND('Mapa final'!$AB$47="Muy Baja",'Mapa final'!$AD$47="Mayor"),CONCATENATE("R14C",'Mapa final'!$R$47),"")</f>
        <v/>
      </c>
      <c r="U219" s="119" t="str">
        <f>IF(AND('Mapa final'!$AB$48="Muy Baja",'Mapa final'!$AD$48="Mayor"),CONCATENATE("R14C",'Mapa final'!$R$48),"")</f>
        <v/>
      </c>
      <c r="V219" s="45" t="str">
        <f>IF(AND('Mapa final'!$AB$46="Muy Baja",'Mapa final'!$AD$46="Catastrófico"),CONCATENATE("R14C",'Mapa final'!$R$46),"")</f>
        <v/>
      </c>
      <c r="W219" s="46" t="str">
        <f>IF(AND('Mapa final'!$AB$47="Muy Baja",'Mapa final'!$AD$47="Catastrófico"),CONCATENATE("R14C",'Mapa final'!$R$47),"")</f>
        <v/>
      </c>
      <c r="X219" s="113" t="str">
        <f>IF(AND('Mapa final'!$AB$48="Muy Baja",'Mapa final'!$AD$48="Catastrófico"),CONCATENATE("R14C",'Mapa final'!$R$48),"")</f>
        <v/>
      </c>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row>
    <row r="220" spans="1:65" ht="15.75" x14ac:dyDescent="0.25">
      <c r="A220" s="58"/>
      <c r="B220" s="298"/>
      <c r="C220" s="298"/>
      <c r="D220" s="299"/>
      <c r="E220" s="285"/>
      <c r="F220" s="286"/>
      <c r="G220" s="286"/>
      <c r="H220" s="286"/>
      <c r="I220" s="286"/>
      <c r="J220" s="128" t="str">
        <f>IF(AND('Mapa final'!$AB$49="Muy Baja",'Mapa final'!$AD$49="Leve"),CONCATENATE("R15C",'Mapa final'!$R$49),"")</f>
        <v/>
      </c>
      <c r="K220" s="56" t="str">
        <f>IF(AND('Mapa final'!$AB$50="Muy Baja",'Mapa final'!$AD$50="Leve"),CONCATENATE("R15C",'Mapa final'!$R$50),"")</f>
        <v/>
      </c>
      <c r="L220" s="129" t="str">
        <f>IF(AND('Mapa final'!$AB$51="Muy Baja",'Mapa final'!$AD$51="Leve"),CONCATENATE("R15C",'Mapa final'!$R$51),"")</f>
        <v/>
      </c>
      <c r="M220" s="128" t="str">
        <f>IF(AND('Mapa final'!$AB$49="Muy Baja",'Mapa final'!$AD$49="Menor"),CONCATENATE("R15C",'Mapa final'!$R$49),"")</f>
        <v/>
      </c>
      <c r="N220" s="56" t="str">
        <f>IF(AND('Mapa final'!$AB$50="Muy Baja",'Mapa final'!$AD$50="Menor"),CONCATENATE("R15C",'Mapa final'!$R$50),"")</f>
        <v/>
      </c>
      <c r="O220" s="129" t="str">
        <f>IF(AND('Mapa final'!$AB$51="Muy Baja",'Mapa final'!$AD$51="Menor"),CONCATENATE("R15C",'Mapa final'!$R$51),"")</f>
        <v/>
      </c>
      <c r="P220" s="51" t="str">
        <f>IF(AND('Mapa final'!$AB$49="Muy Baja",'Mapa final'!$AD$49="Moderado"),CONCATENATE("R15C",'Mapa final'!$R$49),"")</f>
        <v/>
      </c>
      <c r="Q220" s="52" t="str">
        <f>IF(AND('Mapa final'!$AB$50="Muy Baja",'Mapa final'!$AD$50="Moderado"),CONCATENATE("R15C",'Mapa final'!$R$50),"")</f>
        <v/>
      </c>
      <c r="R220" s="124" t="str">
        <f>IF(AND('Mapa final'!$AB$51="Muy Baja",'Mapa final'!$AD$51="Moderado"),CONCATENATE("R15C",'Mapa final'!$R$51),"")</f>
        <v/>
      </c>
      <c r="S220" s="118" t="str">
        <f>IF(AND('Mapa final'!$AB$49="Muy Baja",'Mapa final'!$AD$49="Mayor"),CONCATENATE("R15C",'Mapa final'!$R$49),"")</f>
        <v/>
      </c>
      <c r="T220" s="44" t="str">
        <f>IF(AND('Mapa final'!$AB$50="Muy Baja",'Mapa final'!$AD$50="Mayor"),CONCATENATE("R15C",'Mapa final'!$R$50),"")</f>
        <v/>
      </c>
      <c r="U220" s="119" t="str">
        <f>IF(AND('Mapa final'!$AB$51="Muy Baja",'Mapa final'!$AD$51="Mayor"),CONCATENATE("R15C",'Mapa final'!$R$51),"")</f>
        <v/>
      </c>
      <c r="V220" s="45" t="str">
        <f>IF(AND('Mapa final'!$AB$49="Muy Baja",'Mapa final'!$AD$49="Catastrófico"),CONCATENATE("R15C",'Mapa final'!$R$49),"")</f>
        <v/>
      </c>
      <c r="W220" s="46" t="str">
        <f>IF(AND('Mapa final'!$AB$50="Muy Baja",'Mapa final'!$AD$50="Catastrófico"),CONCATENATE("R15C",'Mapa final'!$R$50),"")</f>
        <v/>
      </c>
      <c r="X220" s="113" t="str">
        <f>IF(AND('Mapa final'!$AB$51="Muy Baja",'Mapa final'!$AD$51="Catastrófico"),CONCATENATE("R15C",'Mapa final'!$R$51),"")</f>
        <v/>
      </c>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row>
    <row r="221" spans="1:65" ht="15.75" x14ac:dyDescent="0.25">
      <c r="A221" s="58"/>
      <c r="B221" s="298"/>
      <c r="C221" s="298"/>
      <c r="D221" s="299"/>
      <c r="E221" s="285"/>
      <c r="F221" s="286"/>
      <c r="G221" s="286"/>
      <c r="H221" s="286"/>
      <c r="I221" s="286"/>
      <c r="J221" s="128" t="str">
        <f>IF(AND('Mapa final'!$AB$52="Muy Baja",'Mapa final'!$AD$52="Leve"),CONCATENATE("R16C",'Mapa final'!$R$52),"")</f>
        <v/>
      </c>
      <c r="K221" s="56" t="str">
        <f>IF(AND('Mapa final'!$AB$53="Muy Baja",'Mapa final'!$AD$53="Leve"),CONCATENATE("R16C",'Mapa final'!$R$53),"")</f>
        <v/>
      </c>
      <c r="L221" s="129" t="str">
        <f>IF(AND('Mapa final'!$AB$54="Muy Baja",'Mapa final'!$AD$54="Leve"),CONCATENATE("R16C",'Mapa final'!$R$54),"")</f>
        <v/>
      </c>
      <c r="M221" s="128" t="str">
        <f>IF(AND('Mapa final'!$AB$52="Muy Baja",'Mapa final'!$AD$52="Menor"),CONCATENATE("R16C",'Mapa final'!$R$52),"")</f>
        <v/>
      </c>
      <c r="N221" s="56" t="str">
        <f>IF(AND('Mapa final'!$AB$53="Muy Baja",'Mapa final'!$AD$53="Menor"),CONCATENATE("R16C",'Mapa final'!$R$53),"")</f>
        <v/>
      </c>
      <c r="O221" s="129" t="str">
        <f>IF(AND('Mapa final'!$AB$54="Muy Baja",'Mapa final'!$AD$54="Menor"),CONCATENATE("R16C",'Mapa final'!$R$54),"")</f>
        <v/>
      </c>
      <c r="P221" s="51" t="str">
        <f>IF(AND('Mapa final'!$AB$52="Muy Baja",'Mapa final'!$AD$52="Moderado"),CONCATENATE("R16C",'Mapa final'!$R$52),"")</f>
        <v/>
      </c>
      <c r="Q221" s="52" t="str">
        <f>IF(AND('Mapa final'!$AB$53="Muy Baja",'Mapa final'!$AD$53="Moderado"),CONCATENATE("R16C",'Mapa final'!$R$53),"")</f>
        <v/>
      </c>
      <c r="R221" s="124" t="str">
        <f>IF(AND('Mapa final'!$AB$54="Muy Baja",'Mapa final'!$AD$54="Moderado"),CONCATENATE("R16C",'Mapa final'!$R$54),"")</f>
        <v/>
      </c>
      <c r="S221" s="118" t="str">
        <f>IF(AND('Mapa final'!$AB$52="Muy Baja",'Mapa final'!$AD$52="Mayor"),CONCATENATE("R16C",'Mapa final'!$R$52),"")</f>
        <v/>
      </c>
      <c r="T221" s="44" t="str">
        <f>IF(AND('Mapa final'!$AB$53="Muy Baja",'Mapa final'!$AD$53="Mayor"),CONCATENATE("R16C",'Mapa final'!$R$53),"")</f>
        <v/>
      </c>
      <c r="U221" s="119" t="str">
        <f>IF(AND('Mapa final'!$AB$54="Muy Baja",'Mapa final'!$AD$54="Mayor"),CONCATENATE("R16C",'Mapa final'!$R$54),"")</f>
        <v/>
      </c>
      <c r="V221" s="45" t="str">
        <f>IF(AND('Mapa final'!$AB$52="Muy Baja",'Mapa final'!$AD$52="Catastrófico"),CONCATENATE("R16C",'Mapa final'!$R$52),"")</f>
        <v/>
      </c>
      <c r="W221" s="46" t="str">
        <f>IF(AND('Mapa final'!$AB$53="Muy Baja",'Mapa final'!$AD$53="Catastrófico"),CONCATENATE("R16C",'Mapa final'!$R$53),"")</f>
        <v/>
      </c>
      <c r="X221" s="113" t="str">
        <f>IF(AND('Mapa final'!$AB$54="Muy Baja",'Mapa final'!$AD$54="Catastrófico"),CONCATENATE("R16C",'Mapa final'!$R$54),"")</f>
        <v/>
      </c>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row>
    <row r="222" spans="1:65" ht="15.75" x14ac:dyDescent="0.25">
      <c r="A222" s="58"/>
      <c r="B222" s="298"/>
      <c r="C222" s="298"/>
      <c r="D222" s="299"/>
      <c r="E222" s="285"/>
      <c r="F222" s="286"/>
      <c r="G222" s="286"/>
      <c r="H222" s="286"/>
      <c r="I222" s="286"/>
      <c r="J222" s="128" t="str">
        <f>IF(AND('Mapa final'!$AB$55="Muy Baja",'Mapa final'!$AD$55="Leve"),CONCATENATE("R17C",'Mapa final'!$R$55),"")</f>
        <v/>
      </c>
      <c r="K222" s="56" t="str">
        <f>IF(AND('Mapa final'!$AB$56="Muy Baja",'Mapa final'!$AD$56="Leve"),CONCATENATE("R17C",'Mapa final'!$R$56),"")</f>
        <v/>
      </c>
      <c r="L222" s="129" t="str">
        <f>IF(AND('Mapa final'!$AB$57="Muy Baja",'Mapa final'!$AD$57="Leve"),CONCATENATE("R17C",'Mapa final'!$R$57),"")</f>
        <v/>
      </c>
      <c r="M222" s="128" t="str">
        <f>IF(AND('Mapa final'!$AB$55="Muy Baja",'Mapa final'!$AD$55="Menor"),CONCATENATE("R17C",'Mapa final'!$R$55),"")</f>
        <v/>
      </c>
      <c r="N222" s="56" t="str">
        <f>IF(AND('Mapa final'!$AB$56="Muy Baja",'Mapa final'!$AD$56="Menor"),CONCATENATE("R17C",'Mapa final'!$R$56),"")</f>
        <v/>
      </c>
      <c r="O222" s="129" t="str">
        <f>IF(AND('Mapa final'!$AB$57="Muy Baja",'Mapa final'!$AD$57="Menor"),CONCATENATE("R17C",'Mapa final'!$R$57),"")</f>
        <v/>
      </c>
      <c r="P222" s="51" t="str">
        <f>IF(AND('Mapa final'!$AB$55="Muy Baja",'Mapa final'!$AD$55="Moderado"),CONCATENATE("R17C",'Mapa final'!$R$55),"")</f>
        <v/>
      </c>
      <c r="Q222" s="52" t="str">
        <f>IF(AND('Mapa final'!$AB$56="Muy Baja",'Mapa final'!$AD$56="Moderado"),CONCATENATE("R17C",'Mapa final'!$R$56),"")</f>
        <v/>
      </c>
      <c r="R222" s="124" t="str">
        <f>IF(AND('Mapa final'!$AB$57="Muy Baja",'Mapa final'!$AD$57="Moderado"),CONCATENATE("R17C",'Mapa final'!$R$57),"")</f>
        <v/>
      </c>
      <c r="S222" s="118" t="str">
        <f>IF(AND('Mapa final'!$AB$55="Muy Baja",'Mapa final'!$AD$55="Mayor"),CONCATENATE("R17C",'Mapa final'!$R$55),"")</f>
        <v/>
      </c>
      <c r="T222" s="44" t="str">
        <f>IF(AND('Mapa final'!$AB$56="Muy Baja",'Mapa final'!$AD$56="Mayor"),CONCATENATE("R17C",'Mapa final'!$R$56),"")</f>
        <v/>
      </c>
      <c r="U222" s="119" t="str">
        <f>IF(AND('Mapa final'!$AB$57="Muy Baja",'Mapa final'!$AD$57="Mayor"),CONCATENATE("R17C",'Mapa final'!$R$57),"")</f>
        <v/>
      </c>
      <c r="V222" s="45" t="str">
        <f>IF(AND('Mapa final'!$AB$55="Muy Baja",'Mapa final'!$AD$55="Catastrófico"),CONCATENATE("R17C",'Mapa final'!$R$55),"")</f>
        <v/>
      </c>
      <c r="W222" s="46" t="str">
        <f>IF(AND('Mapa final'!$AB$56="Muy Baja",'Mapa final'!$AD$56="Catastrófico"),CONCATENATE("R17C",'Mapa final'!$R$56),"")</f>
        <v/>
      </c>
      <c r="X222" s="113" t="str">
        <f>IF(AND('Mapa final'!$AB$57="Muy Baja",'Mapa final'!$AD$57="Catastrófico"),CONCATENATE("R17C",'Mapa final'!$R$57),"")</f>
        <v/>
      </c>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row>
    <row r="223" spans="1:65" ht="15.75" x14ac:dyDescent="0.25">
      <c r="A223" s="58"/>
      <c r="B223" s="298"/>
      <c r="C223" s="298"/>
      <c r="D223" s="299"/>
      <c r="E223" s="285"/>
      <c r="F223" s="286"/>
      <c r="G223" s="286"/>
      <c r="H223" s="286"/>
      <c r="I223" s="286"/>
      <c r="J223" s="128" t="str">
        <f>IF(AND('Mapa final'!$AB$58="Muy Baja",'Mapa final'!$AD$58="Leve"),CONCATENATE("R18C",'Mapa final'!$R$58),"")</f>
        <v/>
      </c>
      <c r="K223" s="56" t="str">
        <f>IF(AND('Mapa final'!$AB$59="Muy Baja",'Mapa final'!$AD$59="Leve"),CONCATENATE("R18C",'Mapa final'!$R$59),"")</f>
        <v/>
      </c>
      <c r="L223" s="129" t="str">
        <f>IF(AND('Mapa final'!$AB$60="Muy Baja",'Mapa final'!$AD$60="Leve"),CONCATENATE("R18C",'Mapa final'!$R$60),"")</f>
        <v/>
      </c>
      <c r="M223" s="128" t="str">
        <f>IF(AND('Mapa final'!$AB$58="Muy Baja",'Mapa final'!$AD$58="Menor"),CONCATENATE("R18C",'Mapa final'!$R$58),"")</f>
        <v/>
      </c>
      <c r="N223" s="56" t="str">
        <f>IF(AND('Mapa final'!$AB$59="Muy Baja",'Mapa final'!$AD$59="Menor"),CONCATENATE("R18C",'Mapa final'!$R$59),"")</f>
        <v/>
      </c>
      <c r="O223" s="129" t="str">
        <f>IF(AND('Mapa final'!$AB$60="Muy Baja",'Mapa final'!$AD$60="Menor"),CONCATENATE("R18C",'Mapa final'!$R$60),"")</f>
        <v/>
      </c>
      <c r="P223" s="51" t="str">
        <f>IF(AND('Mapa final'!$AB$58="Muy Baja",'Mapa final'!$AD$58="Moderado"),CONCATENATE("R18C",'Mapa final'!$R$58),"")</f>
        <v/>
      </c>
      <c r="Q223" s="52" t="str">
        <f>IF(AND('Mapa final'!$AB$59="Muy Baja",'Mapa final'!$AD$59="Moderado"),CONCATENATE("R18C",'Mapa final'!$R$59),"")</f>
        <v/>
      </c>
      <c r="R223" s="124" t="str">
        <f>IF(AND('Mapa final'!$AB$60="Muy Baja",'Mapa final'!$AD$60="Moderado"),CONCATENATE("R18C",'Mapa final'!$R$60),"")</f>
        <v/>
      </c>
      <c r="S223" s="118" t="str">
        <f>IF(AND('Mapa final'!$AB$58="Muy Baja",'Mapa final'!$AD$58="Mayor"),CONCATENATE("R18C",'Mapa final'!$R$58),"")</f>
        <v/>
      </c>
      <c r="T223" s="44" t="str">
        <f>IF(AND('Mapa final'!$AB$59="Muy Baja",'Mapa final'!$AD$59="Mayor"),CONCATENATE("R18C",'Mapa final'!$R$59),"")</f>
        <v/>
      </c>
      <c r="U223" s="119" t="str">
        <f>IF(AND('Mapa final'!$AB$60="Muy Baja",'Mapa final'!$AD$60="Mayor"),CONCATENATE("R18C",'Mapa final'!$R$60),"")</f>
        <v/>
      </c>
      <c r="V223" s="45" t="str">
        <f>IF(AND('Mapa final'!$AB$58="Muy Baja",'Mapa final'!$AD$58="Catastrófico"),CONCATENATE("R18C",'Mapa final'!$R$58),"")</f>
        <v/>
      </c>
      <c r="W223" s="46" t="str">
        <f>IF(AND('Mapa final'!$AB$59="Muy Baja",'Mapa final'!$AD$59="Catastrófico"),CONCATENATE("R18C",'Mapa final'!$R$59),"")</f>
        <v/>
      </c>
      <c r="X223" s="113" t="str">
        <f>IF(AND('Mapa final'!$AB$60="Muy Baja",'Mapa final'!$AD$60="Catastrófico"),CONCATENATE("R18C",'Mapa final'!$R$60),"")</f>
        <v/>
      </c>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row>
    <row r="224" spans="1:65" ht="15.75" x14ac:dyDescent="0.25">
      <c r="A224" s="58"/>
      <c r="B224" s="298"/>
      <c r="C224" s="298"/>
      <c r="D224" s="299"/>
      <c r="E224" s="285"/>
      <c r="F224" s="286"/>
      <c r="G224" s="286"/>
      <c r="H224" s="286"/>
      <c r="I224" s="286"/>
      <c r="J224" s="128" t="str">
        <f>IF(AND('Mapa final'!$AB$61="Muy Baja",'Mapa final'!$AD$61="Leve"),CONCATENATE("R19C",'Mapa final'!$R$61),"")</f>
        <v/>
      </c>
      <c r="K224" s="56" t="str">
        <f>IF(AND('Mapa final'!$AB$62="Muy Baja",'Mapa final'!$AD$62="Leve"),CONCATENATE("R19C",'Mapa final'!$R$62),"")</f>
        <v/>
      </c>
      <c r="L224" s="129" t="str">
        <f>IF(AND('Mapa final'!$AB$63="Muy Baja",'Mapa final'!$AD$63="Leve"),CONCATENATE("R19C",'Mapa final'!$R$63),"")</f>
        <v/>
      </c>
      <c r="M224" s="128" t="str">
        <f>IF(AND('Mapa final'!$AB$61="Muy Baja",'Mapa final'!$AD$61="Menor"),CONCATENATE("R19C",'Mapa final'!$R$61),"")</f>
        <v/>
      </c>
      <c r="N224" s="56" t="str">
        <f>IF(AND('Mapa final'!$AB$62="Muy Baja",'Mapa final'!$AD$62="Menor"),CONCATENATE("R19C",'Mapa final'!$R$62),"")</f>
        <v/>
      </c>
      <c r="O224" s="129" t="str">
        <f>IF(AND('Mapa final'!$AB$63="Muy Baja",'Mapa final'!$AD$63="Menor"),CONCATENATE("R19C",'Mapa final'!$R$63),"")</f>
        <v/>
      </c>
      <c r="P224" s="51" t="str">
        <f>IF(AND('Mapa final'!$AB$61="Muy Baja",'Mapa final'!$AD$61="Moderado"),CONCATENATE("R19C",'Mapa final'!$R$61),"")</f>
        <v/>
      </c>
      <c r="Q224" s="52" t="str">
        <f>IF(AND('Mapa final'!$AB$62="Muy Baja",'Mapa final'!$AD$62="Moderado"),CONCATENATE("R19C",'Mapa final'!$R$62),"")</f>
        <v/>
      </c>
      <c r="R224" s="124" t="str">
        <f>IF(AND('Mapa final'!$AB$63="Muy Baja",'Mapa final'!$AD$63="Moderado"),CONCATENATE("R19C",'Mapa final'!$R$63),"")</f>
        <v/>
      </c>
      <c r="S224" s="118" t="str">
        <f>IF(AND('Mapa final'!$AB$61="Muy Baja",'Mapa final'!$AD$61="Mayor"),CONCATENATE("R19C",'Mapa final'!$R$61),"")</f>
        <v/>
      </c>
      <c r="T224" s="44" t="str">
        <f>IF(AND('Mapa final'!$AB$62="Muy Baja",'Mapa final'!$AD$62="Mayor"),CONCATENATE("R19C",'Mapa final'!$R$62),"")</f>
        <v/>
      </c>
      <c r="U224" s="119" t="str">
        <f>IF(AND('Mapa final'!$AB$63="Muy Baja",'Mapa final'!$AD$63="Mayor"),CONCATENATE("R19C",'Mapa final'!$R$63),"")</f>
        <v/>
      </c>
      <c r="V224" s="45" t="str">
        <f>IF(AND('Mapa final'!$AB$61="Muy Baja",'Mapa final'!$AD$61="Catastrófico"),CONCATENATE("R19C",'Mapa final'!$R$61),"")</f>
        <v/>
      </c>
      <c r="W224" s="46" t="str">
        <f>IF(AND('Mapa final'!$AB$62="Muy Baja",'Mapa final'!$AD$62="Catastrófico"),CONCATENATE("R19C",'Mapa final'!$R$62),"")</f>
        <v/>
      </c>
      <c r="X224" s="113" t="str">
        <f>IF(AND('Mapa final'!$AB$63="Muy Baja",'Mapa final'!$AD$63="Catastrófico"),CONCATENATE("R19C",'Mapa final'!$R$63),"")</f>
        <v/>
      </c>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row>
    <row r="225" spans="1:65" ht="15.75" x14ac:dyDescent="0.25">
      <c r="A225" s="58"/>
      <c r="B225" s="298"/>
      <c r="C225" s="298"/>
      <c r="D225" s="299"/>
      <c r="E225" s="285"/>
      <c r="F225" s="286"/>
      <c r="G225" s="286"/>
      <c r="H225" s="286"/>
      <c r="I225" s="286"/>
      <c r="J225" s="128" t="str">
        <f>IF(AND('Mapa final'!$AB$64="Muy Baja",'Mapa final'!$AD$64="Leve"),CONCATENATE("R20C",'Mapa final'!$R$64),"")</f>
        <v/>
      </c>
      <c r="K225" s="56" t="str">
        <f>IF(AND('Mapa final'!$AB$65="Muy Baja",'Mapa final'!$AD$65="Leve"),CONCATENATE("R20C",'Mapa final'!$R$65),"")</f>
        <v/>
      </c>
      <c r="L225" s="129" t="str">
        <f>IF(AND('Mapa final'!$AB$66="Muy Baja",'Mapa final'!$AD$66="Leve"),CONCATENATE("R20C",'Mapa final'!$R$66),"")</f>
        <v/>
      </c>
      <c r="M225" s="128" t="str">
        <f>IF(AND('Mapa final'!$AB$64="Muy Baja",'Mapa final'!$AD$64="Menor"),CONCATENATE("R20C",'Mapa final'!$R$64),"")</f>
        <v/>
      </c>
      <c r="N225" s="56" t="str">
        <f>IF(AND('Mapa final'!$AB$65="Muy Baja",'Mapa final'!$AD$65="Menor"),CONCATENATE("R20C",'Mapa final'!$R$65),"")</f>
        <v/>
      </c>
      <c r="O225" s="129" t="str">
        <f>IF(AND('Mapa final'!$AB$66="Muy Baja",'Mapa final'!$AD$66="Menor"),CONCATENATE("R20C",'Mapa final'!$R$66),"")</f>
        <v/>
      </c>
      <c r="P225" s="51" t="str">
        <f>IF(AND('Mapa final'!$AB$64="Muy Baja",'Mapa final'!$AD$64="Moderado"),CONCATENATE("R20C",'Mapa final'!$R$64),"")</f>
        <v/>
      </c>
      <c r="Q225" s="52" t="str">
        <f>IF(AND('Mapa final'!$AB$65="Muy Baja",'Mapa final'!$AD$65="Moderado"),CONCATENATE("R20C",'Mapa final'!$R$65),"")</f>
        <v/>
      </c>
      <c r="R225" s="124" t="str">
        <f>IF(AND('Mapa final'!$AB$66="Muy Baja",'Mapa final'!$AD$66="Moderado"),CONCATENATE("R20C",'Mapa final'!$R$66),"")</f>
        <v/>
      </c>
      <c r="S225" s="118" t="str">
        <f>IF(AND('Mapa final'!$AB$64="Muy Baja",'Mapa final'!$AD$64="Mayor"),CONCATENATE("R20C",'Mapa final'!$R$64),"")</f>
        <v/>
      </c>
      <c r="T225" s="44" t="str">
        <f>IF(AND('Mapa final'!$AB$65="Muy Baja",'Mapa final'!$AD$65="Mayor"),CONCATENATE("R20C",'Mapa final'!$R$65),"")</f>
        <v/>
      </c>
      <c r="U225" s="119" t="str">
        <f>IF(AND('Mapa final'!$AB$66="Muy Baja",'Mapa final'!$AD$66="Mayor"),CONCATENATE("R20C",'Mapa final'!$R$66),"")</f>
        <v/>
      </c>
      <c r="V225" s="45" t="str">
        <f>IF(AND('Mapa final'!$AB$64="Muy Baja",'Mapa final'!$AD$64="Catastrófico"),CONCATENATE("R20C",'Mapa final'!$R$64),"")</f>
        <v/>
      </c>
      <c r="W225" s="46" t="str">
        <f>IF(AND('Mapa final'!$AB$65="Muy Baja",'Mapa final'!$AD$65="Catastrófico"),CONCATENATE("R20C",'Mapa final'!$R$65),"")</f>
        <v/>
      </c>
      <c r="X225" s="113" t="str">
        <f>IF(AND('Mapa final'!$AB$66="Muy Baja",'Mapa final'!$AD$66="Catastrófico"),CONCATENATE("R20C",'Mapa final'!$R$66),"")</f>
        <v/>
      </c>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row>
    <row r="226" spans="1:65" ht="15.75" x14ac:dyDescent="0.25">
      <c r="A226" s="58"/>
      <c r="B226" s="298"/>
      <c r="C226" s="298"/>
      <c r="D226" s="299"/>
      <c r="E226" s="285"/>
      <c r="F226" s="286"/>
      <c r="G226" s="286"/>
      <c r="H226" s="286"/>
      <c r="I226" s="286"/>
      <c r="J226" s="128" t="str">
        <f>IF(AND('Mapa final'!$AB$67="Muy Baja",'Mapa final'!$AD$67="Leve"),CONCATENATE("R21C",'Mapa final'!$R$67),"")</f>
        <v/>
      </c>
      <c r="K226" s="56" t="str">
        <f>IF(AND('Mapa final'!$AB$68="Muy Baja",'Mapa final'!$AD$68="Leve"),CONCATENATE("R21C",'Mapa final'!$R$68),"")</f>
        <v>R21C2</v>
      </c>
      <c r="L226" s="129" t="str">
        <f>IF(AND('Mapa final'!$AB$69="Muy Baja",'Mapa final'!$AD$69="Leve"),CONCATENATE("R21C",'Mapa final'!$R$69),"")</f>
        <v/>
      </c>
      <c r="M226" s="128" t="str">
        <f>IF(AND('Mapa final'!$AB$67="Muy Baja",'Mapa final'!$AD$67="Menor"),CONCATENATE("R21C",'Mapa final'!$R$67),"")</f>
        <v/>
      </c>
      <c r="N226" s="56" t="str">
        <f>IF(AND('Mapa final'!$AB$68="Muy Baja",'Mapa final'!$AD$68="Menor"),CONCATENATE("R21C",'Mapa final'!$R$68),"")</f>
        <v/>
      </c>
      <c r="O226" s="129" t="str">
        <f>IF(AND('Mapa final'!$AB$69="Muy Baja",'Mapa final'!$AD$69="Menor"),CONCATENATE("R21C",'Mapa final'!$R$69),"")</f>
        <v/>
      </c>
      <c r="P226" s="51" t="str">
        <f>IF(AND('Mapa final'!$AB$67="Muy Baja",'Mapa final'!$AD$67="Moderado"),CONCATENATE("R21C",'Mapa final'!$R$67),"")</f>
        <v/>
      </c>
      <c r="Q226" s="52" t="str">
        <f>IF(AND('Mapa final'!$AB$68="Muy Baja",'Mapa final'!$AD$68="Moderado"),CONCATENATE("R21C",'Mapa final'!$R$68),"")</f>
        <v/>
      </c>
      <c r="R226" s="124" t="str">
        <f>IF(AND('Mapa final'!$AB$69="Muy Baja",'Mapa final'!$AD$69="Moderado"),CONCATENATE("R21C",'Mapa final'!$R$69),"")</f>
        <v/>
      </c>
      <c r="S226" s="118" t="str">
        <f>IF(AND('Mapa final'!$AB$67="Muy Baja",'Mapa final'!$AD$67="Mayor"),CONCATENATE("R21C",'Mapa final'!$R$67),"")</f>
        <v/>
      </c>
      <c r="T226" s="44" t="str">
        <f>IF(AND('Mapa final'!$AB$68="Muy Baja",'Mapa final'!$AD$68="Mayor"),CONCATENATE("R21C",'Mapa final'!$R$68),"")</f>
        <v/>
      </c>
      <c r="U226" s="119" t="str">
        <f>IF(AND('Mapa final'!$AB$69="Muy Baja",'Mapa final'!$AD$69="Mayor"),CONCATENATE("R21C",'Mapa final'!$R$69),"")</f>
        <v/>
      </c>
      <c r="V226" s="45" t="str">
        <f>IF(AND('Mapa final'!$AB$67="Muy Baja",'Mapa final'!$AD$67="Catastrófico"),CONCATENATE("R21C",'Mapa final'!$R$67),"")</f>
        <v/>
      </c>
      <c r="W226" s="46" t="str">
        <f>IF(AND('Mapa final'!$AB$68="Muy Baja",'Mapa final'!$AD$68="Catastrófico"),CONCATENATE("R21C",'Mapa final'!$R$68),"")</f>
        <v/>
      </c>
      <c r="X226" s="113" t="str">
        <f>IF(AND('Mapa final'!$AB$69="Muy Baja",'Mapa final'!$AD$69="Catastrófico"),CONCATENATE("R21C",'Mapa final'!$R$69),"")</f>
        <v/>
      </c>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row>
    <row r="227" spans="1:65" ht="15.75" x14ac:dyDescent="0.25">
      <c r="A227" s="58"/>
      <c r="B227" s="298"/>
      <c r="C227" s="298"/>
      <c r="D227" s="299"/>
      <c r="E227" s="285"/>
      <c r="F227" s="286"/>
      <c r="G227" s="286"/>
      <c r="H227" s="286"/>
      <c r="I227" s="286"/>
      <c r="J227" s="128" t="str">
        <f>IF(AND('Mapa final'!$AB$70="Muy Baja",'Mapa final'!$AD$70="Leve"),CONCATENATE("R22C",'Mapa final'!$R$70),"")</f>
        <v/>
      </c>
      <c r="K227" s="56" t="str">
        <f>IF(AND('Mapa final'!$AB$71="Muy Baja",'Mapa final'!$AD$71="Leve"),CONCATENATE("R22C",'Mapa final'!$R$71),"")</f>
        <v/>
      </c>
      <c r="L227" s="129" t="str">
        <f>IF(AND('Mapa final'!$AB$72="Muy Baja",'Mapa final'!$AD$72="Leve"),CONCATENATE("R22C",'Mapa final'!$R$72),"")</f>
        <v/>
      </c>
      <c r="M227" s="128" t="str">
        <f>IF(AND('Mapa final'!$AB$70="Muy Baja",'Mapa final'!$AD$70="Menor"),CONCATENATE("R22C",'Mapa final'!$R$70),"")</f>
        <v/>
      </c>
      <c r="N227" s="56" t="str">
        <f>IF(AND('Mapa final'!$AB$71="Muy Baja",'Mapa final'!$AD$71="Menor"),CONCATENATE("R22C",'Mapa final'!$R$71),"")</f>
        <v>R22C2</v>
      </c>
      <c r="O227" s="129" t="str">
        <f>IF(AND('Mapa final'!$AB$72="Muy Baja",'Mapa final'!$AD$72="Menor"),CONCATENATE("R22C",'Mapa final'!$R$72),"")</f>
        <v>R22C3</v>
      </c>
      <c r="P227" s="51" t="str">
        <f>IF(AND('Mapa final'!$AB$70="Muy Baja",'Mapa final'!$AD$70="Moderado"),CONCATENATE("R22C",'Mapa final'!$R$70),"")</f>
        <v/>
      </c>
      <c r="Q227" s="52" t="str">
        <f>IF(AND('Mapa final'!$AB$71="Muy Baja",'Mapa final'!$AD$71="Moderado"),CONCATENATE("R22C",'Mapa final'!$R$71),"")</f>
        <v/>
      </c>
      <c r="R227" s="124" t="str">
        <f>IF(AND('Mapa final'!$AB$72="Muy Baja",'Mapa final'!$AD$72="Moderado"),CONCATENATE("R22C",'Mapa final'!$R$72),"")</f>
        <v/>
      </c>
      <c r="S227" s="118" t="str">
        <f>IF(AND('Mapa final'!$AB$70="Muy Baja",'Mapa final'!$AD$70="Mayor"),CONCATENATE("R22C",'Mapa final'!$R$70),"")</f>
        <v/>
      </c>
      <c r="T227" s="44" t="str">
        <f>IF(AND('Mapa final'!$AB$71="Muy Baja",'Mapa final'!$AD$71="Mayor"),CONCATENATE("R22C",'Mapa final'!$R$71),"")</f>
        <v/>
      </c>
      <c r="U227" s="119" t="str">
        <f>IF(AND('Mapa final'!$AB$72="Muy Baja",'Mapa final'!$AD$72="Mayor"),CONCATENATE("R22C",'Mapa final'!$R$72),"")</f>
        <v/>
      </c>
      <c r="V227" s="45" t="str">
        <f>IF(AND('Mapa final'!$AB$70="Muy Baja",'Mapa final'!$AD$70="Catastrófico"),CONCATENATE("R22C",'Mapa final'!$R$70),"")</f>
        <v/>
      </c>
      <c r="W227" s="46" t="str">
        <f>IF(AND('Mapa final'!$AB$71="Muy Baja",'Mapa final'!$AD$71="Catastrófico"),CONCATENATE("R22C",'Mapa final'!$R$71),"")</f>
        <v/>
      </c>
      <c r="X227" s="113" t="str">
        <f>IF(AND('Mapa final'!$AB$72="Muy Baja",'Mapa final'!$AD$72="Catastrófico"),CONCATENATE("R22C",'Mapa final'!$R$72),"")</f>
        <v/>
      </c>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row>
    <row r="228" spans="1:65" ht="15.75" x14ac:dyDescent="0.25">
      <c r="A228" s="58"/>
      <c r="B228" s="298"/>
      <c r="C228" s="298"/>
      <c r="D228" s="299"/>
      <c r="E228" s="285"/>
      <c r="F228" s="286"/>
      <c r="G228" s="286"/>
      <c r="H228" s="286"/>
      <c r="I228" s="286"/>
      <c r="J228" s="128" t="str">
        <f>IF(AND('Mapa final'!$AB$73="Muy Baja",'Mapa final'!$AD$73="Leve"),CONCATENATE("R23C",'Mapa final'!$R$73),"")</f>
        <v/>
      </c>
      <c r="K228" s="56" t="str">
        <f>IF(AND('Mapa final'!$AB$74="Muy Baja",'Mapa final'!$AD$74="Leve"),CONCATENATE("R23C",'Mapa final'!$R$74),"")</f>
        <v/>
      </c>
      <c r="L228" s="129" t="str">
        <f>IF(AND('Mapa final'!$AB$75="Muy Baja",'Mapa final'!$AD$75="Leve"),CONCATENATE("R23C",'Mapa final'!$R$75),"")</f>
        <v/>
      </c>
      <c r="M228" s="128" t="str">
        <f>IF(AND('Mapa final'!$AB$73="Muy Baja",'Mapa final'!$AD$73="Menor"),CONCATENATE("R23C",'Mapa final'!$R$73),"")</f>
        <v/>
      </c>
      <c r="N228" s="56" t="str">
        <f>IF(AND('Mapa final'!$AB$74="Muy Baja",'Mapa final'!$AD$74="Menor"),CONCATENATE("R23C",'Mapa final'!$R$74),"")</f>
        <v/>
      </c>
      <c r="O228" s="129" t="str">
        <f>IF(AND('Mapa final'!$AB$75="Muy Baja",'Mapa final'!$AD$75="Menor"),CONCATENATE("R23C",'Mapa final'!$R$75),"")</f>
        <v/>
      </c>
      <c r="P228" s="51" t="str">
        <f>IF(AND('Mapa final'!$AB$73="Muy Baja",'Mapa final'!$AD$73="Moderado"),CONCATENATE("R23C",'Mapa final'!$R$73),"")</f>
        <v/>
      </c>
      <c r="Q228" s="52" t="str">
        <f>IF(AND('Mapa final'!$AB$74="Muy Baja",'Mapa final'!$AD$74="Moderado"),CONCATENATE("R23C",'Mapa final'!$R$74),"")</f>
        <v/>
      </c>
      <c r="R228" s="124" t="str">
        <f>IF(AND('Mapa final'!$AB$75="Muy Baja",'Mapa final'!$AD$75="Moderado"),CONCATENATE("R23C",'Mapa final'!$R$75),"")</f>
        <v/>
      </c>
      <c r="S228" s="118" t="str">
        <f>IF(AND('Mapa final'!$AB$73="Muy Baja",'Mapa final'!$AD$73="Mayor"),CONCATENATE("R23C",'Mapa final'!$R$73),"")</f>
        <v/>
      </c>
      <c r="T228" s="44" t="str">
        <f>IF(AND('Mapa final'!$AB$74="Muy Baja",'Mapa final'!$AD$74="Mayor"),CONCATENATE("R23C",'Mapa final'!$R$74),"")</f>
        <v/>
      </c>
      <c r="U228" s="119" t="str">
        <f>IF(AND('Mapa final'!$AB$75="Muy Baja",'Mapa final'!$AD$75="Mayor"),CONCATENATE("R23C",'Mapa final'!$R$75),"")</f>
        <v>R23C3</v>
      </c>
      <c r="V228" s="45" t="str">
        <f>IF(AND('Mapa final'!$AB$73="Muy Baja",'Mapa final'!$AD$73="Catastrófico"),CONCATENATE("R23C",'Mapa final'!$R$73),"")</f>
        <v/>
      </c>
      <c r="W228" s="46" t="str">
        <f>IF(AND('Mapa final'!$AB$74="Muy Baja",'Mapa final'!$AD$74="Catastrófico"),CONCATENATE("R23C",'Mapa final'!$R$74),"")</f>
        <v/>
      </c>
      <c r="X228" s="113" t="str">
        <f>IF(AND('Mapa final'!$AB$75="Muy Baja",'Mapa final'!$AD$75="Catastrófico"),CONCATENATE("R23C",'Mapa final'!$R$75),"")</f>
        <v/>
      </c>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row>
    <row r="229" spans="1:65" ht="15.75" x14ac:dyDescent="0.25">
      <c r="A229" s="58"/>
      <c r="B229" s="298"/>
      <c r="C229" s="298"/>
      <c r="D229" s="299"/>
      <c r="E229" s="285"/>
      <c r="F229" s="286"/>
      <c r="G229" s="286"/>
      <c r="H229" s="286"/>
      <c r="I229" s="286"/>
      <c r="J229" s="128" t="str">
        <f>IF(AND('Mapa final'!$AB$76="Muy Baja",'Mapa final'!$AD$76="Leve"),CONCATENATE("R24C",'Mapa final'!$R$76),"")</f>
        <v/>
      </c>
      <c r="K229" s="56" t="str">
        <f>IF(AND('Mapa final'!$AB$77="Muy Baja",'Mapa final'!$AD$77="Leve"),CONCATENATE("R24C",'Mapa final'!$R$77),"")</f>
        <v/>
      </c>
      <c r="L229" s="129" t="str">
        <f>IF(AND('Mapa final'!$AB$78="Muy Baja",'Mapa final'!$AD$78="Leve"),CONCATENATE("R24C",'Mapa final'!$R$78),"")</f>
        <v/>
      </c>
      <c r="M229" s="128" t="str">
        <f>IF(AND('Mapa final'!$AB$76="Muy Baja",'Mapa final'!$AD$76="Menor"),CONCATENATE("R24C",'Mapa final'!$R$76),"")</f>
        <v/>
      </c>
      <c r="N229" s="56" t="str">
        <f>IF(AND('Mapa final'!$AB$77="Muy Baja",'Mapa final'!$AD$77="Menor"),CONCATENATE("R24C",'Mapa final'!$R$77),"")</f>
        <v/>
      </c>
      <c r="O229" s="129" t="str">
        <f>IF(AND('Mapa final'!$AB$78="Muy Baja",'Mapa final'!$AD$78="Menor"),CONCATENATE("R24C",'Mapa final'!$R$78),"")</f>
        <v/>
      </c>
      <c r="P229" s="51" t="str">
        <f>IF(AND('Mapa final'!$AB$76="Muy Baja",'Mapa final'!$AD$76="Moderado"),CONCATENATE("R24C",'Mapa final'!$R$76),"")</f>
        <v/>
      </c>
      <c r="Q229" s="52" t="str">
        <f>IF(AND('Mapa final'!$AB$77="Muy Baja",'Mapa final'!$AD$77="Moderado"),CONCATENATE("R24C",'Mapa final'!$R$77),"")</f>
        <v/>
      </c>
      <c r="R229" s="124" t="str">
        <f>IF(AND('Mapa final'!$AB$78="Muy Baja",'Mapa final'!$AD$78="Moderado"),CONCATENATE("R24C",'Mapa final'!$R$78),"")</f>
        <v/>
      </c>
      <c r="S229" s="118" t="str">
        <f>IF(AND('Mapa final'!$AB$76="Muy Baja",'Mapa final'!$AD$76="Mayor"),CONCATENATE("R24C",'Mapa final'!$R$76),"")</f>
        <v/>
      </c>
      <c r="T229" s="44" t="str">
        <f>IF(AND('Mapa final'!$AB$77="Muy Baja",'Mapa final'!$AD$77="Mayor"),CONCATENATE("R24C",'Mapa final'!$R$77),"")</f>
        <v/>
      </c>
      <c r="U229" s="119" t="str">
        <f>IF(AND('Mapa final'!$AB$78="Muy Baja",'Mapa final'!$AD$78="Mayor"),CONCATENATE("R24C",'Mapa final'!$R$78),"")</f>
        <v/>
      </c>
      <c r="V229" s="45" t="str">
        <f>IF(AND('Mapa final'!$AB$76="Muy Baja",'Mapa final'!$AD$76="Catastrófico"),CONCATENATE("R24C",'Mapa final'!$R$76),"")</f>
        <v/>
      </c>
      <c r="W229" s="46" t="str">
        <f>IF(AND('Mapa final'!$AB$77="Muy Baja",'Mapa final'!$AD$77="Catastrófico"),CONCATENATE("R24C",'Mapa final'!$R$77),"")</f>
        <v/>
      </c>
      <c r="X229" s="113" t="str">
        <f>IF(AND('Mapa final'!$AB$78="Muy Baja",'Mapa final'!$AD$78="Catastrófico"),CONCATENATE("R24C",'Mapa final'!$R$78),"")</f>
        <v/>
      </c>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row>
    <row r="230" spans="1:65" ht="15.75" x14ac:dyDescent="0.25">
      <c r="A230" s="58"/>
      <c r="B230" s="298"/>
      <c r="C230" s="298"/>
      <c r="D230" s="299"/>
      <c r="E230" s="285"/>
      <c r="F230" s="286"/>
      <c r="G230" s="286"/>
      <c r="H230" s="286"/>
      <c r="I230" s="286"/>
      <c r="J230" s="128" t="str">
        <f>IF(AND('Mapa final'!$AB$79="Muy Baja",'Mapa final'!$AD$79="Leve"),CONCATENATE("R25C",'Mapa final'!$R$79),"")</f>
        <v/>
      </c>
      <c r="K230" s="56" t="str">
        <f>IF(AND('Mapa final'!$AB$80="Muy Baja",'Mapa final'!$AD$80="Leve"),CONCATENATE("R25C",'Mapa final'!$R$80),"")</f>
        <v/>
      </c>
      <c r="L230" s="129" t="str">
        <f>IF(AND('Mapa final'!$AB$81="Muy Baja",'Mapa final'!$AD$81="Leve"),CONCATENATE("R25C",'Mapa final'!$R$81),"")</f>
        <v/>
      </c>
      <c r="M230" s="128" t="str">
        <f>IF(AND('Mapa final'!$AB$79="Muy Baja",'Mapa final'!$AD$79="Menor"),CONCATENATE("R25C",'Mapa final'!$R$79),"")</f>
        <v/>
      </c>
      <c r="N230" s="56" t="str">
        <f>IF(AND('Mapa final'!$AB$80="Muy Baja",'Mapa final'!$AD$80="Menor"),CONCATENATE("R25C",'Mapa final'!$R$80),"")</f>
        <v/>
      </c>
      <c r="O230" s="129" t="str">
        <f>IF(AND('Mapa final'!$AB$81="Muy Baja",'Mapa final'!$AD$81="Menor"),CONCATENATE("R25C",'Mapa final'!$R$81),"")</f>
        <v/>
      </c>
      <c r="P230" s="51" t="str">
        <f>IF(AND('Mapa final'!$AB$79="Muy Baja",'Mapa final'!$AD$79="Moderado"),CONCATENATE("R25C",'Mapa final'!$R$79),"")</f>
        <v/>
      </c>
      <c r="Q230" s="52" t="str">
        <f>IF(AND('Mapa final'!$AB$80="Muy Baja",'Mapa final'!$AD$80="Moderado"),CONCATENATE("R25C",'Mapa final'!$R$80),"")</f>
        <v>R25C2</v>
      </c>
      <c r="R230" s="124" t="str">
        <f>IF(AND('Mapa final'!$AB$81="Muy Baja",'Mapa final'!$AD$81="Moderado"),CONCATENATE("R25C",'Mapa final'!$R$81),"")</f>
        <v>R25C3</v>
      </c>
      <c r="S230" s="118" t="str">
        <f>IF(AND('Mapa final'!$AB$79="Muy Baja",'Mapa final'!$AD$79="Mayor"),CONCATENATE("R25C",'Mapa final'!$R$79),"")</f>
        <v/>
      </c>
      <c r="T230" s="44" t="str">
        <f>IF(AND('Mapa final'!$AB$80="Muy Baja",'Mapa final'!$AD$80="Mayor"),CONCATENATE("R25C",'Mapa final'!$R$80),"")</f>
        <v/>
      </c>
      <c r="U230" s="119" t="str">
        <f>IF(AND('Mapa final'!$AB$81="Muy Baja",'Mapa final'!$AD$81="Mayor"),CONCATENATE("R25C",'Mapa final'!$R$81),"")</f>
        <v/>
      </c>
      <c r="V230" s="45" t="str">
        <f>IF(AND('Mapa final'!$AB$79="Muy Baja",'Mapa final'!$AD$79="Catastrófico"),CONCATENATE("R25C",'Mapa final'!$R$79),"")</f>
        <v/>
      </c>
      <c r="W230" s="46" t="str">
        <f>IF(AND('Mapa final'!$AB$80="Muy Baja",'Mapa final'!$AD$80="Catastrófico"),CONCATENATE("R25C",'Mapa final'!$R$80),"")</f>
        <v/>
      </c>
      <c r="X230" s="113" t="str">
        <f>IF(AND('Mapa final'!$AB$81="Muy Baja",'Mapa final'!$AD$81="Catastrófico"),CONCATENATE("R25C",'Mapa final'!$R$81),"")</f>
        <v/>
      </c>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row>
    <row r="231" spans="1:65" ht="15.75" x14ac:dyDescent="0.25">
      <c r="A231" s="58"/>
      <c r="B231" s="298"/>
      <c r="C231" s="298"/>
      <c r="D231" s="299"/>
      <c r="E231" s="285"/>
      <c r="F231" s="286"/>
      <c r="G231" s="286"/>
      <c r="H231" s="286"/>
      <c r="I231" s="286"/>
      <c r="J231" s="128" t="str">
        <f>IF(AND('Mapa final'!$AB$82="Muy Baja",'Mapa final'!$AD$82="Leve"),CONCATENATE("R26C",'Mapa final'!$R$82),"")</f>
        <v/>
      </c>
      <c r="K231" s="56" t="str">
        <f>IF(AND('Mapa final'!$AB$83="Muy Baja",'Mapa final'!$AD$83="Leve"),CONCATENATE("R26C",'Mapa final'!$R$83),"")</f>
        <v/>
      </c>
      <c r="L231" s="129" t="str">
        <f>IF(AND('Mapa final'!$AB$84="Muy Baja",'Mapa final'!$AD$84="Leve"),CONCATENATE("R26C",'Mapa final'!$R$84),"")</f>
        <v/>
      </c>
      <c r="M231" s="128" t="str">
        <f>IF(AND('Mapa final'!$AB$82="Muy Baja",'Mapa final'!$AD$82="Menor"),CONCATENATE("R26C",'Mapa final'!$R$82),"")</f>
        <v/>
      </c>
      <c r="N231" s="56" t="str">
        <f>IF(AND('Mapa final'!$AB$83="Muy Baja",'Mapa final'!$AD$83="Menor"),CONCATENATE("R26C",'Mapa final'!$R$83),"")</f>
        <v/>
      </c>
      <c r="O231" s="129" t="str">
        <f>IF(AND('Mapa final'!$AB$84="Muy Baja",'Mapa final'!$AD$84="Menor"),CONCATENATE("R26C",'Mapa final'!$R$84),"")</f>
        <v/>
      </c>
      <c r="P231" s="51" t="str">
        <f>IF(AND('Mapa final'!$AB$82="Muy Baja",'Mapa final'!$AD$82="Moderado"),CONCATENATE("R26C",'Mapa final'!$R$82),"")</f>
        <v>R26C1</v>
      </c>
      <c r="Q231" s="52" t="str">
        <f>IF(AND('Mapa final'!$AB$83="Muy Baja",'Mapa final'!$AD$83="Moderado"),CONCATENATE("R26C",'Mapa final'!$R$83),"")</f>
        <v>R26C2</v>
      </c>
      <c r="R231" s="124" t="str">
        <f>IF(AND('Mapa final'!$AB$84="Muy Baja",'Mapa final'!$AD$84="Moderado"),CONCATENATE("R26C",'Mapa final'!$R$84),"")</f>
        <v>R26C3</v>
      </c>
      <c r="S231" s="118" t="str">
        <f>IF(AND('Mapa final'!$AB$82="Muy Baja",'Mapa final'!$AD$82="Mayor"),CONCATENATE("R26C",'Mapa final'!$R$82),"")</f>
        <v/>
      </c>
      <c r="T231" s="44" t="str">
        <f>IF(AND('Mapa final'!$AB$83="Muy Baja",'Mapa final'!$AD$83="Mayor"),CONCATENATE("R26C",'Mapa final'!$R$83),"")</f>
        <v/>
      </c>
      <c r="U231" s="119" t="str">
        <f>IF(AND('Mapa final'!$AB$84="Muy Baja",'Mapa final'!$AD$84="Mayor"),CONCATENATE("R26C",'Mapa final'!$R$84),"")</f>
        <v/>
      </c>
      <c r="V231" s="45" t="str">
        <f>IF(AND('Mapa final'!$AB$82="Muy Baja",'Mapa final'!$AD$82="Catastrófico"),CONCATENATE("R26C",'Mapa final'!$R$82),"")</f>
        <v/>
      </c>
      <c r="W231" s="46" t="str">
        <f>IF(AND('Mapa final'!$AB$83="Muy Baja",'Mapa final'!$AD$83="Catastrófico"),CONCATENATE("R26C",'Mapa final'!$R$83),"")</f>
        <v/>
      </c>
      <c r="X231" s="113" t="str">
        <f>IF(AND('Mapa final'!$AB$84="Muy Baja",'Mapa final'!$AD$84="Catastrófico"),CONCATENATE("R26C",'Mapa final'!$R$84),"")</f>
        <v/>
      </c>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row>
    <row r="232" spans="1:65" ht="15.75" x14ac:dyDescent="0.25">
      <c r="A232" s="58"/>
      <c r="B232" s="298"/>
      <c r="C232" s="298"/>
      <c r="D232" s="299"/>
      <c r="E232" s="285"/>
      <c r="F232" s="286"/>
      <c r="G232" s="286"/>
      <c r="H232" s="286"/>
      <c r="I232" s="286"/>
      <c r="J232" s="128" t="str">
        <f>IF(AND('Mapa final'!$AB$85="Muy Baja",'Mapa final'!$AD$85="Leve"),CONCATENATE("R27C",'Mapa final'!$R$85),"")</f>
        <v/>
      </c>
      <c r="K232" s="56" t="str">
        <f>IF(AND('Mapa final'!$AB$86="Muy Baja",'Mapa final'!$AD$86="Leve"),CONCATENATE("R27C",'Mapa final'!$R$86),"")</f>
        <v/>
      </c>
      <c r="L232" s="129" t="str">
        <f>IF(AND('Mapa final'!$AB$87="Muy Baja",'Mapa final'!$AD$87="Leve"),CONCATENATE("R27C",'Mapa final'!$R$87),"")</f>
        <v/>
      </c>
      <c r="M232" s="128" t="str">
        <f>IF(AND('Mapa final'!$AB$85="Muy Baja",'Mapa final'!$AD$85="Menor"),CONCATENATE("R27C",'Mapa final'!$R$85),"")</f>
        <v/>
      </c>
      <c r="N232" s="56" t="str">
        <f>IF(AND('Mapa final'!$AB$86="Muy Baja",'Mapa final'!$AD$86="Menor"),CONCATENATE("R27C",'Mapa final'!$R$86),"")</f>
        <v/>
      </c>
      <c r="O232" s="129" t="str">
        <f>IF(AND('Mapa final'!$AB$87="Muy Baja",'Mapa final'!$AD$87="Menor"),CONCATENATE("R27C",'Mapa final'!$R$87),"")</f>
        <v/>
      </c>
      <c r="P232" s="51" t="str">
        <f>IF(AND('Mapa final'!$AB$85="Muy Baja",'Mapa final'!$AD$85="Moderado"),CONCATENATE("R27C",'Mapa final'!$R$85),"")</f>
        <v/>
      </c>
      <c r="Q232" s="52" t="str">
        <f>IF(AND('Mapa final'!$AB$86="Muy Baja",'Mapa final'!$AD$86="Moderado"),CONCATENATE("R27C",'Mapa final'!$R$86),"")</f>
        <v/>
      </c>
      <c r="R232" s="124" t="str">
        <f>IF(AND('Mapa final'!$AB$87="Muy Baja",'Mapa final'!$AD$87="Moderado"),CONCATENATE("R27C",'Mapa final'!$R$87),"")</f>
        <v/>
      </c>
      <c r="S232" s="118" t="str">
        <f>IF(AND('Mapa final'!$AB$85="Muy Baja",'Mapa final'!$AD$85="Mayor"),CONCATENATE("R27C",'Mapa final'!$R$85),"")</f>
        <v/>
      </c>
      <c r="T232" s="44" t="str">
        <f>IF(AND('Mapa final'!$AB$86="Muy Baja",'Mapa final'!$AD$86="Mayor"),CONCATENATE("R27C",'Mapa final'!$R$86),"")</f>
        <v/>
      </c>
      <c r="U232" s="119" t="str">
        <f>IF(AND('Mapa final'!$AB$87="Muy Baja",'Mapa final'!$AD$87="Mayor"),CONCATENATE("R27C",'Mapa final'!$R$87),"")</f>
        <v/>
      </c>
      <c r="V232" s="45" t="str">
        <f>IF(AND('Mapa final'!$AB$85="Muy Baja",'Mapa final'!$AD$85="Catastrófico"),CONCATENATE("R27C",'Mapa final'!$R$85),"")</f>
        <v/>
      </c>
      <c r="W232" s="46" t="str">
        <f>IF(AND('Mapa final'!$AB$86="Muy Baja",'Mapa final'!$AD$86="Catastrófico"),CONCATENATE("R27C",'Mapa final'!$R$86),"")</f>
        <v/>
      </c>
      <c r="X232" s="113" t="str">
        <f>IF(AND('Mapa final'!$AB$87="Muy Baja",'Mapa final'!$AD$87="Catastrófico"),CONCATENATE("R27C",'Mapa final'!$R$87),"")</f>
        <v/>
      </c>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row>
    <row r="233" spans="1:65" ht="15.75" x14ac:dyDescent="0.25">
      <c r="A233" s="58"/>
      <c r="B233" s="298"/>
      <c r="C233" s="298"/>
      <c r="D233" s="299"/>
      <c r="E233" s="285"/>
      <c r="F233" s="286"/>
      <c r="G233" s="286"/>
      <c r="H233" s="286"/>
      <c r="I233" s="286"/>
      <c r="J233" s="128" t="str">
        <f>IF(AND('Mapa final'!$AB$88="Muy Baja",'Mapa final'!$AD$88="Leve"),CONCATENATE("R28C",'Mapa final'!$R$88),"")</f>
        <v/>
      </c>
      <c r="K233" s="56" t="str">
        <f>IF(AND('Mapa final'!$AB$89="Muy Baja",'Mapa final'!$AD$89="Leve"),CONCATENATE("R28C",'Mapa final'!$R$89),"")</f>
        <v/>
      </c>
      <c r="L233" s="129" t="str">
        <f>IF(AND('Mapa final'!$AB$90="Muy Baja",'Mapa final'!$AD$90="Leve"),CONCATENATE("R28C",'Mapa final'!$R$90),"")</f>
        <v/>
      </c>
      <c r="M233" s="128" t="str">
        <f>IF(AND('Mapa final'!$AB$88="Muy Baja",'Mapa final'!$AD$88="Menor"),CONCATENATE("R28C",'Mapa final'!$R$88),"")</f>
        <v/>
      </c>
      <c r="N233" s="56" t="str">
        <f>IF(AND('Mapa final'!$AB$89="Muy Baja",'Mapa final'!$AD$89="Menor"),CONCATENATE("R28C",'Mapa final'!$R$89),"")</f>
        <v/>
      </c>
      <c r="O233" s="129" t="str">
        <f>IF(AND('Mapa final'!$AB$90="Muy Baja",'Mapa final'!$AD$90="Menor"),CONCATENATE("R28C",'Mapa final'!$R$90),"")</f>
        <v/>
      </c>
      <c r="P233" s="51" t="str">
        <f>IF(AND('Mapa final'!$AB$88="Muy Baja",'Mapa final'!$AD$88="Moderado"),CONCATENATE("R28C",'Mapa final'!$R$88),"")</f>
        <v/>
      </c>
      <c r="Q233" s="52" t="str">
        <f>IF(AND('Mapa final'!$AB$89="Muy Baja",'Mapa final'!$AD$89="Moderado"),CONCATENATE("R28C",'Mapa final'!$R$89),"")</f>
        <v/>
      </c>
      <c r="R233" s="124" t="str">
        <f>IF(AND('Mapa final'!$AB$90="Muy Baja",'Mapa final'!$AD$90="Moderado"),CONCATENATE("R28C",'Mapa final'!$R$90),"")</f>
        <v/>
      </c>
      <c r="S233" s="118" t="str">
        <f>IF(AND('Mapa final'!$AB$88="Muy Baja",'Mapa final'!$AD$88="Mayor"),CONCATENATE("R28C",'Mapa final'!$R$88),"")</f>
        <v/>
      </c>
      <c r="T233" s="44" t="str">
        <f>IF(AND('Mapa final'!$AB$89="Muy Baja",'Mapa final'!$AD$89="Mayor"),CONCATENATE("R28C",'Mapa final'!$R$89),"")</f>
        <v/>
      </c>
      <c r="U233" s="119" t="str">
        <f>IF(AND('Mapa final'!$AB$90="Muy Baja",'Mapa final'!$AD$90="Mayor"),CONCATENATE("R28C",'Mapa final'!$R$90),"")</f>
        <v/>
      </c>
      <c r="V233" s="45" t="str">
        <f>IF(AND('Mapa final'!$AB$88="Muy Baja",'Mapa final'!$AD$88="Catastrófico"),CONCATENATE("R28C",'Mapa final'!$R$88),"")</f>
        <v/>
      </c>
      <c r="W233" s="46" t="str">
        <f>IF(AND('Mapa final'!$AB$89="Muy Baja",'Mapa final'!$AD$89="Catastrófico"),CONCATENATE("R28C",'Mapa final'!$R$89),"")</f>
        <v/>
      </c>
      <c r="X233" s="113" t="str">
        <f>IF(AND('Mapa final'!$AB$90="Muy Baja",'Mapa final'!$AD$90="Catastrófico"),CONCATENATE("R28C",'Mapa final'!$R$90),"")</f>
        <v/>
      </c>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row>
    <row r="234" spans="1:65" ht="15" customHeight="1" x14ac:dyDescent="0.25">
      <c r="A234" s="58"/>
      <c r="B234" s="298"/>
      <c r="C234" s="298"/>
      <c r="D234" s="299"/>
      <c r="E234" s="285"/>
      <c r="F234" s="286"/>
      <c r="G234" s="286"/>
      <c r="H234" s="286"/>
      <c r="I234" s="286"/>
      <c r="J234" s="128" t="str">
        <f>IF(AND('Mapa final'!$AB$91="Muy Baja",'Mapa final'!$AD$91="Leve"),CONCATENATE("R29C",'Mapa final'!$R$91),"")</f>
        <v/>
      </c>
      <c r="K234" s="56" t="str">
        <f>IF(AND('Mapa final'!$AB$92="Muy Baja",'Mapa final'!$AD$92="Leve"),CONCATENATE("R29C",'Mapa final'!$R$92),"")</f>
        <v/>
      </c>
      <c r="L234" s="129" t="str">
        <f>IF(AND('Mapa final'!$AB$93="Muy Baja",'Mapa final'!$AD$93="Leve"),CONCATENATE("R29C",'Mapa final'!$R$93),"")</f>
        <v/>
      </c>
      <c r="M234" s="128" t="str">
        <f>IF(AND('Mapa final'!$AB$91="Muy Baja",'Mapa final'!$AD$91="Menor"),CONCATENATE("R29C",'Mapa final'!$R$91),"")</f>
        <v/>
      </c>
      <c r="N234" s="56" t="str">
        <f>IF(AND('Mapa final'!$AB$92="Muy Baja",'Mapa final'!$AD$92="Menor"),CONCATENATE("R29C",'Mapa final'!$R$92),"")</f>
        <v/>
      </c>
      <c r="O234" s="129" t="str">
        <f>IF(AND('Mapa final'!$AB$93="Muy Baja",'Mapa final'!$AD$93="Menor"),CONCATENATE("R29C",'Mapa final'!$R$93),"")</f>
        <v/>
      </c>
      <c r="P234" s="51" t="str">
        <f>IF(AND('Mapa final'!$AB$91="Muy Baja",'Mapa final'!$AD$91="Moderado"),CONCATENATE("R29C",'Mapa final'!$R$91),"")</f>
        <v/>
      </c>
      <c r="Q234" s="52" t="str">
        <f>IF(AND('Mapa final'!$AB$92="Muy Baja",'Mapa final'!$AD$92="Moderado"),CONCATENATE("R29C",'Mapa final'!$R$92),"")</f>
        <v/>
      </c>
      <c r="R234" s="124" t="str">
        <f>IF(AND('Mapa final'!$AB$93="Muy Baja",'Mapa final'!$AD$93="Moderado"),CONCATENATE("R29C",'Mapa final'!$R$93),"")</f>
        <v/>
      </c>
      <c r="S234" s="118" t="str">
        <f>IF(AND('Mapa final'!$AB$91="Muy Baja",'Mapa final'!$AD$91="Mayor"),CONCATENATE("R29C",'Mapa final'!$R$91),"")</f>
        <v/>
      </c>
      <c r="T234" s="44" t="str">
        <f>IF(AND('Mapa final'!$AB$92="Muy Baja",'Mapa final'!$AD$92="Mayor"),CONCATENATE("R29C",'Mapa final'!$R$92),"")</f>
        <v/>
      </c>
      <c r="U234" s="119" t="str">
        <f>IF(AND('Mapa final'!$AB$93="Muy Baja",'Mapa final'!$AD$93="Mayor"),CONCATENATE("R29C",'Mapa final'!$R$93),"")</f>
        <v/>
      </c>
      <c r="V234" s="45" t="str">
        <f>IF(AND('Mapa final'!$AB$91="Muy Baja",'Mapa final'!$AD$91="Catastrófico"),CONCATENATE("R29C",'Mapa final'!$R$91),"")</f>
        <v/>
      </c>
      <c r="W234" s="46" t="str">
        <f>IF(AND('Mapa final'!$AB$92="Muy Baja",'Mapa final'!$AD$92="Catastrófico"),CONCATENATE("R29C",'Mapa final'!$R$92),"")</f>
        <v/>
      </c>
      <c r="X234" s="113" t="str">
        <f>IF(AND('Mapa final'!$AB$93="Muy Baja",'Mapa final'!$AD$93="Catastrófico"),CONCATENATE("R29C",'Mapa final'!$R$93),"")</f>
        <v/>
      </c>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row>
    <row r="235" spans="1:65" ht="15" customHeight="1" x14ac:dyDescent="0.25">
      <c r="A235" s="58"/>
      <c r="B235" s="298"/>
      <c r="C235" s="298"/>
      <c r="D235" s="299"/>
      <c r="E235" s="287"/>
      <c r="F235" s="288"/>
      <c r="G235" s="288"/>
      <c r="H235" s="288"/>
      <c r="I235" s="286"/>
      <c r="J235" s="128" t="str">
        <f>IF(AND('Mapa final'!$AB$94="Muy Baja",'Mapa final'!$AD$94="Leve"),CONCATENATE("R30C",'Mapa final'!$R$94),"")</f>
        <v/>
      </c>
      <c r="K235" s="56" t="str">
        <f>IF(AND('Mapa final'!$AB$95="Muy Baja",'Mapa final'!$AD$95="Leve"),CONCATENATE("R30C",'Mapa final'!$R$95),"")</f>
        <v/>
      </c>
      <c r="L235" s="129" t="str">
        <f>IF(AND('Mapa final'!$AB$96="Muy Baja",'Mapa final'!$AD$96="Leve"),CONCATENATE("R30C",'Mapa final'!$R$96),"")</f>
        <v/>
      </c>
      <c r="M235" s="128" t="str">
        <f>IF(AND('Mapa final'!$AB$94="Muy Baja",'Mapa final'!$AD$94="Menor"),CONCATENATE("R30C",'Mapa final'!$R$94),"")</f>
        <v/>
      </c>
      <c r="N235" s="56" t="str">
        <f>IF(AND('Mapa final'!$AB$95="Muy Baja",'Mapa final'!$AD$95="Menor"),CONCATENATE("R30C",'Mapa final'!$R$95),"")</f>
        <v/>
      </c>
      <c r="O235" s="129" t="str">
        <f>IF(AND('Mapa final'!$AB$96="Muy Baja",'Mapa final'!$AD$96="Menor"),CONCATENATE("R30C",'Mapa final'!$R$96),"")</f>
        <v/>
      </c>
      <c r="P235" s="51" t="str">
        <f>IF(AND('Mapa final'!$AB$94="Muy Baja",'Mapa final'!$AD$94="Moderado"),CONCATENATE("R30C",'Mapa final'!$R$94),"")</f>
        <v/>
      </c>
      <c r="Q235" s="52" t="str">
        <f>IF(AND('Mapa final'!$AB$95="Muy Baja",'Mapa final'!$AD$95="Moderado"),CONCATENATE("R30C",'Mapa final'!$R$95),"")</f>
        <v/>
      </c>
      <c r="R235" s="124" t="str">
        <f>IF(AND('Mapa final'!$AB$96="Muy Baja",'Mapa final'!$AD$96="Moderado"),CONCATENATE("R30C",'Mapa final'!$R$96),"")</f>
        <v/>
      </c>
      <c r="S235" s="118" t="str">
        <f>IF(AND('Mapa final'!$AB$94="Muy Baja",'Mapa final'!$AD$94="Mayor"),CONCATENATE("R30C",'Mapa final'!$R$94),"")</f>
        <v/>
      </c>
      <c r="T235" s="44" t="str">
        <f>IF(AND('Mapa final'!$AB$95="Muy Baja",'Mapa final'!$AD$95="Mayor"),CONCATENATE("R30C",'Mapa final'!$R$95),"")</f>
        <v/>
      </c>
      <c r="U235" s="119" t="str">
        <f>IF(AND('Mapa final'!$AB$96="Muy Baja",'Mapa final'!$AD$96="Mayor"),CONCATENATE("R39C",'Mapa final'!$R$96),"")</f>
        <v/>
      </c>
      <c r="V235" s="45" t="str">
        <f>IF(AND('Mapa final'!$AB$94="Muy Baja",'Mapa final'!$AD$94="Catastrófico"),CONCATENATE("R30C",'Mapa final'!$R$94),"")</f>
        <v/>
      </c>
      <c r="W235" s="46" t="str">
        <f>IF(AND('Mapa final'!$AB$95="Muy Baja",'Mapa final'!$AD$95="Catastrófico"),CONCATENATE("R30C",'Mapa final'!$R$95),"")</f>
        <v/>
      </c>
      <c r="X235" s="113" t="str">
        <f>IF(AND('Mapa final'!$AB$96="Muy Baja",'Mapa final'!$AD$96="Catastrófico"),CONCATENATE("R30C",'Mapa final'!$R$96),"")</f>
        <v/>
      </c>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row>
    <row r="236" spans="1:65" ht="15" customHeight="1" x14ac:dyDescent="0.25">
      <c r="A236" s="58"/>
      <c r="B236" s="298"/>
      <c r="C236" s="298"/>
      <c r="D236" s="299"/>
      <c r="E236" s="287"/>
      <c r="F236" s="288"/>
      <c r="G236" s="288"/>
      <c r="H236" s="288"/>
      <c r="I236" s="286"/>
      <c r="J236" s="128" t="str">
        <f>IF(AND('Mapa final'!$AB$97="Muy Baja",'Mapa final'!$AD$97="Leve"),CONCATENATE("R31C",'Mapa final'!$R$97),"")</f>
        <v/>
      </c>
      <c r="K236" s="56" t="str">
        <f>IF(AND('Mapa final'!$AB$98="Muy Baja",'Mapa final'!$AD$98="Leve"),CONCATENATE("R31C",'Mapa final'!$R$98),"")</f>
        <v/>
      </c>
      <c r="L236" s="129" t="str">
        <f>IF(AND('Mapa final'!$AB$99="Muy Baja",'Mapa final'!$AD$99="Leve"),CONCATENATE("R31C",'Mapa final'!$R$99),"")</f>
        <v/>
      </c>
      <c r="M236" s="128" t="str">
        <f>IF(AND('Mapa final'!$AB$97="Muy Baja",'Mapa final'!$AD$97="Menor"),CONCATENATE("R31C",'Mapa final'!$R$97),"")</f>
        <v/>
      </c>
      <c r="N236" s="56" t="str">
        <f>IF(AND('Mapa final'!$AB$98="Muy Baja",'Mapa final'!$AD$98="Menor"),CONCATENATE("R31C",'Mapa final'!$R$98),"")</f>
        <v/>
      </c>
      <c r="O236" s="129" t="str">
        <f>IF(AND('Mapa final'!$AB$99="Muy Baja",'Mapa final'!$AD$99="Menor"),CONCATENATE("R31C",'Mapa final'!$R$99),"")</f>
        <v/>
      </c>
      <c r="P236" s="51" t="str">
        <f>IF(AND('Mapa final'!$AB$97="Muy Baja",'Mapa final'!$AD$97="Moderado"),CONCATENATE("R31C",'Mapa final'!$R$97),"")</f>
        <v/>
      </c>
      <c r="Q236" s="52" t="str">
        <f>IF(AND('Mapa final'!$AB$98="Muy Baja",'Mapa final'!$AD$98="Moderado"),CONCATENATE("R31C",'Mapa final'!$R$98),"")</f>
        <v>R31C2</v>
      </c>
      <c r="R236" s="124" t="str">
        <f>IF(AND('Mapa final'!$AB$99="Muy Baja",'Mapa final'!$AD$99="Moderado"),CONCATENATE("R31C",'Mapa final'!$R$99),"")</f>
        <v/>
      </c>
      <c r="S236" s="118" t="str">
        <f>IF(AND('Mapa final'!$AB$97="Muy Baja",'Mapa final'!$AD$97="Mayor"),CONCATENATE("R31C",'Mapa final'!$R$97),"")</f>
        <v/>
      </c>
      <c r="T236" s="44" t="str">
        <f>IF(AND('Mapa final'!$AB$98="Muy Baja",'Mapa final'!$AD$98="Mayor"),CONCATENATE("R31C",'Mapa final'!$R$98),"")</f>
        <v/>
      </c>
      <c r="U236" s="119" t="str">
        <f>IF(AND('Mapa final'!$AB$99="Muy Baja",'Mapa final'!$AD$99="Mayor"),CONCATENATE("R31C",'Mapa final'!$R$99),"")</f>
        <v/>
      </c>
      <c r="V236" s="45" t="str">
        <f>IF(AND('Mapa final'!$AB$97="Muy Baja",'Mapa final'!$AD$97="Catastrófico"),CONCATENATE("R31C",'Mapa final'!$R$97),"")</f>
        <v/>
      </c>
      <c r="W236" s="46" t="str">
        <f>IF(AND('Mapa final'!$AB$98="Muy Baja",'Mapa final'!$AD$98="Catastrófico"),CONCATENATE("R31C",'Mapa final'!$R$98),"")</f>
        <v/>
      </c>
      <c r="X236" s="113" t="str">
        <f>IF(AND('Mapa final'!$AB$99="Muy Baja",'Mapa final'!$AD$99="Catastrófico"),CONCATENATE("R31C",'Mapa final'!$R$99),"")</f>
        <v/>
      </c>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row>
    <row r="237" spans="1:65" ht="15" customHeight="1" x14ac:dyDescent="0.25">
      <c r="A237" s="58"/>
      <c r="B237" s="298"/>
      <c r="C237" s="298"/>
      <c r="D237" s="299"/>
      <c r="E237" s="287"/>
      <c r="F237" s="288"/>
      <c r="G237" s="288"/>
      <c r="H237" s="288"/>
      <c r="I237" s="286"/>
      <c r="J237" s="128" t="str">
        <f>IF(AND('Mapa final'!$AB$100="Muy Baja",'Mapa final'!$AD$100="Leve"),CONCATENATE("R32C",'Mapa final'!$R$100),"")</f>
        <v/>
      </c>
      <c r="K237" s="56" t="str">
        <f>IF(AND('Mapa final'!$AB$101="Muy Baja",'Mapa final'!$AD$101="Leve"),CONCATENATE("R32C",'Mapa final'!$R$101),"")</f>
        <v/>
      </c>
      <c r="L237" s="129" t="str">
        <f>IF(AND('Mapa final'!$AB$102="Muy Baja",'Mapa final'!$AD$102="Leve"),CONCATENATE("R32C",'Mapa final'!$R$102),"")</f>
        <v/>
      </c>
      <c r="M237" s="128" t="str">
        <f>IF(AND('Mapa final'!$AB$100="Muy Baja",'Mapa final'!$AD$100="Menor"),CONCATENATE("R32C",'Mapa final'!$R$100),"")</f>
        <v/>
      </c>
      <c r="N237" s="56" t="str">
        <f>IF(AND('Mapa final'!$AB$101="Muy Baja",'Mapa final'!$AD$101="Menor"),CONCATENATE("R32C",'Mapa final'!$R$101),"")</f>
        <v/>
      </c>
      <c r="O237" s="129" t="str">
        <f>IF(AND('Mapa final'!$AB$102="Muy Baja",'Mapa final'!$AD$102="Menor"),CONCATENATE("R32C",'Mapa final'!$R$102),"")</f>
        <v/>
      </c>
      <c r="P237" s="51" t="str">
        <f>IF(AND('Mapa final'!$AB$100="Muy Baja",'Mapa final'!$AD$100="Moderado"),CONCATENATE("R32C",'Mapa final'!$R$100),"")</f>
        <v/>
      </c>
      <c r="Q237" s="52" t="str">
        <f>IF(AND('Mapa final'!$AB$101="Muy Baja",'Mapa final'!$AD$101="Moderado"),CONCATENATE("R32C",'Mapa final'!$R$101),"")</f>
        <v/>
      </c>
      <c r="R237" s="124" t="str">
        <f>IF(AND('Mapa final'!$AB$102="Muy Baja",'Mapa final'!$AD$102="Moderado"),CONCATENATE("R32C",'Mapa final'!$R$102),"")</f>
        <v/>
      </c>
      <c r="S237" s="118" t="str">
        <f>IF(AND('Mapa final'!$AB$100="Muy Baja",'Mapa final'!$AD$100="Mayor"),CONCATENATE("R32C",'Mapa final'!$R$100),"")</f>
        <v/>
      </c>
      <c r="T237" s="44" t="str">
        <f>IF(AND('Mapa final'!$AB$101="Muy Baja",'Mapa final'!$AD$101="Mayor"),CONCATENATE("R32C",'Mapa final'!$R$101),"")</f>
        <v/>
      </c>
      <c r="U237" s="119" t="str">
        <f>IF(AND('Mapa final'!$AB$102="Muy Baja",'Mapa final'!$AD$102="Mayor"),CONCATENATE("R32C",'Mapa final'!$R$102),"")</f>
        <v/>
      </c>
      <c r="V237" s="45" t="str">
        <f>IF(AND('Mapa final'!$AB$100="Muy Baja",'Mapa final'!$AD$100="Catastrófico"),CONCATENATE("R32C",'Mapa final'!$R$100),"")</f>
        <v/>
      </c>
      <c r="W237" s="46" t="str">
        <f>IF(AND('Mapa final'!$AB$101="Muy Baja",'Mapa final'!$AD$101="Catastrófico"),CONCATENATE("R32C",'Mapa final'!$R$101),"")</f>
        <v/>
      </c>
      <c r="X237" s="113" t="str">
        <f>IF(AND('Mapa final'!$AB$102="Muy Baja",'Mapa final'!$AD$102="Catastrófico"),CONCATENATE("R32C",'Mapa final'!$R$102),"")</f>
        <v/>
      </c>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row>
    <row r="238" spans="1:65" ht="15" customHeight="1" x14ac:dyDescent="0.25">
      <c r="A238" s="58"/>
      <c r="B238" s="298"/>
      <c r="C238" s="298"/>
      <c r="D238" s="299"/>
      <c r="E238" s="287"/>
      <c r="F238" s="288"/>
      <c r="G238" s="288"/>
      <c r="H238" s="288"/>
      <c r="I238" s="286"/>
      <c r="J238" s="128" t="str">
        <f>IF(AND('Mapa final'!$AB$103="Muy Baja",'Mapa final'!$AD$103="Leve"),CONCATENATE("R33C",'Mapa final'!$R$103),"")</f>
        <v/>
      </c>
      <c r="K238" s="56" t="str">
        <f>IF(AND('Mapa final'!$AB$104="Muy Baja",'Mapa final'!$AD$104="Leve"),CONCATENATE("R33C",'Mapa final'!$R$104),"")</f>
        <v/>
      </c>
      <c r="L238" s="129" t="str">
        <f>IF(AND('Mapa final'!$AB$105="Muy Baja",'Mapa final'!$AD$105="Leve"),CONCATENATE("R33C",'Mapa final'!$R$105),"")</f>
        <v/>
      </c>
      <c r="M238" s="128" t="str">
        <f>IF(AND('Mapa final'!$AB$103="Muy Baja",'Mapa final'!$AD$103="Menor"),CONCATENATE("R33C",'Mapa final'!$R$103),"")</f>
        <v/>
      </c>
      <c r="N238" s="56" t="str">
        <f>IF(AND('Mapa final'!$AB$104="Muy Baja",'Mapa final'!$AD$104="Menor"),CONCATENATE("R33C",'Mapa final'!$R$104),"")</f>
        <v/>
      </c>
      <c r="O238" s="129" t="str">
        <f>IF(AND('Mapa final'!$AB$105="Muy Baja",'Mapa final'!$AD$105="Menor"),CONCATENATE("R33C",'Mapa final'!$R$105),"")</f>
        <v/>
      </c>
      <c r="P238" s="51" t="str">
        <f>IF(AND('Mapa final'!$AB$103="Muy Baja",'Mapa final'!$AD$103="Moderado"),CONCATENATE("R33C",'Mapa final'!$R$103),"")</f>
        <v/>
      </c>
      <c r="Q238" s="52" t="str">
        <f>IF(AND('Mapa final'!$AB$104="Muy Baja",'Mapa final'!$AD$104="Moderado"),CONCATENATE("R33C",'Mapa final'!$R$104),"")</f>
        <v/>
      </c>
      <c r="R238" s="124" t="str">
        <f>IF(AND('Mapa final'!$AB$105="Muy Baja",'Mapa final'!$AD$105="Moderado"),CONCATENATE("R33C",'Mapa final'!$R$105),"")</f>
        <v/>
      </c>
      <c r="S238" s="118" t="str">
        <f>IF(AND('Mapa final'!$AB$103="Muy Baja",'Mapa final'!$AD$103="Mayor"),CONCATENATE("R33C",'Mapa final'!$R$103),"")</f>
        <v/>
      </c>
      <c r="T238" s="44" t="str">
        <f>IF(AND('Mapa final'!$AB$104="Muy Baja",'Mapa final'!$AD$104="Mayor"),CONCATENATE("R33C",'Mapa final'!$R$104),"")</f>
        <v/>
      </c>
      <c r="U238" s="119" t="str">
        <f>IF(AND('Mapa final'!$AB$105="Muy Baja",'Mapa final'!$AD$105="Mayor"),CONCATENATE("R33C",'Mapa final'!$R$105),"")</f>
        <v/>
      </c>
      <c r="V238" s="45" t="str">
        <f>IF(AND('Mapa final'!$AB$103="Muy Baja",'Mapa final'!$AD$103="Catastrófico"),CONCATENATE("R33C",'Mapa final'!$R$103),"")</f>
        <v/>
      </c>
      <c r="W238" s="46" t="str">
        <f>IF(AND('Mapa final'!$AB$104="Muy Baja",'Mapa final'!$AD$104="Catastrófico"),CONCATENATE("R33C",'Mapa final'!$R$104),"")</f>
        <v/>
      </c>
      <c r="X238" s="113" t="str">
        <f>IF(AND('Mapa final'!$AB$105="Muy Baja",'Mapa final'!$AD$105="Catastrófico"),CONCATENATE("R33C",'Mapa final'!$R$105),"")</f>
        <v/>
      </c>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row>
    <row r="239" spans="1:65" ht="15" customHeight="1" x14ac:dyDescent="0.25">
      <c r="A239" s="58"/>
      <c r="B239" s="298"/>
      <c r="C239" s="298"/>
      <c r="D239" s="299"/>
      <c r="E239" s="287"/>
      <c r="F239" s="288"/>
      <c r="G239" s="288"/>
      <c r="H239" s="288"/>
      <c r="I239" s="286"/>
      <c r="J239" s="128" t="str">
        <f>IF(AND('Mapa final'!$AB$106="Muy Baja",'Mapa final'!$AD$106="Leve"),CONCATENATE("R34C",'Mapa final'!$R$106),"")</f>
        <v/>
      </c>
      <c r="K239" s="56" t="str">
        <f>IF(AND('Mapa final'!$AB$107="Muy Baja",'Mapa final'!$AD$107="Leve"),CONCATENATE("R34C",'Mapa final'!$R$107),"")</f>
        <v/>
      </c>
      <c r="L239" s="129" t="str">
        <f>IF(AND('Mapa final'!$AB$108="Muy Baja",'Mapa final'!$AD$108="Leve"),CONCATENATE("R34C",'Mapa final'!$R$108),"")</f>
        <v/>
      </c>
      <c r="M239" s="128" t="str">
        <f>IF(AND('Mapa final'!$AB$106="Muy Baja",'Mapa final'!$AD$106="Menor"),CONCATENATE("R34C",'Mapa final'!$R$106),"")</f>
        <v/>
      </c>
      <c r="N239" s="56" t="str">
        <f>IF(AND('Mapa final'!$AB$107="Muy Baja",'Mapa final'!$AD$107="Menor"),CONCATENATE("R34C",'Mapa final'!$R$107),"")</f>
        <v/>
      </c>
      <c r="O239" s="129" t="str">
        <f>IF(AND('Mapa final'!$AB$108="Muy Baja",'Mapa final'!$AD$108="Menor"),CONCATENATE("R34C",'Mapa final'!$R$108),"")</f>
        <v/>
      </c>
      <c r="P239" s="51" t="str">
        <f>IF(AND('Mapa final'!$AB$106="Muy Baja",'Mapa final'!$AD$106="Moderado"),CONCATENATE("R34C",'Mapa final'!$R$106),"")</f>
        <v/>
      </c>
      <c r="Q239" s="52" t="str">
        <f>IF(AND('Mapa final'!$AB$107="Muy Baja",'Mapa final'!$AD$107="Moderado"),CONCATENATE("R34C",'Mapa final'!$R$107),"")</f>
        <v/>
      </c>
      <c r="R239" s="124" t="str">
        <f>IF(AND('Mapa final'!$AB$108="Muy Baja",'Mapa final'!$AD$108="Moderado"),CONCATENATE("R34C",'Mapa final'!$R$108),"")</f>
        <v/>
      </c>
      <c r="S239" s="118" t="str">
        <f>IF(AND('Mapa final'!$AB$106="Muy Baja",'Mapa final'!$AD$106="Mayor"),CONCATENATE("R34C",'Mapa final'!$R$106),"")</f>
        <v/>
      </c>
      <c r="T239" s="44" t="str">
        <f>IF(AND('Mapa final'!$AB$107="Muy Baja",'Mapa final'!$AD$107="Mayor"),CONCATENATE("R34C",'Mapa final'!$R$107),"")</f>
        <v/>
      </c>
      <c r="U239" s="119" t="str">
        <f>IF(AND('Mapa final'!$AB$108="Muy Baja",'Mapa final'!$AD$108="Mayor"),CONCATENATE("R34C",'Mapa final'!$R$108),"")</f>
        <v/>
      </c>
      <c r="V239" s="45" t="str">
        <f>IF(AND('Mapa final'!$AB$106="Muy Baja",'Mapa final'!$AD$106="Catastrófico"),CONCATENATE("R34C",'Mapa final'!$R$106),"")</f>
        <v/>
      </c>
      <c r="W239" s="46" t="str">
        <f>IF(AND('Mapa final'!$AB$107="Muy Baja",'Mapa final'!$AD$107="Catastrófico"),CONCATENATE("R34C",'Mapa final'!$R$107),"")</f>
        <v/>
      </c>
      <c r="X239" s="113" t="str">
        <f>IF(AND('Mapa final'!$AB$108="Muy Baja",'Mapa final'!$AD$108="Catastrófico"),CONCATENATE("R34C",'Mapa final'!$R$108),"")</f>
        <v/>
      </c>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row>
    <row r="240" spans="1:65" ht="15" customHeight="1" x14ac:dyDescent="0.25">
      <c r="A240" s="58"/>
      <c r="B240" s="298"/>
      <c r="C240" s="298"/>
      <c r="D240" s="299"/>
      <c r="E240" s="287"/>
      <c r="F240" s="288"/>
      <c r="G240" s="288"/>
      <c r="H240" s="288"/>
      <c r="I240" s="286"/>
      <c r="J240" s="128" t="str">
        <f>IF(AND('Mapa final'!$AB$109="Muy Baja",'Mapa final'!$AD$109="Leve"),CONCATENATE("R35C",'Mapa final'!$R$109),"")</f>
        <v/>
      </c>
      <c r="K240" s="56" t="str">
        <f>IF(AND('Mapa final'!$AB$110="Muy Baja",'Mapa final'!$AD$110="Leve"),CONCATENATE("R35C",'Mapa final'!$R$110),"")</f>
        <v/>
      </c>
      <c r="L240" s="129" t="str">
        <f>IF(AND('Mapa final'!$AB$111="Muy Baja",'Mapa final'!$AD$111="Leve"),CONCATENATE("R35C",'Mapa final'!$R$111),"")</f>
        <v/>
      </c>
      <c r="M240" s="128" t="str">
        <f>IF(AND('Mapa final'!$AB$109="Muy Baja",'Mapa final'!$AD$109="Menor"),CONCATENATE("R35C",'Mapa final'!$R$109),"")</f>
        <v/>
      </c>
      <c r="N240" s="56" t="str">
        <f>IF(AND('Mapa final'!$AB$110="Muy Baja",'Mapa final'!$AD$110="Menor"),CONCATENATE("R35C",'Mapa final'!$R$110),"")</f>
        <v/>
      </c>
      <c r="O240" s="129" t="str">
        <f>IF(AND('Mapa final'!$AB$111="Muy Baja",'Mapa final'!$AD$111="Menor"),CONCATENATE("R35C",'Mapa final'!$R$111),"")</f>
        <v/>
      </c>
      <c r="P240" s="51" t="str">
        <f>IF(AND('Mapa final'!$AB$109="Muy Baja",'Mapa final'!$AD$109="Moderado"),CONCATENATE("R35C",'Mapa final'!$R$109),"")</f>
        <v/>
      </c>
      <c r="Q240" s="52" t="str">
        <f>IF(AND('Mapa final'!$AB$110="Muy Baja",'Mapa final'!$AD$110="Moderado"),CONCATENATE("R35C",'Mapa final'!$R$110),"")</f>
        <v/>
      </c>
      <c r="R240" s="124" t="str">
        <f>IF(AND('Mapa final'!$AB$111="Muy Baja",'Mapa final'!$AD$111="Moderado"),CONCATENATE("R35C",'Mapa final'!$R$111),"")</f>
        <v/>
      </c>
      <c r="S240" s="118" t="str">
        <f>IF(AND('Mapa final'!$AB$109="Muy Baja",'Mapa final'!$AD$109="Mayor"),CONCATENATE("R35C",'Mapa final'!$R$109),"")</f>
        <v/>
      </c>
      <c r="T240" s="44" t="str">
        <f>IF(AND('Mapa final'!$AB$110="Muy Baja",'Mapa final'!$AD$110="Mayor"),CONCATENATE("R35C",'Mapa final'!$R$110),"")</f>
        <v/>
      </c>
      <c r="U240" s="119" t="str">
        <f>IF(AND('Mapa final'!$AB$111="Muy Baja",'Mapa final'!$AD$111="Mayor"),CONCATENATE("R35C",'Mapa final'!$R$111),"")</f>
        <v/>
      </c>
      <c r="V240" s="45" t="str">
        <f>IF(AND('Mapa final'!$AB$109="Muy Baja",'Mapa final'!$AD$109="Catastrófico"),CONCATENATE("R35C",'Mapa final'!$R$109),"")</f>
        <v/>
      </c>
      <c r="W240" s="46" t="str">
        <f>IF(AND('Mapa final'!$AB$110="Muy Baja",'Mapa final'!$AD$110="Catastrófico"),CONCATENATE("R35C",'Mapa final'!$R$110),"")</f>
        <v/>
      </c>
      <c r="X240" s="113" t="str">
        <f>IF(AND('Mapa final'!$AB$111="Muy Baja",'Mapa final'!$AD$111="Catastrófico"),CONCATENATE("R35C",'Mapa final'!$R$111),"")</f>
        <v/>
      </c>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row>
    <row r="241" spans="1:65" ht="15" customHeight="1" x14ac:dyDescent="0.25">
      <c r="A241" s="58"/>
      <c r="B241" s="298"/>
      <c r="C241" s="298"/>
      <c r="D241" s="299"/>
      <c r="E241" s="287"/>
      <c r="F241" s="288"/>
      <c r="G241" s="288"/>
      <c r="H241" s="288"/>
      <c r="I241" s="286"/>
      <c r="J241" s="128" t="str">
        <f>IF(AND('Mapa final'!$AB$112="Muy Baja",'Mapa final'!$AD$112="Leve"),CONCATENATE("R36C",'Mapa final'!$R$112),"")</f>
        <v/>
      </c>
      <c r="K241" s="56" t="str">
        <f>IF(AND('Mapa final'!$AB$113="Muy Baja",'Mapa final'!$AD$113="Leve"),CONCATENATE("R36C",'Mapa final'!$R$113),"")</f>
        <v/>
      </c>
      <c r="L241" s="129" t="str">
        <f>IF(AND('Mapa final'!$AB$114="Muy Baja",'Mapa final'!$AD$114="Leve"),CONCATENATE("R36C",'Mapa final'!$R$114),"")</f>
        <v/>
      </c>
      <c r="M241" s="128" t="str">
        <f>IF(AND('Mapa final'!$AB$112="Muy Baja",'Mapa final'!$AD$112="Menor"),CONCATENATE("R36C",'Mapa final'!$R$112),"")</f>
        <v/>
      </c>
      <c r="N241" s="56" t="str">
        <f>IF(AND('Mapa final'!$AB$113="Muy Baja",'Mapa final'!$AD$113="Menor"),CONCATENATE("R36C",'Mapa final'!$R$113),"")</f>
        <v/>
      </c>
      <c r="O241" s="129" t="str">
        <f>IF(AND('Mapa final'!$AB$114="Muy Baja",'Mapa final'!$AD$114="Menor"),CONCATENATE("R36C",'Mapa final'!$R$114),"")</f>
        <v/>
      </c>
      <c r="P241" s="51" t="str">
        <f>IF(AND('Mapa final'!$AB$112="Muy Baja",'Mapa final'!$AD$112="Moderado"),CONCATENATE("R36C",'Mapa final'!$R$112),"")</f>
        <v/>
      </c>
      <c r="Q241" s="52" t="str">
        <f>IF(AND('Mapa final'!$AB$113="Muy Baja",'Mapa final'!$AD$113="Moderado"),CONCATENATE("R36C",'Mapa final'!$R$113),"")</f>
        <v/>
      </c>
      <c r="R241" s="124" t="str">
        <f>IF(AND('Mapa final'!$AB$114="Muy Baja",'Mapa final'!$AD$114="Moderado"),CONCATENATE("R36C",'Mapa final'!$R$114),"")</f>
        <v/>
      </c>
      <c r="S241" s="118" t="str">
        <f>IF(AND('Mapa final'!$AB$112="Muy Baja",'Mapa final'!$AD$112="Mayor"),CONCATENATE("R36C",'Mapa final'!$R$112),"")</f>
        <v/>
      </c>
      <c r="T241" s="44" t="str">
        <f>IF(AND('Mapa final'!$AB$113="Muy Baja",'Mapa final'!$AD$113="Mayor"),CONCATENATE("R36C",'Mapa final'!$R$113),"")</f>
        <v/>
      </c>
      <c r="U241" s="119" t="str">
        <f>IF(AND('Mapa final'!$AB$114="Muy Baja",'Mapa final'!$AD$114="Mayor"),CONCATENATE("R36C",'Mapa final'!$R$114),"")</f>
        <v/>
      </c>
      <c r="V241" s="45" t="str">
        <f>IF(AND('Mapa final'!$AB$112="Muy Baja",'Mapa final'!$AD$112="Catastrófico"),CONCATENATE("R36C",'Mapa final'!$R$112),"")</f>
        <v/>
      </c>
      <c r="W241" s="46" t="str">
        <f>IF(AND('Mapa final'!$AB$113="Muy Baja",'Mapa final'!$AD$113="Catastrófico"),CONCATENATE("R36C",'Mapa final'!$R$113),"")</f>
        <v/>
      </c>
      <c r="X241" s="113" t="str">
        <f>IF(AND('Mapa final'!$AB$114="Muy Baja",'Mapa final'!$AD$114="Catastrófico"),CONCATENATE("R36C",'Mapa final'!$R$114),"")</f>
        <v/>
      </c>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row>
    <row r="242" spans="1:65" ht="15" customHeight="1" x14ac:dyDescent="0.25">
      <c r="A242" s="58"/>
      <c r="B242" s="298"/>
      <c r="C242" s="298"/>
      <c r="D242" s="299"/>
      <c r="E242" s="287"/>
      <c r="F242" s="288"/>
      <c r="G242" s="288"/>
      <c r="H242" s="288"/>
      <c r="I242" s="286"/>
      <c r="J242" s="128" t="str">
        <f>IF(AND('Mapa final'!$AB$115="Muy Baja",'Mapa final'!$AD$115="Leve"),CONCATENATE("R37C",'Mapa final'!$R$115),"")</f>
        <v/>
      </c>
      <c r="K242" s="56" t="str">
        <f>IF(AND('Mapa final'!$AB$116="Muy Baja",'Mapa final'!$AD$116="Leve"),CONCATENATE("R37C",'Mapa final'!$R$116),"")</f>
        <v/>
      </c>
      <c r="L242" s="129" t="str">
        <f>IF(AND('Mapa final'!$AB$117="Muy Baja",'Mapa final'!$AD$117="Leve"),CONCATENATE("R37C",'Mapa final'!$R$117),"")</f>
        <v/>
      </c>
      <c r="M242" s="128" t="str">
        <f>IF(AND('Mapa final'!$AB$115="Muy Baja",'Mapa final'!$AD$115="Menor"),CONCATENATE("R37C",'Mapa final'!$R$115),"")</f>
        <v/>
      </c>
      <c r="N242" s="56" t="str">
        <f>IF(AND('Mapa final'!$AB$116="Muy Baja",'Mapa final'!$AD$116="Menor"),CONCATENATE("R37C",'Mapa final'!$R$116),"")</f>
        <v>R37C2</v>
      </c>
      <c r="O242" s="129" t="str">
        <f>IF(AND('Mapa final'!$AB$117="Muy Baja",'Mapa final'!$AD$117="Menor"),CONCATENATE("R37C",'Mapa final'!$R$117),"")</f>
        <v/>
      </c>
      <c r="P242" s="51" t="str">
        <f>IF(AND('Mapa final'!$AB$115="Muy Baja",'Mapa final'!$AD$115="Moderado"),CONCATENATE("R37C",'Mapa final'!$R$115),"")</f>
        <v/>
      </c>
      <c r="Q242" s="52" t="str">
        <f>IF(AND('Mapa final'!$AB$116="Muy Baja",'Mapa final'!$AD$116="Moderado"),CONCATENATE("R37C",'Mapa final'!$R$116),"")</f>
        <v/>
      </c>
      <c r="R242" s="124" t="str">
        <f>IF(AND('Mapa final'!$AB$117="Muy Baja",'Mapa final'!$AD$117="Moderado"),CONCATENATE("R37C",'Mapa final'!$R$117),"")</f>
        <v/>
      </c>
      <c r="S242" s="118" t="str">
        <f>IF(AND('Mapa final'!$AB$115="Muy Baja",'Mapa final'!$AD$115="Mayor"),CONCATENATE("R37C",'Mapa final'!$R$115),"")</f>
        <v/>
      </c>
      <c r="T242" s="44" t="str">
        <f>IF(AND('Mapa final'!$AB$116="Muy Baja",'Mapa final'!$AD$116="Mayor"),CONCATENATE("R37C",'Mapa final'!$R$116),"")</f>
        <v/>
      </c>
      <c r="U242" s="119" t="str">
        <f>IF(AND('Mapa final'!$AB$117="Muy Baja",'Mapa final'!$AD$117="Mayor"),CONCATENATE("R37C",'Mapa final'!$R$117),"")</f>
        <v/>
      </c>
      <c r="V242" s="45" t="str">
        <f>IF(AND('Mapa final'!$AB$115="Muy Baja",'Mapa final'!$AD$115="Catastrófico"),CONCATENATE("R37C",'Mapa final'!$R$115),"")</f>
        <v/>
      </c>
      <c r="W242" s="46" t="str">
        <f>IF(AND('Mapa final'!$AB$116="Muy Baja",'Mapa final'!$AD$116="Catastrófico"),CONCATENATE("R37C",'Mapa final'!$R$116),"")</f>
        <v/>
      </c>
      <c r="X242" s="113" t="str">
        <f>IF(AND('Mapa final'!$AB$117="Muy Baja",'Mapa final'!$AD$117="Catastrófico"),CONCATENATE("R37C",'Mapa final'!$R$117),"")</f>
        <v/>
      </c>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row>
    <row r="243" spans="1:65" ht="15" customHeight="1" x14ac:dyDescent="0.25">
      <c r="A243" s="58"/>
      <c r="B243" s="298"/>
      <c r="C243" s="298"/>
      <c r="D243" s="299"/>
      <c r="E243" s="287"/>
      <c r="F243" s="288"/>
      <c r="G243" s="288"/>
      <c r="H243" s="288"/>
      <c r="I243" s="286"/>
      <c r="J243" s="128" t="str">
        <f>IF(AND('Mapa final'!$AB$118="Muy Baja",'Mapa final'!$AD$118="Leve"),CONCATENATE("R38C",'Mapa final'!$R$118),"")</f>
        <v/>
      </c>
      <c r="K243" s="56" t="str">
        <f>IF(AND('Mapa final'!$AB$119="Muy Baja",'Mapa final'!$AD$119="Leve"),CONCATENATE("R38C",'Mapa final'!$R$119),"")</f>
        <v/>
      </c>
      <c r="L243" s="129" t="str">
        <f>IF(AND('Mapa final'!$AB$120="Muy Baja",'Mapa final'!$AD$120="Leve"),CONCATENATE("R38C",'Mapa final'!$R$120),"")</f>
        <v/>
      </c>
      <c r="M243" s="128" t="str">
        <f>IF(AND('Mapa final'!$AB$118="Muy Baja",'Mapa final'!$AD$118="Menor"),CONCATENATE("R38C",'Mapa final'!$R$118),"")</f>
        <v/>
      </c>
      <c r="N243" s="56" t="str">
        <f>IF(AND('Mapa final'!$AB$119="Muy Baja",'Mapa final'!$AD$119="Menor"),CONCATENATE("R38C",'Mapa final'!$R$119),"")</f>
        <v/>
      </c>
      <c r="O243" s="129" t="str">
        <f>IF(AND('Mapa final'!$AB$120="Muy Baja",'Mapa final'!$AD$120="Menor"),CONCATENATE("R38C",'Mapa final'!$R$120),"")</f>
        <v/>
      </c>
      <c r="P243" s="51" t="str">
        <f>IF(AND('Mapa final'!$AB$118="Muy Baja",'Mapa final'!$AD$118="Moderado"),CONCATENATE("R38C",'Mapa final'!$R$118),"")</f>
        <v/>
      </c>
      <c r="Q243" s="52" t="str">
        <f>IF(AND('Mapa final'!$AB$119="Muy Baja",'Mapa final'!$AD$119="Moderado"),CONCATENATE("R38C",'Mapa final'!$R$119),"")</f>
        <v/>
      </c>
      <c r="R243" s="124" t="str">
        <f>IF(AND('Mapa final'!$AB$120="Muy Baja",'Mapa final'!$AD$120="Moderado"),CONCATENATE("R38C",'Mapa final'!$R$120),"")</f>
        <v/>
      </c>
      <c r="S243" s="118" t="str">
        <f>IF(AND('Mapa final'!$AB$118="Muy Baja",'Mapa final'!$AD$118="Mayor"),CONCATENATE("R38C",'Mapa final'!$R$118),"")</f>
        <v/>
      </c>
      <c r="T243" s="44" t="str">
        <f>IF(AND('Mapa final'!$AB$119="Muy Baja",'Mapa final'!$AD$119="Mayor"),CONCATENATE("R38C",'Mapa final'!$R$119),"")</f>
        <v/>
      </c>
      <c r="U243" s="119" t="str">
        <f>IF(AND('Mapa final'!$AB$120="Muy Baja",'Mapa final'!$AD$120="Mayor"),CONCATENATE("R38C",'Mapa final'!$R$120),"")</f>
        <v/>
      </c>
      <c r="V243" s="45" t="str">
        <f>IF(AND('Mapa final'!$AB$118="Muy Baja",'Mapa final'!$AD$118="Catastrófico"),CONCATENATE("R38C",'Mapa final'!$R$118),"")</f>
        <v/>
      </c>
      <c r="W243" s="46" t="str">
        <f>IF(AND('Mapa final'!$AB$119="Muy Baja",'Mapa final'!$AD$119="Catastrófico"),CONCATENATE("R38C",'Mapa final'!$R$119),"")</f>
        <v/>
      </c>
      <c r="X243" s="113" t="str">
        <f>IF(AND('Mapa final'!$AB$120="Muy Baja",'Mapa final'!$AD$120="Catastrófico"),CONCATENATE("R38C",'Mapa final'!$R$120),"")</f>
        <v/>
      </c>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row>
    <row r="244" spans="1:65" ht="15" customHeight="1" x14ac:dyDescent="0.25">
      <c r="A244" s="58"/>
      <c r="B244" s="298"/>
      <c r="C244" s="298"/>
      <c r="D244" s="299"/>
      <c r="E244" s="287"/>
      <c r="F244" s="288"/>
      <c r="G244" s="288"/>
      <c r="H244" s="288"/>
      <c r="I244" s="286"/>
      <c r="J244" s="128" t="str">
        <f>IF(AND('Mapa final'!$AB$121="Muy Baja",'Mapa final'!$AD$121="Leve"),CONCATENATE("R39C",'Mapa final'!$R$121),"")</f>
        <v/>
      </c>
      <c r="K244" s="56" t="str">
        <f>IF(AND('Mapa final'!$AB$122="Muy Baja",'Mapa final'!$AD$122="Leve"),CONCATENATE("R39C",'Mapa final'!$R$122),"")</f>
        <v/>
      </c>
      <c r="L244" s="129" t="str">
        <f>IF(AND('Mapa final'!$AB$123="Muy Baja",'Mapa final'!$AD$123="Leve"),CONCATENATE("R39C",'Mapa final'!$R$123),"")</f>
        <v/>
      </c>
      <c r="M244" s="128" t="str">
        <f>IF(AND('Mapa final'!$AB$121="Muy Baja",'Mapa final'!$AD$121="Menor"),CONCATENATE("R39C",'Mapa final'!$R$121),"")</f>
        <v/>
      </c>
      <c r="N244" s="56" t="str">
        <f>IF(AND('Mapa final'!$AB$122="Muy Baja",'Mapa final'!$AD$122="Menor"),CONCATENATE("R39C",'Mapa final'!$R$122),"")</f>
        <v/>
      </c>
      <c r="O244" s="129" t="str">
        <f>IF(AND('Mapa final'!$AB$123="Muy Baja",'Mapa final'!$AD$123="Menor"),CONCATENATE("R39C",'Mapa final'!$R$123),"")</f>
        <v/>
      </c>
      <c r="P244" s="51" t="str">
        <f>IF(AND('Mapa final'!$AB$121="Muy Baja",'Mapa final'!$AD$121="Moderado"),CONCATENATE("R39C",'Mapa final'!$R$121),"")</f>
        <v/>
      </c>
      <c r="Q244" s="52" t="str">
        <f>IF(AND('Mapa final'!$AB$122="Muy Baja",'Mapa final'!$AD$122="Moderado"),CONCATENATE("R39C",'Mapa final'!$R$122),"")</f>
        <v/>
      </c>
      <c r="R244" s="124" t="str">
        <f>IF(AND('Mapa final'!$AB$123="Muy Baja",'Mapa final'!$AD$123="Moderado"),CONCATENATE("R39C",'Mapa final'!$R$123),"")</f>
        <v/>
      </c>
      <c r="S244" s="118" t="str">
        <f>IF(AND('Mapa final'!$AB$121="Muy Baja",'Mapa final'!$AD$121="Mayor"),CONCATENATE("R39C",'Mapa final'!$R$121),"")</f>
        <v/>
      </c>
      <c r="T244" s="44" t="str">
        <f>IF(AND('Mapa final'!$AB$122="Muy Baja",'Mapa final'!$AD$122="Mayor"),CONCATENATE("R39C",'Mapa final'!$R$122),"")</f>
        <v/>
      </c>
      <c r="U244" s="119" t="str">
        <f>IF(AND('Mapa final'!$AB$123="Muy Baja",'Mapa final'!$AD$123="Mayor"),CONCATENATE("R39C",'Mapa final'!$R$123),"")</f>
        <v/>
      </c>
      <c r="V244" s="45" t="str">
        <f>IF(AND('Mapa final'!$AB$121="Muy Baja",'Mapa final'!$AD$121="Catastrófico"),CONCATENATE("R39C",'Mapa final'!$R$121),"")</f>
        <v/>
      </c>
      <c r="W244" s="46" t="str">
        <f>IF(AND('Mapa final'!$AB$122="Muy Baja",'Mapa final'!$AD$122="Catastrófico"),CONCATENATE("R39C",'Mapa final'!$R$122),"")</f>
        <v/>
      </c>
      <c r="X244" s="113" t="str">
        <f>IF(AND('Mapa final'!$AB$123="Muy Baja",'Mapa final'!$AD$123="Catastrófico"),CONCATENATE("R39C",'Mapa final'!$R$123),"")</f>
        <v/>
      </c>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row>
    <row r="245" spans="1:65" ht="15" customHeight="1" x14ac:dyDescent="0.25">
      <c r="A245" s="58"/>
      <c r="B245" s="298"/>
      <c r="C245" s="298"/>
      <c r="D245" s="299"/>
      <c r="E245" s="287"/>
      <c r="F245" s="288"/>
      <c r="G245" s="288"/>
      <c r="H245" s="288"/>
      <c r="I245" s="286"/>
      <c r="J245" s="128" t="str">
        <f>IF(AND('Mapa final'!$AB$124="Muy Baja",'Mapa final'!$AD$124="Leve"),CONCATENATE("R40C",'Mapa final'!$R$124),"")</f>
        <v/>
      </c>
      <c r="K245" s="56" t="str">
        <f>IF(AND('Mapa final'!$AB$125="Muy Baja",'Mapa final'!$AD$125="Leve"),CONCATENATE("R40C",'Mapa final'!$R$125),"")</f>
        <v/>
      </c>
      <c r="L245" s="129" t="str">
        <f>IF(AND('Mapa final'!$AB$126="Muy Baja",'Mapa final'!$AD$126="Leve"),CONCATENATE("R40C",'Mapa final'!$R$126),"")</f>
        <v/>
      </c>
      <c r="M245" s="128" t="str">
        <f>IF(AND('Mapa final'!$AB$124="Muy Baja",'Mapa final'!$AD$124="Menor"),CONCATENATE("R40C",'Mapa final'!$R$124),"")</f>
        <v/>
      </c>
      <c r="N245" s="56" t="str">
        <f>IF(AND('Mapa final'!$AB$125="Muy Baja",'Mapa final'!$AD$125="Menor"),CONCATENATE("R40C",'Mapa final'!$R$125),"")</f>
        <v/>
      </c>
      <c r="O245" s="129" t="str">
        <f>IF(AND('Mapa final'!$AB$126="Muy Baja",'Mapa final'!$AD$126="Menor"),CONCATENATE("R40C",'Mapa final'!$R$126),"")</f>
        <v/>
      </c>
      <c r="P245" s="51" t="str">
        <f>IF(AND('Mapa final'!$AB$124="Muy Baja",'Mapa final'!$AD$124="Moderado"),CONCATENATE("R40C",'Mapa final'!$R$124),"")</f>
        <v/>
      </c>
      <c r="Q245" s="52" t="str">
        <f>IF(AND('Mapa final'!$AB$125="Muy Baja",'Mapa final'!$AD$125="Moderado"),CONCATENATE("R40C",'Mapa final'!$R$125),"")</f>
        <v/>
      </c>
      <c r="R245" s="124" t="str">
        <f>IF(AND('Mapa final'!$AB$126="Muy Baja",'Mapa final'!$AD$126="Moderado"),CONCATENATE("R40C",'Mapa final'!$R$126),"")</f>
        <v/>
      </c>
      <c r="S245" s="118" t="str">
        <f>IF(AND('Mapa final'!$AB$124="Muy Baja",'Mapa final'!$AD$124="Mayor"),CONCATENATE("R40C",'Mapa final'!$R$124),"")</f>
        <v/>
      </c>
      <c r="T245" s="44" t="str">
        <f>IF(AND('Mapa final'!$AB$125="Muy Baja",'Mapa final'!$AD$125="Mayor"),CONCATENATE("R40C",'Mapa final'!$R$125),"")</f>
        <v/>
      </c>
      <c r="U245" s="119" t="str">
        <f>IF(AND('Mapa final'!$AB$126="Muy Baja",'Mapa final'!$AD$126="Mayor"),CONCATENATE("R40C",'Mapa final'!$R$126),"")</f>
        <v/>
      </c>
      <c r="V245" s="45" t="str">
        <f>IF(AND('Mapa final'!$AB$124="Muy Baja",'Mapa final'!$AD$124="Catastrófico"),CONCATENATE("R40C",'Mapa final'!$R$124),"")</f>
        <v/>
      </c>
      <c r="W245" s="46" t="str">
        <f>IF(AND('Mapa final'!$AB$125="Muy Baja",'Mapa final'!$AD$125="Catastrófico"),CONCATENATE("R40C",'Mapa final'!$R$125),"")</f>
        <v/>
      </c>
      <c r="X245" s="113" t="str">
        <f>IF(AND('Mapa final'!$AB$126="Muy Baja",'Mapa final'!$AD$126="Catastrófico"),CONCATENATE("R40C",'Mapa final'!$R$126),"")</f>
        <v/>
      </c>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row>
    <row r="246" spans="1:65" ht="15" customHeight="1" x14ac:dyDescent="0.25">
      <c r="A246" s="58"/>
      <c r="B246" s="298"/>
      <c r="C246" s="298"/>
      <c r="D246" s="299"/>
      <c r="E246" s="287"/>
      <c r="F246" s="288"/>
      <c r="G246" s="288"/>
      <c r="H246" s="288"/>
      <c r="I246" s="286"/>
      <c r="J246" s="128" t="str">
        <f>IF(AND('Mapa final'!$AB$127="Muy Baja",'Mapa final'!$AD$127="Leve"),CONCATENATE("R41C",'Mapa final'!$R$127),"")</f>
        <v/>
      </c>
      <c r="K246" s="56" t="str">
        <f>IF(AND('Mapa final'!$AB$128="Muy Baja",'Mapa final'!$AD$128="Leve"),CONCATENATE("R41C",'Mapa final'!$R$128),"")</f>
        <v/>
      </c>
      <c r="L246" s="129" t="str">
        <f>IF(AND('Mapa final'!$AB$129="Muy Baja",'Mapa final'!$AD$129="Leve"),CONCATENATE("R41C",'Mapa final'!$R$129),"")</f>
        <v/>
      </c>
      <c r="M246" s="128" t="str">
        <f>IF(AND('Mapa final'!$AB$127="Muy Baja",'Mapa final'!$AD$127="Menor"),CONCATENATE("R41C",'Mapa final'!$R$127),"")</f>
        <v/>
      </c>
      <c r="N246" s="56" t="str">
        <f>IF(AND('Mapa final'!$AB$128="Muy Baja",'Mapa final'!$AD$128="Menor"),CONCATENATE("R41C",'Mapa final'!$R$128),"")</f>
        <v/>
      </c>
      <c r="O246" s="129" t="str">
        <f>IF(AND('Mapa final'!$AB$129="Muy Baja",'Mapa final'!$AD$129="Menor"),CONCATENATE("R41C",'Mapa final'!$R$129),"")</f>
        <v/>
      </c>
      <c r="P246" s="51" t="str">
        <f>IF(AND('Mapa final'!$AB$127="Muy Baja",'Mapa final'!$AD$127="Moderado"),CONCATENATE("R41C",'Mapa final'!$R$127),"")</f>
        <v/>
      </c>
      <c r="Q246" s="52" t="str">
        <f>IF(AND('Mapa final'!$AB$128="Muy Baja",'Mapa final'!$AD$128="Moderado"),CONCATENATE("R41C",'Mapa final'!$R$128),"")</f>
        <v/>
      </c>
      <c r="R246" s="124" t="str">
        <f>IF(AND('Mapa final'!$AB$129="Muy Baja",'Mapa final'!$AD$129="Moderado"),CONCATENATE("R41C",'Mapa final'!$R$129),"")</f>
        <v/>
      </c>
      <c r="S246" s="118" t="str">
        <f>IF(AND('Mapa final'!$AB$127="Muy Baja",'Mapa final'!$AD$127="Mayor"),CONCATENATE("R41C",'Mapa final'!$R$127),"")</f>
        <v/>
      </c>
      <c r="T246" s="44" t="str">
        <f>IF(AND('Mapa final'!$AB$128="Muy Baja",'Mapa final'!$AD$128="Mayor"),CONCATENATE("R41C",'Mapa final'!$R$128),"")</f>
        <v/>
      </c>
      <c r="U246" s="119" t="str">
        <f>IF(AND('Mapa final'!$AB$129="Muy Baja",'Mapa final'!$AD$129="Mayor"),CONCATENATE("R41C",'Mapa final'!$R$129),"")</f>
        <v/>
      </c>
      <c r="V246" s="45" t="str">
        <f>IF(AND('Mapa final'!$AB$127="Muy Baja",'Mapa final'!$AD$127="Catastrófico"),CONCATENATE("R41C",'Mapa final'!$R$127),"")</f>
        <v/>
      </c>
      <c r="W246" s="46" t="str">
        <f>IF(AND('Mapa final'!$AB$128="Muy Baja",'Mapa final'!$AD$128="Catastrófico"),CONCATENATE("R41C",'Mapa final'!$R$128),"")</f>
        <v/>
      </c>
      <c r="X246" s="113" t="str">
        <f>IF(AND('Mapa final'!$AB$129="Muy Baja",'Mapa final'!$AD$129="Catastrófico"),CONCATENATE("R41C",'Mapa final'!$R$129),"")</f>
        <v/>
      </c>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row>
    <row r="247" spans="1:65" ht="15" customHeight="1" x14ac:dyDescent="0.25">
      <c r="A247" s="58"/>
      <c r="B247" s="298"/>
      <c r="C247" s="298"/>
      <c r="D247" s="299"/>
      <c r="E247" s="287"/>
      <c r="F247" s="288"/>
      <c r="G247" s="288"/>
      <c r="H247" s="288"/>
      <c r="I247" s="286"/>
      <c r="J247" s="128" t="str">
        <f>IF(AND('Mapa final'!$AB$130="Muy Baja",'Mapa final'!$AD$130="Leve"),CONCATENATE("R42C",'Mapa final'!$R$130),"")</f>
        <v/>
      </c>
      <c r="K247" s="56" t="str">
        <f>IF(AND('Mapa final'!$AB$131="Muy Baja",'Mapa final'!$AD$131="Leve"),CONCATENATE("R42C",'Mapa final'!$R$131),"")</f>
        <v/>
      </c>
      <c r="L247" s="129" t="str">
        <f>IF(AND('Mapa final'!$AB$132="Muy Baja",'Mapa final'!$AD$132="Leve"),CONCATENATE("R42C",'Mapa final'!$R$132),"")</f>
        <v/>
      </c>
      <c r="M247" s="128" t="str">
        <f>IF(AND('Mapa final'!$AB$130="Muy Baja",'Mapa final'!$AD$130="Menor"),CONCATENATE("R42C",'Mapa final'!$R$130),"")</f>
        <v/>
      </c>
      <c r="N247" s="56" t="str">
        <f>IF(AND('Mapa final'!$AB$131="Muy Baja",'Mapa final'!$AD$131="Menor"),CONCATENATE("R42C",'Mapa final'!$R$131),"")</f>
        <v/>
      </c>
      <c r="O247" s="129" t="str">
        <f>IF(AND('Mapa final'!$AB$132="Muy Baja",'Mapa final'!$AD$132="Menor"),CONCATENATE("R42C",'Mapa final'!$R$132),"")</f>
        <v/>
      </c>
      <c r="P247" s="51" t="str">
        <f>IF(AND('Mapa final'!$AB$130="Muy Baja",'Mapa final'!$AD$130="Moderado"),CONCATENATE("R42C",'Mapa final'!$R$130),"")</f>
        <v/>
      </c>
      <c r="Q247" s="52" t="str">
        <f>IF(AND('Mapa final'!$AB$131="Muy Baja",'Mapa final'!$AD$131="Moderado"),CONCATENATE("R42C",'Mapa final'!$R$131),"")</f>
        <v/>
      </c>
      <c r="R247" s="124" t="str">
        <f>IF(AND('Mapa final'!$AB$132="Muy Baja",'Mapa final'!$AD$132="Moderado"),CONCATENATE("R42C",'Mapa final'!$R$132),"")</f>
        <v/>
      </c>
      <c r="S247" s="118" t="str">
        <f>IF(AND('Mapa final'!$AB$130="Muy Baja",'Mapa final'!$AD$130="Mayor"),CONCATENATE("R42C",'Mapa final'!$R$130),"")</f>
        <v/>
      </c>
      <c r="T247" s="44" t="str">
        <f>IF(AND('Mapa final'!$AB$131="Muy Baja",'Mapa final'!$AD$131="Mayor"),CONCATENATE("R42C",'Mapa final'!$R$131),"")</f>
        <v/>
      </c>
      <c r="U247" s="119" t="str">
        <f>IF(AND('Mapa final'!$AB$132="Muy Baja",'Mapa final'!$AD$132="Mayor"),CONCATENATE("R42C",'Mapa final'!$R$132),"")</f>
        <v>R42C3</v>
      </c>
      <c r="V247" s="45" t="str">
        <f>IF(AND('Mapa final'!$AB$130="Muy Baja",'Mapa final'!$AD$130="Catastrófico"),CONCATENATE("R42C",'Mapa final'!$R$130),"")</f>
        <v/>
      </c>
      <c r="W247" s="46" t="str">
        <f>IF(AND('Mapa final'!$AB$131="Muy Baja",'Mapa final'!$AD$131="Catastrófico"),CONCATENATE("R42C",'Mapa final'!$R$131),"")</f>
        <v/>
      </c>
      <c r="X247" s="113" t="str">
        <f>IF(AND('Mapa final'!$AB$132="Muy Baja",'Mapa final'!$AD$132="Catastrófico"),CONCATENATE("R42C",'Mapa final'!$R$132),"")</f>
        <v/>
      </c>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row>
    <row r="248" spans="1:65" ht="15" customHeight="1" x14ac:dyDescent="0.25">
      <c r="A248" s="58"/>
      <c r="B248" s="298"/>
      <c r="C248" s="298"/>
      <c r="D248" s="299"/>
      <c r="E248" s="287"/>
      <c r="F248" s="288"/>
      <c r="G248" s="288"/>
      <c r="H248" s="288"/>
      <c r="I248" s="286"/>
      <c r="J248" s="128" t="str">
        <f>IF(AND('Mapa final'!$AB$133="Muy Baja",'Mapa final'!$AD$133="Leve"),CONCATENATE("R43C",'Mapa final'!$R$133),"")</f>
        <v/>
      </c>
      <c r="K248" s="56" t="str">
        <f>IF(AND('Mapa final'!$AB$134="Muy Baja",'Mapa final'!$AD$134="Leve"),CONCATENATE("R43C",'Mapa final'!$R$134),"")</f>
        <v/>
      </c>
      <c r="L248" s="129" t="str">
        <f>IF(AND('Mapa final'!$AB$135="Muy Baja",'Mapa final'!$AD$135="Leve"),CONCATENATE("R43C",'Mapa final'!$R$135),"")</f>
        <v/>
      </c>
      <c r="M248" s="128" t="str">
        <f>IF(AND('Mapa final'!$AB$133="Muy Baja",'Mapa final'!$AD$133="Menor"),CONCATENATE("R43C",'Mapa final'!$R$133),"")</f>
        <v/>
      </c>
      <c r="N248" s="56" t="str">
        <f>IF(AND('Mapa final'!$AB$134="Muy Baja",'Mapa final'!$AD$134="Menor"),CONCATENATE("R43C",'Mapa final'!$R$134),"")</f>
        <v/>
      </c>
      <c r="O248" s="129" t="str">
        <f>IF(AND('Mapa final'!$AB$135="Muy Baja",'Mapa final'!$AD$135="Menor"),CONCATENATE("R43C",'Mapa final'!$R$135),"")</f>
        <v/>
      </c>
      <c r="P248" s="51" t="str">
        <f>IF(AND('Mapa final'!$AB$133="Muy Baja",'Mapa final'!$AD$133="Moderado"),CONCATENATE("R43C",'Mapa final'!$R$133),"")</f>
        <v/>
      </c>
      <c r="Q248" s="52" t="str">
        <f>IF(AND('Mapa final'!$AB$134="Muy Baja",'Mapa final'!$AD$134="Moderado"),CONCATENATE("R43C",'Mapa final'!$R$134),"")</f>
        <v/>
      </c>
      <c r="R248" s="124" t="str">
        <f>IF(AND('Mapa final'!$AB$135="Muy Baja",'Mapa final'!$AD$135="Moderado"),CONCATENATE("R43C",'Mapa final'!$R$135),"")</f>
        <v/>
      </c>
      <c r="S248" s="118" t="str">
        <f>IF(AND('Mapa final'!$AB$133="Muy Baja",'Mapa final'!$AD$133="Mayor"),CONCATENATE("R43C",'Mapa final'!$R$133),"")</f>
        <v/>
      </c>
      <c r="T248" s="44" t="str">
        <f>IF(AND('Mapa final'!$AB$134="Muy Baja",'Mapa final'!$AD$134="Mayor"),CONCATENATE("R43C",'Mapa final'!$R$134),"")</f>
        <v/>
      </c>
      <c r="U248" s="119" t="str">
        <f>IF(AND('Mapa final'!$AB$135="Muy Baja",'Mapa final'!$AD$135="Mayor"),CONCATENATE("R43C",'Mapa final'!$R$135),"")</f>
        <v/>
      </c>
      <c r="V248" s="45" t="str">
        <f>IF(AND('Mapa final'!$AB$133="Muy Baja",'Mapa final'!$AD$133="Catastrófico"),CONCATENATE("R43C",'Mapa final'!$R$133),"")</f>
        <v/>
      </c>
      <c r="W248" s="46" t="str">
        <f>IF(AND('Mapa final'!$AB$134="Muy Baja",'Mapa final'!$AD$134="Catastrófico"),CONCATENATE("R43C",'Mapa final'!$R$134),"")</f>
        <v/>
      </c>
      <c r="X248" s="113" t="str">
        <f>IF(AND('Mapa final'!$AB$135="Muy Baja",'Mapa final'!$AD$135="Catastrófico"),CONCATENATE("R43C",'Mapa final'!$R$135),"")</f>
        <v/>
      </c>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row>
    <row r="249" spans="1:65" ht="15" customHeight="1" x14ac:dyDescent="0.25">
      <c r="A249" s="58"/>
      <c r="B249" s="298"/>
      <c r="C249" s="298"/>
      <c r="D249" s="299"/>
      <c r="E249" s="287"/>
      <c r="F249" s="288"/>
      <c r="G249" s="288"/>
      <c r="H249" s="288"/>
      <c r="I249" s="286"/>
      <c r="J249" s="128" t="str">
        <f>IF(AND('Mapa final'!$AB$136="Muy Baja",'Mapa final'!$AD$136="Leve"),CONCATENATE("R44C",'Mapa final'!$R$136),"")</f>
        <v/>
      </c>
      <c r="K249" s="56" t="str">
        <f>IF(AND('Mapa final'!$AB$137="Muy Baja",'Mapa final'!$AD$137="Leve"),CONCATENATE("R44C",'Mapa final'!$R$137),"")</f>
        <v/>
      </c>
      <c r="L249" s="129" t="str">
        <f>IF(AND('Mapa final'!$AB$138="Muy Baja",'Mapa final'!$AD$138="Leve"),CONCATENATE("R44C",'Mapa final'!$R$138),"")</f>
        <v/>
      </c>
      <c r="M249" s="128" t="str">
        <f>IF(AND('Mapa final'!$AB$136="Muy Baja",'Mapa final'!$AD$136="Menor"),CONCATENATE("R44C",'Mapa final'!$R$136),"")</f>
        <v/>
      </c>
      <c r="N249" s="56" t="str">
        <f>IF(AND('Mapa final'!$AB$137="Muy Baja",'Mapa final'!$AD$137="Menor"),CONCATENATE("R44C",'Mapa final'!$R$137),"")</f>
        <v/>
      </c>
      <c r="O249" s="129" t="str">
        <f>IF(AND('Mapa final'!$AB$138="Muy Baja",'Mapa final'!$AD$138="Menor"),CONCATENATE("R44C",'Mapa final'!$R$138),"")</f>
        <v/>
      </c>
      <c r="P249" s="51" t="str">
        <f>IF(AND('Mapa final'!$AB$136="Muy Baja",'Mapa final'!$AD$136="Moderado"),CONCATENATE("R44C",'Mapa final'!$R$136),"")</f>
        <v/>
      </c>
      <c r="Q249" s="52" t="str">
        <f>IF(AND('Mapa final'!$AB$137="Muy Baja",'Mapa final'!$AD$137="Moderado"),CONCATENATE("R44C",'Mapa final'!$R$137),"")</f>
        <v/>
      </c>
      <c r="R249" s="124" t="str">
        <f>IF(AND('Mapa final'!$AB$138="Muy Baja",'Mapa final'!$AD$138="Moderado"),CONCATENATE("R44C",'Mapa final'!$R$138),"")</f>
        <v/>
      </c>
      <c r="S249" s="118" t="str">
        <f>IF(AND('Mapa final'!$AB$136="Muy Baja",'Mapa final'!$AD$136="Mayor"),CONCATENATE("R44C",'Mapa final'!$R$136),"")</f>
        <v/>
      </c>
      <c r="T249" s="44" t="str">
        <f>IF(AND('Mapa final'!$AB$137="Muy Baja",'Mapa final'!$AD$137="Mayor"),CONCATENATE("R44C",'Mapa final'!$R$137),"")</f>
        <v/>
      </c>
      <c r="U249" s="119" t="str">
        <f>IF(AND('Mapa final'!$AB$138="Muy Baja",'Mapa final'!$AD$138="Mayor"),CONCATENATE("R44C",'Mapa final'!$R$138),"")</f>
        <v/>
      </c>
      <c r="V249" s="45" t="str">
        <f>IF(AND('Mapa final'!$AB$136="Muy Baja",'Mapa final'!$AD$136="Catastrófico"),CONCATENATE("R44C",'Mapa final'!$R$136),"")</f>
        <v/>
      </c>
      <c r="W249" s="46" t="str">
        <f>IF(AND('Mapa final'!$AB$137="Muy Baja",'Mapa final'!$AD$137="Catastrófico"),CONCATENATE("R44C",'Mapa final'!$R$137),"")</f>
        <v/>
      </c>
      <c r="X249" s="113" t="str">
        <f>IF(AND('Mapa final'!$AB$138="Muy Baja",'Mapa final'!$AD$138="Catastrófico"),CONCATENATE("R44C",'Mapa final'!$R$138),"")</f>
        <v/>
      </c>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row>
    <row r="250" spans="1:65" ht="15" customHeight="1" x14ac:dyDescent="0.25">
      <c r="A250" s="58"/>
      <c r="B250" s="298"/>
      <c r="C250" s="298"/>
      <c r="D250" s="299"/>
      <c r="E250" s="287"/>
      <c r="F250" s="288"/>
      <c r="G250" s="288"/>
      <c r="H250" s="288"/>
      <c r="I250" s="286"/>
      <c r="J250" s="128" t="str">
        <f>IF(AND('Mapa final'!$AB$139="Muy Baja",'Mapa final'!$AD$139="Leve"),CONCATENATE("R45C",'Mapa final'!$R$139),"")</f>
        <v/>
      </c>
      <c r="K250" s="56" t="str">
        <f>IF(AND('Mapa final'!$AB$140="Muy Baja",'Mapa final'!$AD$140="Leve"),CONCATENATE("R45C",'Mapa final'!$R$140),"")</f>
        <v/>
      </c>
      <c r="L250" s="129" t="str">
        <f>IF(AND('Mapa final'!$AB$141="Muy Baja",'Mapa final'!$AD$141="Leve"),CONCATENATE("R45C",'Mapa final'!$R$141),"")</f>
        <v/>
      </c>
      <c r="M250" s="128" t="str">
        <f>IF(AND('Mapa final'!$AB$139="Muy Baja",'Mapa final'!$AD$139="Menor"),CONCATENATE("R45C",'Mapa final'!$R$139),"")</f>
        <v/>
      </c>
      <c r="N250" s="56" t="str">
        <f>IF(AND('Mapa final'!$AB$140="Muy Baja",'Mapa final'!$AD$140="Menor"),CONCATENATE("R45C",'Mapa final'!$R$140),"")</f>
        <v/>
      </c>
      <c r="O250" s="129" t="str">
        <f>IF(AND('Mapa final'!$AB$141="Muy Baja",'Mapa final'!$AD$141="Menor"),CONCATENATE("R45C",'Mapa final'!$R$141),"")</f>
        <v/>
      </c>
      <c r="P250" s="51" t="str">
        <f>IF(AND('Mapa final'!$AB$139="Muy Baja",'Mapa final'!$AD$139="Moderado"),CONCATENATE("R45C",'Mapa final'!$R$139),"")</f>
        <v/>
      </c>
      <c r="Q250" s="52" t="str">
        <f>IF(AND('Mapa final'!$AB$140="Muy Baja",'Mapa final'!$AD$140="Moderado"),CONCATENATE("R45C",'Mapa final'!$R$140),"")</f>
        <v/>
      </c>
      <c r="R250" s="124" t="str">
        <f>IF(AND('Mapa final'!$AB$141="Muy Baja",'Mapa final'!$AD$141="Moderado"),CONCATENATE("R45C",'Mapa final'!$R$141),"")</f>
        <v/>
      </c>
      <c r="S250" s="118" t="str">
        <f>IF(AND('Mapa final'!$AB$139="Muy Baja",'Mapa final'!$AD$139="Mayor"),CONCATENATE("R45C",'Mapa final'!$R$139),"")</f>
        <v/>
      </c>
      <c r="T250" s="44" t="str">
        <f>IF(AND('Mapa final'!$AB$140="Muy Baja",'Mapa final'!$AD$140="Mayor"),CONCATENATE("R45C",'Mapa final'!$R$140),"")</f>
        <v/>
      </c>
      <c r="U250" s="119" t="str">
        <f>IF(AND('Mapa final'!$AB$141="Muy Baja",'Mapa final'!$AD$141="Mayor"),CONCATENATE("R45C",'Mapa final'!$R$141),"")</f>
        <v/>
      </c>
      <c r="V250" s="45" t="str">
        <f>IF(AND('Mapa final'!$AB$139="Muy Baja",'Mapa final'!$AD$139="Catastrófico"),CONCATENATE("R45C",'Mapa final'!$R$139),"")</f>
        <v/>
      </c>
      <c r="W250" s="46" t="str">
        <f>IF(AND('Mapa final'!$AB$140="Muy Baja",'Mapa final'!$AD$140="Catastrófico"),CONCATENATE("R45C",'Mapa final'!$R$140),"")</f>
        <v/>
      </c>
      <c r="X250" s="113" t="str">
        <f>IF(AND('Mapa final'!$AB$141="Muy Baja",'Mapa final'!$AD$141="Catastrófico"),CONCATENATE("R45C",'Mapa final'!$R$141),"")</f>
        <v/>
      </c>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row>
    <row r="251" spans="1:65" ht="15" customHeight="1" x14ac:dyDescent="0.25">
      <c r="A251" s="58"/>
      <c r="B251" s="298"/>
      <c r="C251" s="298"/>
      <c r="D251" s="299"/>
      <c r="E251" s="287"/>
      <c r="F251" s="288"/>
      <c r="G251" s="288"/>
      <c r="H251" s="288"/>
      <c r="I251" s="286"/>
      <c r="J251" s="128" t="str">
        <f>IF(AND('Mapa final'!$AB$142="Muy Baja",'Mapa final'!$AD$142="Leve"),CONCATENATE("R46C",'Mapa final'!$R$142),"")</f>
        <v/>
      </c>
      <c r="K251" s="56" t="str">
        <f>IF(AND('Mapa final'!$AB$143="Muy Baja",'Mapa final'!$AD$143="Leve"),CONCATENATE("R46C",'Mapa final'!$R$143),"")</f>
        <v/>
      </c>
      <c r="L251" s="129" t="str">
        <f>IF(AND('Mapa final'!$AB$144="Muy Baja",'Mapa final'!$AD$144="Leve"),CONCATENATE("R46C",'Mapa final'!$R$144),"")</f>
        <v/>
      </c>
      <c r="M251" s="128" t="str">
        <f>IF(AND('Mapa final'!$AB$142="Muy Baja",'Mapa final'!$AD$142="Menor"),CONCATENATE("R46C",'Mapa final'!$R$142),"")</f>
        <v/>
      </c>
      <c r="N251" s="56" t="str">
        <f>IF(AND('Mapa final'!$AB$143="Muy Baja",'Mapa final'!$AD$143="Menor"),CONCATENATE("R46C",'Mapa final'!$R$143),"")</f>
        <v/>
      </c>
      <c r="O251" s="129" t="str">
        <f>IF(AND('Mapa final'!$AB$144="Muy Baja",'Mapa final'!$AD$144="Menor"),CONCATENATE("R46C",'Mapa final'!$R$144),"")</f>
        <v/>
      </c>
      <c r="P251" s="51" t="str">
        <f>IF(AND('Mapa final'!$AB$142="Muy Baja",'Mapa final'!$AD$142="Moderado"),CONCATENATE("R46C",'Mapa final'!$R$142),"")</f>
        <v/>
      </c>
      <c r="Q251" s="52" t="str">
        <f>IF(AND('Mapa final'!$AB$143="Muy Baja",'Mapa final'!$AD$143="Moderado"),CONCATENATE("R46C",'Mapa final'!$R$143),"")</f>
        <v/>
      </c>
      <c r="R251" s="124" t="str">
        <f>IF(AND('Mapa final'!$AB$144="Muy Baja",'Mapa final'!$AD$144="Moderado"),CONCATENATE("R46C",'Mapa final'!$R$144),"")</f>
        <v/>
      </c>
      <c r="S251" s="118" t="str">
        <f>IF(AND('Mapa final'!$AB$142="Muy Baja",'Mapa final'!$AD$142="Mayor"),CONCATENATE("R46C",'Mapa final'!$R$142),"")</f>
        <v/>
      </c>
      <c r="T251" s="44" t="str">
        <f>IF(AND('Mapa final'!$AB$143="Muy Baja",'Mapa final'!$AD$143="Mayor"),CONCATENATE("R46C",'Mapa final'!$R$143),"")</f>
        <v/>
      </c>
      <c r="U251" s="119" t="str">
        <f>IF(AND('Mapa final'!$AB$144="Muy Baja",'Mapa final'!$AD$144="Mayor"),CONCATENATE("R46C",'Mapa final'!$R$144),"")</f>
        <v/>
      </c>
      <c r="V251" s="45" t="str">
        <f>IF(AND('Mapa final'!$AB$142="Muy Baja",'Mapa final'!$AD$142="Catastrófico"),CONCATENATE("R46C",'Mapa final'!$R$142),"")</f>
        <v/>
      </c>
      <c r="W251" s="46" t="str">
        <f>IF(AND('Mapa final'!$AB$143="Muy Baja",'Mapa final'!$AD$143="Catastrófico"),CONCATENATE("R46C",'Mapa final'!$R$143),"")</f>
        <v/>
      </c>
      <c r="X251" s="113" t="str">
        <f>IF(AND('Mapa final'!$AB$144="Muy Baja",'Mapa final'!$AD$144="Catastrófico"),CONCATENATE("R46C",'Mapa final'!$R$144),"")</f>
        <v/>
      </c>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row>
    <row r="252" spans="1:65" ht="15" customHeight="1" x14ac:dyDescent="0.25">
      <c r="A252" s="58"/>
      <c r="B252" s="298"/>
      <c r="C252" s="298"/>
      <c r="D252" s="299"/>
      <c r="E252" s="287"/>
      <c r="F252" s="288"/>
      <c r="G252" s="288"/>
      <c r="H252" s="288"/>
      <c r="I252" s="286"/>
      <c r="J252" s="128" t="str">
        <f>IF(AND('Mapa final'!$AB$145="Muy Baja",'Mapa final'!$AD$145="Leve"),CONCATENATE("R47C",'Mapa final'!$R$145),"")</f>
        <v/>
      </c>
      <c r="K252" s="56" t="str">
        <f>IF(AND('Mapa final'!$AB$146="Muy Baja",'Mapa final'!$AD$146="Leve"),CONCATENATE("R47C",'Mapa final'!$R$146),"")</f>
        <v/>
      </c>
      <c r="L252" s="129" t="str">
        <f>IF(AND('Mapa final'!$AB$147="Muy Baja",'Mapa final'!$AD$147="Leve"),CONCATENATE("R47C",'Mapa final'!$R$147),"")</f>
        <v/>
      </c>
      <c r="M252" s="128" t="str">
        <f>IF(AND('Mapa final'!$AB$145="Muy Baja",'Mapa final'!$AD$145="Menor"),CONCATENATE("R47C",'Mapa final'!$R$145),"")</f>
        <v/>
      </c>
      <c r="N252" s="56" t="str">
        <f>IF(AND('Mapa final'!$AB$146="Muy Baja",'Mapa final'!$AD$146="Menor"),CONCATENATE("R47C",'Mapa final'!$R$146),"")</f>
        <v/>
      </c>
      <c r="O252" s="129" t="str">
        <f>IF(AND('Mapa final'!$AB$147="Muy Baja",'Mapa final'!$AD$147="Menor"),CONCATENATE("R47C",'Mapa final'!$R$147),"")</f>
        <v/>
      </c>
      <c r="P252" s="51" t="str">
        <f>IF(AND('Mapa final'!$AB$145="Muy Baja",'Mapa final'!$AD$145="Moderado"),CONCATENATE("R47C",'Mapa final'!$R$145),"")</f>
        <v/>
      </c>
      <c r="Q252" s="52" t="str">
        <f>IF(AND('Mapa final'!$AB$146="Muy Baja",'Mapa final'!$AD$146="Moderado"),CONCATENATE("R47C",'Mapa final'!$R$146),"")</f>
        <v/>
      </c>
      <c r="R252" s="124" t="str">
        <f>IF(AND('Mapa final'!$AB$147="Muy Baja",'Mapa final'!$AD$147="Moderado"),CONCATENATE("R47C",'Mapa final'!$R$147),"")</f>
        <v/>
      </c>
      <c r="S252" s="118" t="str">
        <f>IF(AND('Mapa final'!$AB$145="Muy Baja",'Mapa final'!$AD$145="Mayor"),CONCATENATE("R47C",'Mapa final'!$R$145),"")</f>
        <v/>
      </c>
      <c r="T252" s="44" t="str">
        <f>IF(AND('Mapa final'!$AB$146="Muy Baja",'Mapa final'!$AD$146="Mayor"),CONCATENATE("R47C",'Mapa final'!$R$146),"")</f>
        <v/>
      </c>
      <c r="U252" s="119" t="str">
        <f>IF(AND('Mapa final'!$AB$147="Muy Baja",'Mapa final'!$AD$147="Mayor"),CONCATENATE("R47C",'Mapa final'!$R$147),"")</f>
        <v/>
      </c>
      <c r="V252" s="45" t="str">
        <f>IF(AND('Mapa final'!$AB$145="Muy Baja",'Mapa final'!$AD$145="Catastrófico"),CONCATENATE("R47C",'Mapa final'!$R$145),"")</f>
        <v/>
      </c>
      <c r="W252" s="46" t="str">
        <f>IF(AND('Mapa final'!$AB$146="Muy Baja",'Mapa final'!$AD$146="Catastrófico"),CONCATENATE("R47C",'Mapa final'!$R$146),"")</f>
        <v/>
      </c>
      <c r="X252" s="113" t="str">
        <f>IF(AND('Mapa final'!$AB$147="Muy Baja",'Mapa final'!$AD$147="Catastrófico"),CONCATENATE("R47C",'Mapa final'!$R$147),"")</f>
        <v/>
      </c>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row>
    <row r="253" spans="1:65" ht="15" customHeight="1" x14ac:dyDescent="0.25">
      <c r="A253" s="58"/>
      <c r="B253" s="298"/>
      <c r="C253" s="298"/>
      <c r="D253" s="299"/>
      <c r="E253" s="287"/>
      <c r="F253" s="288"/>
      <c r="G253" s="288"/>
      <c r="H253" s="288"/>
      <c r="I253" s="286"/>
      <c r="J253" s="128" t="str">
        <f>IF(AND('Mapa final'!$AB$148="Muy Baja",'Mapa final'!$AD$148="Leve"),CONCATENATE("R48C",'Mapa final'!$R$148),"")</f>
        <v/>
      </c>
      <c r="K253" s="56" t="str">
        <f>IF(AND('Mapa final'!$AB$149="Muy Baja",'Mapa final'!$AD$149="Leve"),CONCATENATE("R48C",'Mapa final'!$R$149),"")</f>
        <v/>
      </c>
      <c r="L253" s="129" t="str">
        <f>IF(AND('Mapa final'!$AB$150="Muy Baja",'Mapa final'!$AD$150="Leve"),CONCATENATE("R48C",'Mapa final'!$R$150),"")</f>
        <v/>
      </c>
      <c r="M253" s="128" t="str">
        <f>IF(AND('Mapa final'!$AB$148="Muy Baja",'Mapa final'!$AD$148="Menor"),CONCATENATE("R48C",'Mapa final'!$R$148),"")</f>
        <v/>
      </c>
      <c r="N253" s="56" t="str">
        <f>IF(AND('Mapa final'!$AB$149="Muy Baja",'Mapa final'!$AD$149="Menor"),CONCATENATE("R48C",'Mapa final'!$R$149),"")</f>
        <v/>
      </c>
      <c r="O253" s="129" t="str">
        <f>IF(AND('Mapa final'!$AB$150="Muy Baja",'Mapa final'!$AD$150="Menor"),CONCATENATE("R48C",'Mapa final'!$R$150),"")</f>
        <v/>
      </c>
      <c r="P253" s="51" t="str">
        <f>IF(AND('Mapa final'!$AB$148="Muy Baja",'Mapa final'!$AD$148="Moderado"),CONCATENATE("R48C",'Mapa final'!$R$148),"")</f>
        <v/>
      </c>
      <c r="Q253" s="52" t="str">
        <f>IF(AND('Mapa final'!$AB$149="Muy Baja",'Mapa final'!$AD$149="Moderado"),CONCATENATE("R48C",'Mapa final'!$R$149),"")</f>
        <v/>
      </c>
      <c r="R253" s="124" t="str">
        <f>IF(AND('Mapa final'!$AB$150="Muy Baja",'Mapa final'!$AD$150="Moderado"),CONCATENATE("R48C",'Mapa final'!$R$150),"")</f>
        <v/>
      </c>
      <c r="S253" s="118" t="str">
        <f>IF(AND('Mapa final'!$AB$148="Muy Baja",'Mapa final'!$AD$148="Mayor"),CONCATENATE("R48C",'Mapa final'!$R$148),"")</f>
        <v/>
      </c>
      <c r="T253" s="44" t="str">
        <f>IF(AND('Mapa final'!$AB$149="Muy Baja",'Mapa final'!$AD$149="Mayor"),CONCATENATE("R48C",'Mapa final'!$R$149),"")</f>
        <v/>
      </c>
      <c r="U253" s="119" t="str">
        <f>IF(AND('Mapa final'!$AB$150="Muy Baja",'Mapa final'!$AD$150="Mayor"),CONCATENATE("R48C",'Mapa final'!$R$150),"")</f>
        <v/>
      </c>
      <c r="V253" s="45" t="str">
        <f>IF(AND('Mapa final'!$AB$148="Muy Baja",'Mapa final'!$AD$148="Catastrófico"),CONCATENATE("R48C",'Mapa final'!$R$148),"")</f>
        <v/>
      </c>
      <c r="W253" s="46" t="str">
        <f>IF(AND('Mapa final'!$AB$149="Muy Baja",'Mapa final'!$AD$149="Catastrófico"),CONCATENATE("R48C",'Mapa final'!$R$149),"")</f>
        <v/>
      </c>
      <c r="X253" s="113" t="str">
        <f>IF(AND('Mapa final'!$AB$150="Muy Baja",'Mapa final'!$AD$150="Catastrófico"),CONCATENATE("R48C",'Mapa final'!$R$150),"")</f>
        <v/>
      </c>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row>
    <row r="254" spans="1:65" ht="15" customHeight="1" x14ac:dyDescent="0.25">
      <c r="A254" s="58"/>
      <c r="B254" s="298"/>
      <c r="C254" s="298"/>
      <c r="D254" s="299"/>
      <c r="E254" s="287"/>
      <c r="F254" s="288"/>
      <c r="G254" s="288"/>
      <c r="H254" s="288"/>
      <c r="I254" s="286"/>
      <c r="J254" s="128" t="str">
        <f>IF(AND('Mapa final'!$AB$151="Muy Baja",'Mapa final'!$AD$151="Leve"),CONCATENATE("R49C",'Mapa final'!$R$151),"")</f>
        <v/>
      </c>
      <c r="K254" s="56" t="str">
        <f>IF(AND('Mapa final'!$AB$152="Muy Baja",'Mapa final'!$AD$152="Leve"),CONCATENATE("R49C",'Mapa final'!$R$152),"")</f>
        <v/>
      </c>
      <c r="L254" s="129" t="str">
        <f>IF(AND('Mapa final'!$AB$153="Muy Baja",'Mapa final'!$AD$153="Leve"),CONCATENATE("R49C",'Mapa final'!$R$153),"")</f>
        <v/>
      </c>
      <c r="M254" s="128" t="str">
        <f>IF(AND('Mapa final'!$AB$151="Muy Baja",'Mapa final'!$AD$151="Menor"),CONCATENATE("R49C",'Mapa final'!$R$151),"")</f>
        <v/>
      </c>
      <c r="N254" s="56" t="str">
        <f>IF(AND('Mapa final'!$AB$152="Muy Baja",'Mapa final'!$AD$152="Menor"),CONCATENATE("R49C",'Mapa final'!$R$152),"")</f>
        <v/>
      </c>
      <c r="O254" s="129" t="str">
        <f>IF(AND('Mapa final'!$AB$153="Muy Baja",'Mapa final'!$AD$153="Menor"),CONCATENATE("R49C",'Mapa final'!$R$153),"")</f>
        <v/>
      </c>
      <c r="P254" s="51" t="str">
        <f>IF(AND('Mapa final'!$AB$151="Muy Baja",'Mapa final'!$AD$151="Moderado"),CONCATENATE("R49C",'Mapa final'!$R$151),"")</f>
        <v/>
      </c>
      <c r="Q254" s="52" t="str">
        <f>IF(AND('Mapa final'!$AB$152="Muy Baja",'Mapa final'!$AD$152="Moderado"),CONCATENATE("R49C",'Mapa final'!$R$152),"")</f>
        <v/>
      </c>
      <c r="R254" s="124" t="str">
        <f>IF(AND('Mapa final'!$AB$153="Muy Baja",'Mapa final'!$AD$153="Moderado"),CONCATENATE("R49C",'Mapa final'!$R$153),"")</f>
        <v/>
      </c>
      <c r="S254" s="118" t="str">
        <f>IF(AND('Mapa final'!$AB$151="Muy Baja",'Mapa final'!$AD$151="Mayor"),CONCATENATE("R49C",'Mapa final'!$R$151),"")</f>
        <v/>
      </c>
      <c r="T254" s="44" t="str">
        <f>IF(AND('Mapa final'!$AB$152="Muy Baja",'Mapa final'!$AD$152="Mayor"),CONCATENATE("R49C",'Mapa final'!$R$152),"")</f>
        <v/>
      </c>
      <c r="U254" s="119" t="str">
        <f>IF(AND('Mapa final'!$AB$153="Muy Baja",'Mapa final'!$AD$153="Mayor"),CONCATENATE("R49C",'Mapa final'!$R$153),"")</f>
        <v/>
      </c>
      <c r="V254" s="45" t="str">
        <f>IF(AND('Mapa final'!$AB$151="Muy Baja",'Mapa final'!$AD$151="Catastrófico"),CONCATENATE("R49C",'Mapa final'!$R$151),"")</f>
        <v/>
      </c>
      <c r="W254" s="46" t="str">
        <f>IF(AND('Mapa final'!$AB$152="Muy Baja",'Mapa final'!$AD$152="Catastrófico"),CONCATENATE("R49C",'Mapa final'!$R$152),"")</f>
        <v/>
      </c>
      <c r="X254" s="113" t="str">
        <f>IF(AND('Mapa final'!$AB$153="Muy Baja",'Mapa final'!$AD$153="Catastrófico"),CONCATENATE("R49C",'Mapa final'!$R$153),"")</f>
        <v/>
      </c>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row>
    <row r="255" spans="1:65" ht="15" customHeight="1" thickBot="1" x14ac:dyDescent="0.3">
      <c r="A255" s="58"/>
      <c r="B255" s="298"/>
      <c r="C255" s="298"/>
      <c r="D255" s="299"/>
      <c r="E255" s="287"/>
      <c r="F255" s="288"/>
      <c r="G255" s="288"/>
      <c r="H255" s="288"/>
      <c r="I255" s="286"/>
      <c r="J255" s="130" t="str">
        <f>IF(AND('Mapa final'!$AB$154="Muy Baja",'Mapa final'!$AD$154="Leve"),CONCATENATE("R50C",'Mapa final'!$R$154),"")</f>
        <v/>
      </c>
      <c r="K255" s="57" t="str">
        <f>IF(AND('Mapa final'!$AB$155="Muy Baja",'Mapa final'!$AD$155="Leve"),CONCATENATE("R50C",'Mapa final'!$R$155),"")</f>
        <v/>
      </c>
      <c r="L255" s="131" t="str">
        <f>IF(AND('Mapa final'!$AB$156="Muy Baja",'Mapa final'!$AD$156="Leve"),CONCATENATE("R50C",'Mapa final'!$R$156),"")</f>
        <v/>
      </c>
      <c r="M255" s="130" t="str">
        <f>IF(AND('Mapa final'!$AB$154="Muy Baja",'Mapa final'!$AD$154="Menor"),CONCATENATE("R50C",'Mapa final'!$R$154),"")</f>
        <v/>
      </c>
      <c r="N255" s="57" t="str">
        <f>IF(AND('Mapa final'!$AB$155="Muy Baja",'Mapa final'!$AD$155="Menor"),CONCATENATE("R50C",'Mapa final'!$R$155),"")</f>
        <v/>
      </c>
      <c r="O255" s="131" t="str">
        <f>IF(AND('Mapa final'!$AB$156="Muy Baja",'Mapa final'!$AD$156="Menor"),CONCATENATE("R50C",'Mapa final'!$R$156),"")</f>
        <v/>
      </c>
      <c r="P255" s="53" t="str">
        <f>IF(AND('Mapa final'!$AB$154="Muy Baja",'Mapa final'!$AD$154="Moderado"),CONCATENATE("R50C",'Mapa final'!$R$154),"")</f>
        <v/>
      </c>
      <c r="Q255" s="54" t="str">
        <f>IF(AND('Mapa final'!$AB$155="Muy Baja",'Mapa final'!$AD$155="Moderado"),CONCATENATE("R50C",'Mapa final'!$R$155),"")</f>
        <v/>
      </c>
      <c r="R255" s="125" t="str">
        <f>IF(AND('Mapa final'!$AB$156="Muy Baja",'Mapa final'!$AD$156="Moderado"),CONCATENATE("R50C",'Mapa final'!$R$156),"")</f>
        <v/>
      </c>
      <c r="S255" s="120" t="str">
        <f>IF(AND('Mapa final'!$AB$154="Muy Baja",'Mapa final'!$AD$154="Mayor"),CONCATENATE("R50C",'Mapa final'!$R$154),"")</f>
        <v/>
      </c>
      <c r="T255" s="121" t="str">
        <f>IF(AND('Mapa final'!$AB$155="Muy Baja",'Mapa final'!$AD$155="Mayor"),CONCATENATE("R50C",'Mapa final'!$R$155),"")</f>
        <v/>
      </c>
      <c r="U255" s="122" t="str">
        <f>IF(AND('Mapa final'!$AB$156="Muy Baja",'Mapa final'!$AD$156="Mayor"),CONCATENATE("R50C",'Mapa final'!$R$156),"")</f>
        <v/>
      </c>
      <c r="V255" s="47" t="str">
        <f>IF(AND('Mapa final'!$AB$154="Muy Baja",'Mapa final'!$AD$154="Catastrófico"),CONCATENATE("R50C",'Mapa final'!$R$154),"")</f>
        <v/>
      </c>
      <c r="W255" s="48" t="str">
        <f>IF(AND('Mapa final'!$AB$155="Muy Baja",'Mapa final'!$AD$155="Catastrófico"),CONCATENATE("R50C",'Mapa final'!$R$155),"")</f>
        <v/>
      </c>
      <c r="X255" s="114" t="str">
        <f>IF(AND('Mapa final'!$AB$156="Muy Baja",'Mapa final'!$AD$156="Catastrófico"),CONCATENATE("R50C",'Mapa final'!$R$156),"")</f>
        <v/>
      </c>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row>
    <row r="256" spans="1:65" x14ac:dyDescent="0.25">
      <c r="A256" s="58"/>
      <c r="B256" s="58"/>
      <c r="C256" s="58"/>
      <c r="D256" s="58"/>
      <c r="E256" s="58"/>
      <c r="F256" s="58"/>
      <c r="G256" s="58"/>
      <c r="H256" s="58"/>
      <c r="I256" s="58"/>
      <c r="J256" s="312" t="s">
        <v>103</v>
      </c>
      <c r="K256" s="286"/>
      <c r="L256" s="286"/>
      <c r="M256" s="285" t="s">
        <v>102</v>
      </c>
      <c r="N256" s="286"/>
      <c r="O256" s="286"/>
      <c r="P256" s="285" t="s">
        <v>101</v>
      </c>
      <c r="Q256" s="286"/>
      <c r="R256" s="286"/>
      <c r="S256" s="285" t="s">
        <v>100</v>
      </c>
      <c r="T256" s="317"/>
      <c r="U256" s="286"/>
      <c r="V256" s="285" t="s">
        <v>99</v>
      </c>
      <c r="W256" s="286"/>
      <c r="X256" s="31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row>
    <row r="257" spans="1:65" x14ac:dyDescent="0.25">
      <c r="A257" s="58"/>
      <c r="B257" s="58"/>
      <c r="C257" s="58"/>
      <c r="D257" s="58"/>
      <c r="E257" s="58"/>
      <c r="F257" s="58"/>
      <c r="G257" s="58"/>
      <c r="H257" s="58"/>
      <c r="I257" s="58"/>
      <c r="J257" s="313"/>
      <c r="K257" s="286"/>
      <c r="L257" s="286"/>
      <c r="M257" s="287"/>
      <c r="N257" s="286"/>
      <c r="O257" s="286"/>
      <c r="P257" s="287"/>
      <c r="Q257" s="286"/>
      <c r="R257" s="286"/>
      <c r="S257" s="287"/>
      <c r="T257" s="286"/>
      <c r="U257" s="286"/>
      <c r="V257" s="287"/>
      <c r="W257" s="286"/>
      <c r="X257" s="31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row>
    <row r="258" spans="1:65" x14ac:dyDescent="0.25">
      <c r="A258" s="58"/>
      <c r="B258" s="58"/>
      <c r="C258" s="58"/>
      <c r="D258" s="58"/>
      <c r="E258" s="58"/>
      <c r="F258" s="58"/>
      <c r="G258" s="58"/>
      <c r="H258" s="58"/>
      <c r="I258" s="58"/>
      <c r="J258" s="313"/>
      <c r="K258" s="286"/>
      <c r="L258" s="286"/>
      <c r="M258" s="287"/>
      <c r="N258" s="286"/>
      <c r="O258" s="286"/>
      <c r="P258" s="287"/>
      <c r="Q258" s="286"/>
      <c r="R258" s="286"/>
      <c r="S258" s="287"/>
      <c r="T258" s="286"/>
      <c r="U258" s="286"/>
      <c r="V258" s="287"/>
      <c r="W258" s="286"/>
      <c r="X258" s="31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row>
    <row r="259" spans="1:65" x14ac:dyDescent="0.25">
      <c r="A259" s="58"/>
      <c r="B259" s="58"/>
      <c r="C259" s="58"/>
      <c r="D259" s="58"/>
      <c r="E259" s="58"/>
      <c r="F259" s="58"/>
      <c r="G259" s="58"/>
      <c r="H259" s="58"/>
      <c r="I259" s="58"/>
      <c r="J259" s="313"/>
      <c r="K259" s="286"/>
      <c r="L259" s="286"/>
      <c r="M259" s="287"/>
      <c r="N259" s="286"/>
      <c r="O259" s="286"/>
      <c r="P259" s="287"/>
      <c r="Q259" s="286"/>
      <c r="R259" s="286"/>
      <c r="S259" s="287"/>
      <c r="T259" s="286"/>
      <c r="U259" s="286"/>
      <c r="V259" s="287"/>
      <c r="W259" s="286"/>
      <c r="X259" s="31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row>
    <row r="260" spans="1:65" x14ac:dyDescent="0.25">
      <c r="A260" s="58"/>
      <c r="B260" s="58"/>
      <c r="C260" s="58"/>
      <c r="D260" s="58"/>
      <c r="E260" s="58"/>
      <c r="F260" s="58"/>
      <c r="G260" s="58"/>
      <c r="H260" s="58"/>
      <c r="I260" s="58"/>
      <c r="J260" s="313"/>
      <c r="K260" s="286"/>
      <c r="L260" s="286"/>
      <c r="M260" s="287"/>
      <c r="N260" s="286"/>
      <c r="O260" s="286"/>
      <c r="P260" s="287"/>
      <c r="Q260" s="286"/>
      <c r="R260" s="286"/>
      <c r="S260" s="287"/>
      <c r="T260" s="286"/>
      <c r="U260" s="286"/>
      <c r="V260" s="287"/>
      <c r="W260" s="286"/>
      <c r="X260" s="31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row>
    <row r="261" spans="1:65" ht="15.75" thickBot="1" x14ac:dyDescent="0.3">
      <c r="A261" s="58"/>
      <c r="B261" s="58"/>
      <c r="C261" s="58"/>
      <c r="D261" s="58"/>
      <c r="E261" s="58"/>
      <c r="F261" s="58"/>
      <c r="G261" s="58"/>
      <c r="H261" s="58"/>
      <c r="I261" s="58"/>
      <c r="J261" s="314"/>
      <c r="K261" s="315"/>
      <c r="L261" s="315"/>
      <c r="M261" s="316"/>
      <c r="N261" s="315"/>
      <c r="O261" s="315"/>
      <c r="P261" s="316"/>
      <c r="Q261" s="315"/>
      <c r="R261" s="315"/>
      <c r="S261" s="316"/>
      <c r="T261" s="315"/>
      <c r="U261" s="315"/>
      <c r="V261" s="316"/>
      <c r="W261" s="315"/>
      <c r="X261" s="319"/>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row>
    <row r="262" spans="1:65" x14ac:dyDescent="0.2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row>
    <row r="263" spans="1:65" ht="15" customHeight="1" x14ac:dyDescent="0.25">
      <c r="A263" s="58"/>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58"/>
      <c r="AG263" s="58"/>
      <c r="AH263" s="58"/>
      <c r="AI263" s="58"/>
      <c r="AJ263" s="58"/>
      <c r="AK263" s="58"/>
      <c r="AL263" s="58"/>
      <c r="AM263" s="58"/>
      <c r="AN263" s="58"/>
      <c r="AO263" s="58"/>
      <c r="AP263" s="58"/>
      <c r="AQ263" s="58"/>
      <c r="AR263" s="58"/>
      <c r="AS263" s="58"/>
    </row>
    <row r="264" spans="1:65" ht="15" customHeight="1" x14ac:dyDescent="0.25">
      <c r="A264" s="58"/>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58"/>
      <c r="AG264" s="58"/>
      <c r="AH264" s="58"/>
      <c r="AI264" s="58"/>
      <c r="AJ264" s="58"/>
      <c r="AK264" s="58"/>
      <c r="AL264" s="58"/>
      <c r="AM264" s="58"/>
      <c r="AN264" s="58"/>
      <c r="AO264" s="58"/>
      <c r="AP264" s="58"/>
      <c r="AQ264" s="58"/>
      <c r="AR264" s="58"/>
      <c r="AS264" s="58"/>
    </row>
    <row r="265" spans="1:65" x14ac:dyDescent="0.2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row>
    <row r="266" spans="1:65" x14ac:dyDescent="0.2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row>
    <row r="267" spans="1:65" x14ac:dyDescent="0.2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row>
    <row r="268" spans="1:65" x14ac:dyDescent="0.2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row>
    <row r="269" spans="1:65" x14ac:dyDescent="0.2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row>
    <row r="270" spans="1:65" x14ac:dyDescent="0.2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row>
    <row r="271" spans="1:65" x14ac:dyDescent="0.2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row>
    <row r="272" spans="1:65" x14ac:dyDescent="0.2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row>
    <row r="273" spans="1:45" x14ac:dyDescent="0.2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row>
    <row r="274" spans="1:45" x14ac:dyDescent="0.2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row>
    <row r="275" spans="1:45" x14ac:dyDescent="0.2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row>
    <row r="276" spans="1:45" x14ac:dyDescent="0.2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row>
    <row r="277" spans="1:45" x14ac:dyDescent="0.2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row>
    <row r="278" spans="1:45" x14ac:dyDescent="0.2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row>
    <row r="279" spans="1:45" x14ac:dyDescent="0.2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row>
    <row r="280" spans="1:45" x14ac:dyDescent="0.2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row>
    <row r="281" spans="1:45" x14ac:dyDescent="0.2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row>
    <row r="282" spans="1:45" x14ac:dyDescent="0.2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row>
    <row r="283" spans="1:45" x14ac:dyDescent="0.2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row>
    <row r="284" spans="1:45" x14ac:dyDescent="0.2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row>
    <row r="285" spans="1:45" x14ac:dyDescent="0.2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row>
    <row r="286" spans="1:45" x14ac:dyDescent="0.2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row>
    <row r="287" spans="1:45" x14ac:dyDescent="0.2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row>
    <row r="288" spans="1:45" x14ac:dyDescent="0.2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row>
    <row r="289" spans="1:45" x14ac:dyDescent="0.2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row>
    <row r="290" spans="1:45" x14ac:dyDescent="0.2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row>
    <row r="291" spans="1:45" x14ac:dyDescent="0.2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row>
    <row r="292" spans="1:45" x14ac:dyDescent="0.2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row>
    <row r="293" spans="1:45" x14ac:dyDescent="0.2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row>
    <row r="294" spans="1:45" x14ac:dyDescent="0.2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row>
    <row r="295" spans="1:45" x14ac:dyDescent="0.2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row>
    <row r="296" spans="1:45" x14ac:dyDescent="0.2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row>
    <row r="297" spans="1:45" x14ac:dyDescent="0.2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row>
    <row r="298" spans="1:45" x14ac:dyDescent="0.2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row>
    <row r="299" spans="1:45" x14ac:dyDescent="0.2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row>
    <row r="300" spans="1:45" x14ac:dyDescent="0.2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row>
    <row r="301" spans="1:45" x14ac:dyDescent="0.2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row>
    <row r="302" spans="1:45" x14ac:dyDescent="0.2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row>
    <row r="303" spans="1:45" x14ac:dyDescent="0.2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row>
    <row r="304" spans="1:45" x14ac:dyDescent="0.2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row>
    <row r="305" spans="1:45" x14ac:dyDescent="0.2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row>
    <row r="306" spans="1:45" x14ac:dyDescent="0.2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row>
    <row r="307" spans="1:45" x14ac:dyDescent="0.2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row>
    <row r="308" spans="1:45" x14ac:dyDescent="0.2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row>
    <row r="309" spans="1:45" x14ac:dyDescent="0.2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row>
    <row r="310" spans="1:45" x14ac:dyDescent="0.2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row>
    <row r="311" spans="1:45" x14ac:dyDescent="0.2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row>
    <row r="312" spans="1:45" x14ac:dyDescent="0.2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row>
    <row r="313" spans="1:45" x14ac:dyDescent="0.2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row>
    <row r="314" spans="1:45" x14ac:dyDescent="0.2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row>
    <row r="315" spans="1:45" x14ac:dyDescent="0.2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row>
    <row r="316" spans="1:45" x14ac:dyDescent="0.2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row>
    <row r="317" spans="1:45" x14ac:dyDescent="0.2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row>
    <row r="318" spans="1:45" x14ac:dyDescent="0.2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row>
    <row r="319" spans="1:45" x14ac:dyDescent="0.2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row>
    <row r="320" spans="1:45" x14ac:dyDescent="0.2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row>
    <row r="321" spans="1:45" x14ac:dyDescent="0.2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row>
    <row r="322" spans="1:45" x14ac:dyDescent="0.2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row>
    <row r="323" spans="1:45" x14ac:dyDescent="0.2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row>
    <row r="324" spans="1:45" x14ac:dyDescent="0.2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row>
    <row r="325" spans="1:45" x14ac:dyDescent="0.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row>
    <row r="326" spans="1:45" x14ac:dyDescent="0.2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row>
    <row r="327" spans="1:45" x14ac:dyDescent="0.2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row>
    <row r="328" spans="1:45" x14ac:dyDescent="0.2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row>
    <row r="329" spans="1:45" x14ac:dyDescent="0.2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row>
    <row r="330" spans="1:45" x14ac:dyDescent="0.2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row>
    <row r="331" spans="1:45" x14ac:dyDescent="0.2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row>
    <row r="332" spans="1:45" x14ac:dyDescent="0.2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row>
    <row r="333" spans="1:45" x14ac:dyDescent="0.2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row>
    <row r="334" spans="1:45" x14ac:dyDescent="0.2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row>
    <row r="335" spans="1:45" x14ac:dyDescent="0.2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row>
    <row r="336" spans="1:45" x14ac:dyDescent="0.2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row>
    <row r="337" spans="1:45" x14ac:dyDescent="0.2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row>
    <row r="338" spans="1:45" x14ac:dyDescent="0.2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row>
    <row r="339" spans="1:45" x14ac:dyDescent="0.2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row>
    <row r="340" spans="1:45" x14ac:dyDescent="0.2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row>
    <row r="341" spans="1:45" x14ac:dyDescent="0.2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row>
    <row r="342" spans="1:45" x14ac:dyDescent="0.2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row>
    <row r="343" spans="1:45" x14ac:dyDescent="0.2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row>
    <row r="344" spans="1:45" x14ac:dyDescent="0.2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row>
    <row r="345" spans="1:45" x14ac:dyDescent="0.2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row>
    <row r="346" spans="1:45" x14ac:dyDescent="0.2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row>
    <row r="347" spans="1:45" x14ac:dyDescent="0.2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row>
    <row r="348" spans="1:45" x14ac:dyDescent="0.2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row>
    <row r="349" spans="1:45" x14ac:dyDescent="0.2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row>
    <row r="350" spans="1:45" x14ac:dyDescent="0.2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row>
    <row r="351" spans="1:45" x14ac:dyDescent="0.2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row>
    <row r="352" spans="1:45" x14ac:dyDescent="0.2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row>
    <row r="353" spans="1:45" x14ac:dyDescent="0.2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row>
    <row r="354" spans="1:45" x14ac:dyDescent="0.2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row>
    <row r="355" spans="1:45" x14ac:dyDescent="0.2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row>
    <row r="356" spans="1:45" x14ac:dyDescent="0.2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row>
    <row r="357" spans="1:45" x14ac:dyDescent="0.2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row>
    <row r="358" spans="1:45" x14ac:dyDescent="0.2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row>
    <row r="359" spans="1:45" x14ac:dyDescent="0.2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row>
    <row r="360" spans="1:45" x14ac:dyDescent="0.2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row>
    <row r="361" spans="1:45" x14ac:dyDescent="0.2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row>
    <row r="362" spans="1:45" x14ac:dyDescent="0.2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row>
    <row r="363" spans="1:45" x14ac:dyDescent="0.2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row>
    <row r="364" spans="1:45" x14ac:dyDescent="0.2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row>
    <row r="365" spans="1:45" x14ac:dyDescent="0.2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row>
    <row r="366" spans="1:45" x14ac:dyDescent="0.2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row>
    <row r="367" spans="1:45" x14ac:dyDescent="0.2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row>
    <row r="368" spans="1:45" x14ac:dyDescent="0.2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row>
    <row r="369" spans="1:45" x14ac:dyDescent="0.2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row>
    <row r="370" spans="1:45" x14ac:dyDescent="0.2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row>
    <row r="371" spans="1:45" x14ac:dyDescent="0.2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row>
    <row r="372" spans="1:45" x14ac:dyDescent="0.2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row>
    <row r="373" spans="1:45" x14ac:dyDescent="0.2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row>
    <row r="374" spans="1:45" x14ac:dyDescent="0.2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row>
    <row r="375" spans="1:45" x14ac:dyDescent="0.2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row>
    <row r="376" spans="1:45" x14ac:dyDescent="0.2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row>
    <row r="377" spans="1:45" x14ac:dyDescent="0.2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row>
    <row r="378" spans="1:45" x14ac:dyDescent="0.2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row>
    <row r="379" spans="1:45" x14ac:dyDescent="0.2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row>
    <row r="380" spans="1:45" x14ac:dyDescent="0.2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row>
    <row r="381" spans="1:45" x14ac:dyDescent="0.2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row>
    <row r="382" spans="1:45" x14ac:dyDescent="0.2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row>
    <row r="383" spans="1:45" x14ac:dyDescent="0.2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row>
    <row r="384" spans="1:45" x14ac:dyDescent="0.2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row>
    <row r="385" spans="1:45" x14ac:dyDescent="0.2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row>
    <row r="386" spans="1:45" x14ac:dyDescent="0.2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row>
    <row r="387" spans="1:45" x14ac:dyDescent="0.2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row>
    <row r="388" spans="1:45"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row>
    <row r="389" spans="1:45" x14ac:dyDescent="0.2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row>
    <row r="390" spans="1:45" x14ac:dyDescent="0.2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row>
    <row r="391" spans="1:45" x14ac:dyDescent="0.25">
      <c r="A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row>
    <row r="392" spans="1:45" x14ac:dyDescent="0.25">
      <c r="A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row>
    <row r="393" spans="1:45" x14ac:dyDescent="0.25">
      <c r="A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row>
    <row r="394" spans="1:45" x14ac:dyDescent="0.25">
      <c r="A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row>
    <row r="395" spans="1:45" x14ac:dyDescent="0.25">
      <c r="A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row>
    <row r="396" spans="1:45" x14ac:dyDescent="0.25">
      <c r="A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row>
    <row r="397" spans="1:45" x14ac:dyDescent="0.25">
      <c r="A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row>
    <row r="398" spans="1:45" x14ac:dyDescent="0.25">
      <c r="A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row>
    <row r="399" spans="1:45" x14ac:dyDescent="0.25">
      <c r="A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row>
    <row r="400" spans="1:45" x14ac:dyDescent="0.25">
      <c r="A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row>
    <row r="401" spans="1:45" x14ac:dyDescent="0.25">
      <c r="A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row>
    <row r="402" spans="1:45" x14ac:dyDescent="0.25">
      <c r="A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row>
    <row r="403" spans="1:45" x14ac:dyDescent="0.25">
      <c r="A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row>
    <row r="404" spans="1:45" x14ac:dyDescent="0.25">
      <c r="A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row>
    <row r="405" spans="1:45" x14ac:dyDescent="0.25">
      <c r="A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row>
    <row r="406" spans="1:45" x14ac:dyDescent="0.25">
      <c r="A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row>
    <row r="407" spans="1:45" x14ac:dyDescent="0.25">
      <c r="A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row>
    <row r="408" spans="1:45" x14ac:dyDescent="0.25">
      <c r="A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row>
    <row r="409" spans="1:45" x14ac:dyDescent="0.25">
      <c r="A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row>
    <row r="410" spans="1:45" x14ac:dyDescent="0.25">
      <c r="A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row>
    <row r="411" spans="1:45" x14ac:dyDescent="0.25">
      <c r="A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row>
    <row r="412" spans="1:45" x14ac:dyDescent="0.25">
      <c r="A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row>
    <row r="413" spans="1:45" x14ac:dyDescent="0.25">
      <c r="A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row>
    <row r="414" spans="1:45" x14ac:dyDescent="0.25">
      <c r="A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row>
    <row r="415" spans="1:45" x14ac:dyDescent="0.25">
      <c r="A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row>
    <row r="416" spans="1:45" x14ac:dyDescent="0.25">
      <c r="A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row>
    <row r="417" spans="1:45" x14ac:dyDescent="0.25">
      <c r="A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row>
    <row r="418" spans="1:45" x14ac:dyDescent="0.25">
      <c r="A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row>
    <row r="419" spans="1:45" x14ac:dyDescent="0.25">
      <c r="A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row>
    <row r="420" spans="1:45" x14ac:dyDescent="0.25">
      <c r="A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row>
    <row r="421" spans="1:45" x14ac:dyDescent="0.25">
      <c r="A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row>
    <row r="422" spans="1:45" x14ac:dyDescent="0.25">
      <c r="A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row>
    <row r="423" spans="1:45" x14ac:dyDescent="0.25">
      <c r="A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row>
    <row r="424" spans="1:45" x14ac:dyDescent="0.25">
      <c r="A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row>
    <row r="425" spans="1:45" x14ac:dyDescent="0.25">
      <c r="A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row>
    <row r="426" spans="1:45" x14ac:dyDescent="0.25">
      <c r="A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row>
    <row r="427" spans="1:45" x14ac:dyDescent="0.25">
      <c r="A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row>
    <row r="428" spans="1:45" x14ac:dyDescent="0.25">
      <c r="A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row>
    <row r="429" spans="1:45" x14ac:dyDescent="0.25">
      <c r="A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row>
    <row r="430" spans="1:45" x14ac:dyDescent="0.25">
      <c r="A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row>
    <row r="431" spans="1:45" x14ac:dyDescent="0.25">
      <c r="A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row>
    <row r="432" spans="1:45" x14ac:dyDescent="0.25">
      <c r="A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row>
    <row r="433" spans="1:45" x14ac:dyDescent="0.25">
      <c r="A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row>
    <row r="434" spans="1:45" x14ac:dyDescent="0.25">
      <c r="A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row>
    <row r="435" spans="1:45" x14ac:dyDescent="0.25">
      <c r="A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row>
    <row r="436" spans="1:45" x14ac:dyDescent="0.25">
      <c r="A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row>
    <row r="437" spans="1:45" x14ac:dyDescent="0.25">
      <c r="A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row>
    <row r="438" spans="1:45" x14ac:dyDescent="0.25">
      <c r="A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row>
    <row r="439" spans="1:45" x14ac:dyDescent="0.25">
      <c r="A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row>
    <row r="440" spans="1:45" x14ac:dyDescent="0.25">
      <c r="A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row>
    <row r="441" spans="1:45" x14ac:dyDescent="0.25">
      <c r="A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row>
    <row r="442" spans="1:45" x14ac:dyDescent="0.25">
      <c r="A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row>
    <row r="443" spans="1:45" x14ac:dyDescent="0.25">
      <c r="A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row>
    <row r="444" spans="1:45" x14ac:dyDescent="0.25">
      <c r="A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row>
    <row r="445" spans="1:45" x14ac:dyDescent="0.25">
      <c r="A445" s="58"/>
    </row>
    <row r="446" spans="1:45" x14ac:dyDescent="0.25">
      <c r="A446" s="58"/>
    </row>
    <row r="447" spans="1:45" x14ac:dyDescent="0.25">
      <c r="A447" s="58"/>
    </row>
    <row r="448" spans="1:45" x14ac:dyDescent="0.25">
      <c r="A448" s="58"/>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S160"/>
  <sheetViews>
    <sheetView tabSelected="1" zoomScale="98" zoomScaleNormal="98" workbookViewId="0">
      <pane ySplit="6" topLeftCell="A7" activePane="bottomLeft" state="frozen"/>
      <selection pane="bottomLeft" activeCell="A7" sqref="A7:A9"/>
    </sheetView>
  </sheetViews>
  <sheetFormatPr baseColWidth="10" defaultColWidth="11.42578125" defaultRowHeight="16.5" x14ac:dyDescent="0.25"/>
  <cols>
    <col min="1" max="1" width="4" style="1" bestFit="1" customWidth="1"/>
    <col min="2" max="2" width="21.7109375" style="1" customWidth="1"/>
    <col min="3" max="3" width="25.5703125" style="1" hidden="1" customWidth="1"/>
    <col min="4" max="4" width="20.5703125" style="1" hidden="1" customWidth="1"/>
    <col min="5" max="5" width="15.5703125" style="1" hidden="1" customWidth="1"/>
    <col min="6" max="6" width="24.42578125" style="1" hidden="1" customWidth="1"/>
    <col min="7" max="7" width="21.85546875" style="1" hidden="1" customWidth="1"/>
    <col min="8" max="8" width="32.42578125" style="2" customWidth="1"/>
    <col min="9" max="9" width="18.5703125" style="1" customWidth="1"/>
    <col min="10" max="10" width="17.85546875" style="1" hidden="1" customWidth="1"/>
    <col min="11" max="11" width="16.5703125" style="1" hidden="1" customWidth="1"/>
    <col min="12" max="12" width="6.28515625" style="1" hidden="1" customWidth="1"/>
    <col min="13" max="13" width="33" style="1" hidden="1" customWidth="1"/>
    <col min="14" max="14" width="42" style="1" hidden="1" customWidth="1"/>
    <col min="15" max="15" width="15.42578125" style="1" hidden="1" customWidth="1"/>
    <col min="16" max="16" width="6.28515625" style="1" hidden="1" customWidth="1"/>
    <col min="17" max="17" width="16" style="1" hidden="1" customWidth="1"/>
    <col min="18" max="18" width="5.85546875" style="1" hidden="1" customWidth="1"/>
    <col min="19" max="19" width="49.42578125" style="2" customWidth="1"/>
    <col min="20" max="20" width="15.140625" style="1" hidden="1" customWidth="1"/>
    <col min="21" max="21" width="6.85546875" style="1" hidden="1" customWidth="1"/>
    <col min="22" max="22" width="5" style="1" hidden="1" customWidth="1"/>
    <col min="23" max="23" width="5.5703125" style="1" hidden="1" customWidth="1"/>
    <col min="24" max="24" width="7.140625" style="1" hidden="1" customWidth="1"/>
    <col min="25" max="25" width="6.7109375" style="1" hidden="1" customWidth="1"/>
    <col min="26" max="26" width="7.5703125" style="1" hidden="1" customWidth="1"/>
    <col min="27" max="27" width="10.5703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37.42578125" style="2" customWidth="1"/>
    <col min="35" max="35" width="18.85546875" style="1" hidden="1" customWidth="1"/>
    <col min="36" max="36" width="12.5703125" style="151" hidden="1" customWidth="1"/>
    <col min="37" max="37" width="16.140625" style="151" hidden="1" customWidth="1"/>
    <col min="38" max="38" width="18.5703125" style="152" hidden="1" customWidth="1"/>
    <col min="39" max="39" width="60.28515625" style="2" customWidth="1"/>
    <col min="40" max="40" width="12.28515625" style="2" customWidth="1"/>
    <col min="41" max="41" width="45.42578125" style="2" customWidth="1"/>
    <col min="42" max="42" width="11.5703125" style="2" customWidth="1"/>
    <col min="43" max="45" width="11.42578125" style="2"/>
    <col min="46" max="46" width="32.28515625" style="2" customWidth="1"/>
    <col min="47" max="16384" width="11.42578125" style="2"/>
  </cols>
  <sheetData>
    <row r="1" spans="1:71" ht="16.5" customHeight="1" x14ac:dyDescent="0.25">
      <c r="A1" s="372" t="s">
        <v>573</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24" customHeight="1" x14ac:dyDescent="0.25">
      <c r="A2" s="374"/>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x14ac:dyDescent="0.25">
      <c r="A3" s="24"/>
      <c r="B3" s="24"/>
      <c r="C3" s="24"/>
      <c r="D3" s="24"/>
      <c r="E3" s="25"/>
      <c r="F3" s="24"/>
      <c r="G3" s="24"/>
      <c r="H3" s="23"/>
      <c r="I3" s="24"/>
      <c r="J3" s="24"/>
      <c r="K3" s="24"/>
      <c r="L3" s="24"/>
      <c r="M3" s="24"/>
      <c r="N3" s="24"/>
      <c r="O3" s="24"/>
      <c r="P3" s="24"/>
      <c r="Q3" s="24"/>
      <c r="R3" s="24"/>
      <c r="S3" s="23"/>
      <c r="T3" s="24"/>
      <c r="U3" s="24"/>
      <c r="V3" s="24"/>
      <c r="W3" s="24"/>
      <c r="X3" s="24"/>
      <c r="Y3" s="24"/>
      <c r="Z3" s="24"/>
      <c r="AA3" s="24"/>
      <c r="AB3" s="24"/>
      <c r="AC3" s="24"/>
      <c r="AD3" s="24"/>
      <c r="AE3" s="24"/>
      <c r="AF3" s="24"/>
      <c r="AG3" s="24"/>
      <c r="AH3" s="23"/>
      <c r="AI3" s="24"/>
      <c r="AJ3" s="149"/>
      <c r="AK3" s="149"/>
      <c r="AL3" s="150"/>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1:71" x14ac:dyDescent="0.25">
      <c r="A4" s="376" t="s">
        <v>125</v>
      </c>
      <c r="B4" s="377"/>
      <c r="C4" s="377"/>
      <c r="D4" s="377"/>
      <c r="E4" s="377"/>
      <c r="F4" s="377"/>
      <c r="G4" s="377"/>
      <c r="H4" s="377"/>
      <c r="I4" s="377"/>
      <c r="J4" s="378"/>
      <c r="K4" s="376" t="s">
        <v>126</v>
      </c>
      <c r="L4" s="377"/>
      <c r="M4" s="377"/>
      <c r="N4" s="377"/>
      <c r="O4" s="377"/>
      <c r="P4" s="377"/>
      <c r="Q4" s="378"/>
      <c r="R4" s="376" t="s">
        <v>127</v>
      </c>
      <c r="S4" s="377"/>
      <c r="T4" s="377"/>
      <c r="U4" s="377"/>
      <c r="V4" s="377"/>
      <c r="W4" s="377"/>
      <c r="X4" s="377"/>
      <c r="Y4" s="377"/>
      <c r="Z4" s="378"/>
      <c r="AA4" s="376" t="s">
        <v>128</v>
      </c>
      <c r="AB4" s="377"/>
      <c r="AC4" s="377"/>
      <c r="AD4" s="377"/>
      <c r="AE4" s="377"/>
      <c r="AF4" s="377"/>
      <c r="AG4" s="378"/>
      <c r="AH4" s="376" t="s">
        <v>34</v>
      </c>
      <c r="AI4" s="377"/>
      <c r="AJ4" s="377"/>
      <c r="AK4" s="377"/>
      <c r="AL4" s="377"/>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1:71" ht="16.5" customHeight="1" x14ac:dyDescent="0.25">
      <c r="A5" s="382" t="s">
        <v>0</v>
      </c>
      <c r="B5" s="328" t="s">
        <v>189</v>
      </c>
      <c r="C5" s="328" t="s">
        <v>190</v>
      </c>
      <c r="D5" s="328" t="s">
        <v>172</v>
      </c>
      <c r="E5" s="385" t="s">
        <v>2</v>
      </c>
      <c r="F5" s="328" t="s">
        <v>3</v>
      </c>
      <c r="G5" s="328" t="s">
        <v>38</v>
      </c>
      <c r="H5" s="384" t="s">
        <v>1</v>
      </c>
      <c r="I5" s="327" t="s">
        <v>44</v>
      </c>
      <c r="J5" s="328" t="s">
        <v>121</v>
      </c>
      <c r="K5" s="386" t="s">
        <v>33</v>
      </c>
      <c r="L5" s="387" t="s">
        <v>5</v>
      </c>
      <c r="M5" s="327" t="s">
        <v>80</v>
      </c>
      <c r="N5" s="327" t="s">
        <v>85</v>
      </c>
      <c r="O5" s="329" t="s">
        <v>39</v>
      </c>
      <c r="P5" s="387" t="s">
        <v>5</v>
      </c>
      <c r="Q5" s="328" t="s">
        <v>42</v>
      </c>
      <c r="R5" s="379" t="s">
        <v>11</v>
      </c>
      <c r="S5" s="325" t="s">
        <v>137</v>
      </c>
      <c r="T5" s="327" t="s">
        <v>12</v>
      </c>
      <c r="U5" s="325" t="s">
        <v>8</v>
      </c>
      <c r="V5" s="325"/>
      <c r="W5" s="325"/>
      <c r="X5" s="325"/>
      <c r="Y5" s="325"/>
      <c r="Z5" s="325"/>
      <c r="AA5" s="381" t="s">
        <v>124</v>
      </c>
      <c r="AB5" s="381" t="s">
        <v>40</v>
      </c>
      <c r="AC5" s="381" t="s">
        <v>5</v>
      </c>
      <c r="AD5" s="381" t="s">
        <v>41</v>
      </c>
      <c r="AE5" s="381" t="s">
        <v>5</v>
      </c>
      <c r="AF5" s="381" t="s">
        <v>43</v>
      </c>
      <c r="AG5" s="379" t="s">
        <v>29</v>
      </c>
      <c r="AH5" s="325" t="s">
        <v>191</v>
      </c>
      <c r="AI5" s="325" t="s">
        <v>207</v>
      </c>
      <c r="AJ5" s="325" t="s">
        <v>197</v>
      </c>
      <c r="AK5" s="325" t="s">
        <v>198</v>
      </c>
      <c r="AL5" s="325" t="s">
        <v>192</v>
      </c>
      <c r="AM5" s="325" t="s">
        <v>604</v>
      </c>
      <c r="AN5" s="327" t="s">
        <v>610</v>
      </c>
      <c r="AO5" s="327" t="s">
        <v>605</v>
      </c>
      <c r="AP5" s="327" t="s">
        <v>610</v>
      </c>
      <c r="AQ5" s="329" t="s">
        <v>606</v>
      </c>
      <c r="AR5" s="330"/>
      <c r="AS5" s="325" t="s">
        <v>607</v>
      </c>
      <c r="AT5" s="325" t="s">
        <v>653</v>
      </c>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s="3" customFormat="1" ht="21.75" customHeight="1" x14ac:dyDescent="0.25">
      <c r="A6" s="383"/>
      <c r="B6" s="325"/>
      <c r="C6" s="325"/>
      <c r="D6" s="325"/>
      <c r="E6" s="385"/>
      <c r="F6" s="325"/>
      <c r="G6" s="325"/>
      <c r="H6" s="385"/>
      <c r="I6" s="328"/>
      <c r="J6" s="325"/>
      <c r="K6" s="328"/>
      <c r="L6" s="388"/>
      <c r="M6" s="328"/>
      <c r="N6" s="328"/>
      <c r="O6" s="388"/>
      <c r="P6" s="388"/>
      <c r="Q6" s="325"/>
      <c r="R6" s="380"/>
      <c r="S6" s="325"/>
      <c r="T6" s="328"/>
      <c r="U6" s="5" t="s">
        <v>13</v>
      </c>
      <c r="V6" s="5" t="s">
        <v>17</v>
      </c>
      <c r="W6" s="5" t="s">
        <v>28</v>
      </c>
      <c r="X6" s="5" t="s">
        <v>18</v>
      </c>
      <c r="Y6" s="5" t="s">
        <v>21</v>
      </c>
      <c r="Z6" s="5" t="s">
        <v>24</v>
      </c>
      <c r="AA6" s="381"/>
      <c r="AB6" s="381"/>
      <c r="AC6" s="381"/>
      <c r="AD6" s="381"/>
      <c r="AE6" s="381"/>
      <c r="AF6" s="381"/>
      <c r="AG6" s="380"/>
      <c r="AH6" s="325"/>
      <c r="AI6" s="325"/>
      <c r="AJ6" s="325"/>
      <c r="AK6" s="325"/>
      <c r="AL6" s="325"/>
      <c r="AM6" s="325"/>
      <c r="AN6" s="328"/>
      <c r="AO6" s="328"/>
      <c r="AP6" s="328"/>
      <c r="AQ6" s="185" t="s">
        <v>608</v>
      </c>
      <c r="AR6" s="185" t="s">
        <v>609</v>
      </c>
      <c r="AS6" s="326"/>
      <c r="AT6" s="326"/>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67.25" customHeight="1" x14ac:dyDescent="0.25">
      <c r="A7" s="345">
        <v>1</v>
      </c>
      <c r="B7" s="342" t="s">
        <v>348</v>
      </c>
      <c r="C7" s="348" t="s">
        <v>417</v>
      </c>
      <c r="D7" s="348" t="s">
        <v>193</v>
      </c>
      <c r="E7" s="323" t="s">
        <v>118</v>
      </c>
      <c r="F7" s="323" t="s">
        <v>489</v>
      </c>
      <c r="G7" s="323" t="s">
        <v>490</v>
      </c>
      <c r="H7" s="346" t="s">
        <v>188</v>
      </c>
      <c r="I7" s="323" t="s">
        <v>115</v>
      </c>
      <c r="J7" s="339">
        <v>4</v>
      </c>
      <c r="K7" s="320" t="str">
        <f>IF(J7&lt;=0,"",IF(J7&lt;=2,"Muy Baja",IF(J7&lt;=24,"Baja",IF(J7&lt;=500,"Media",IF(J7&lt;=5000,"Alta","Muy Alta")))))</f>
        <v>Baja</v>
      </c>
      <c r="L7" s="331">
        <f>IF(K7="","",IF(K7="Muy Baja",0.2,IF(K7="Baja",0.4,IF(K7="Media",0.6,IF(K7="Alta",0.8,IF(K7="Muy Alta",1,))))))</f>
        <v>0.4</v>
      </c>
      <c r="M7" s="334" t="s">
        <v>564</v>
      </c>
      <c r="N7" s="137"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20" t="str">
        <f>IF(OR(N7='Tabla Impacto'!$C$11,N7='Tabla Impacto'!$D$11),"Leve",IF(OR(N7='Tabla Impacto'!$C$12,N7='Tabla Impacto'!$D$12),"Menor",IF(OR(N7='Tabla Impacto'!$C$13,N7='Tabla Impacto'!$D$13),"Moderado",IF(OR(N7='Tabla Impacto'!$C$14,N7='Tabla Impacto'!$D$14),"Mayor",IF(OR(N7='Tabla Impacto'!$C$15,N7='Tabla Impacto'!$D$15),"Catastrófico","")))))</f>
        <v>Moderado</v>
      </c>
      <c r="P7" s="331">
        <f>IF(O7="","",IF(O7="Leve",0.2,IF(O7="Menor",0.4,IF(O7="Moderado",0.6,IF(O7="Mayor",0.8,IF(O7="Catastrófico",1,))))))</f>
        <v>0.6</v>
      </c>
      <c r="Q7" s="336"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0">
        <v>1</v>
      </c>
      <c r="S7" s="101" t="s">
        <v>194</v>
      </c>
      <c r="T7" s="102" t="str">
        <f>IF(OR(U7="Preventivo",U7="Detectivo"),"Probabilidad",IF(U7="Correctivo","Impacto",""))</f>
        <v>Probabilidad</v>
      </c>
      <c r="U7" s="103" t="s">
        <v>14</v>
      </c>
      <c r="V7" s="103" t="s">
        <v>9</v>
      </c>
      <c r="W7" s="104" t="str">
        <f>IF(AND(U7="Preventivo",V7="Automático"),"50%",IF(AND(U7="Preventivo",V7="Manual"),"40%",IF(AND(U7="Detectivo",V7="Automático"),"40%",IF(AND(U7="Detectivo",V7="Manual"),"30%",IF(AND(U7="Correctivo",V7="Automático"),"35%",IF(AND(U7="Correctivo",V7="Manual"),"25%",""))))))</f>
        <v>40%</v>
      </c>
      <c r="X7" s="103" t="s">
        <v>19</v>
      </c>
      <c r="Y7" s="103" t="s">
        <v>22</v>
      </c>
      <c r="Z7" s="103" t="s">
        <v>110</v>
      </c>
      <c r="AA7" s="105">
        <f>IFERROR(IF(T7="Probabilidad",($L$7-(+$L$7*W7)),IF(T7="Impacto",$L$7,"")),"")</f>
        <v>0.24</v>
      </c>
      <c r="AB7" s="106" t="str">
        <f>IFERROR(IF(AA7="","",IF(AA7&lt;=0.2,"Muy Baja",IF(AA7&lt;=0.4,"Baja",IF(AA7&lt;=0.6,"Media",IF(AA7&lt;=0.8,"Alta","Muy Alta"))))),"")</f>
        <v>Baja</v>
      </c>
      <c r="AC7" s="107">
        <f>+AA7</f>
        <v>0.24</v>
      </c>
      <c r="AD7" s="106" t="str">
        <f>IFERROR(IF(AE7="","",IF(AE7&lt;=0.2,"Leve",IF(AE7&lt;=0.4,"Menor",IF(AE7&lt;=0.6,"Moderado",IF(AE7&lt;=0.8,"Mayor","Catastrófico"))))),"")</f>
        <v>Moderado</v>
      </c>
      <c r="AE7" s="107">
        <f>IFERROR(IF(T7="Impacto",($P$7-(+$P$7*W7)),IF(T7="Probabilidad",$P$7,"")),"")</f>
        <v>0.6</v>
      </c>
      <c r="AF7" s="108"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09" t="s">
        <v>122</v>
      </c>
      <c r="AH7" s="134" t="s">
        <v>195</v>
      </c>
      <c r="AI7" s="111" t="s">
        <v>206</v>
      </c>
      <c r="AJ7" s="132" t="s">
        <v>199</v>
      </c>
      <c r="AK7" s="132" t="s">
        <v>199</v>
      </c>
      <c r="AL7" s="136" t="s">
        <v>196</v>
      </c>
      <c r="AM7" s="226" t="s">
        <v>631</v>
      </c>
      <c r="AN7" s="212">
        <v>0.33</v>
      </c>
      <c r="AO7" s="226" t="s">
        <v>631</v>
      </c>
      <c r="AP7" s="212">
        <v>0.33</v>
      </c>
      <c r="AQ7" s="136"/>
      <c r="AR7" s="217" t="s">
        <v>613</v>
      </c>
      <c r="AS7" s="214" t="s">
        <v>632</v>
      </c>
      <c r="AT7" s="226"/>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6.75" hidden="1" customHeight="1" x14ac:dyDescent="0.25">
      <c r="A8" s="341"/>
      <c r="B8" s="343"/>
      <c r="C8" s="352"/>
      <c r="D8" s="349"/>
      <c r="E8" s="324"/>
      <c r="F8" s="324"/>
      <c r="G8" s="324"/>
      <c r="H8" s="347"/>
      <c r="I8" s="324"/>
      <c r="J8" s="340"/>
      <c r="K8" s="321"/>
      <c r="L8" s="332"/>
      <c r="M8" s="335"/>
      <c r="N8" s="138"/>
      <c r="O8" s="321"/>
      <c r="P8" s="332"/>
      <c r="Q8" s="337"/>
      <c r="R8" s="100">
        <v>2</v>
      </c>
      <c r="S8" s="101"/>
      <c r="T8" s="102" t="str">
        <f t="shared" ref="T8:T9" si="0">IF(OR(U8="Preventivo",U8="Detectivo"),"Probabilidad",IF(U8="Correctivo","Impacto",""))</f>
        <v/>
      </c>
      <c r="U8" s="103"/>
      <c r="V8" s="103"/>
      <c r="W8" s="104" t="str">
        <f t="shared" ref="W8" si="1">IF(AND(U8="Preventivo",V8="Automático"),"50%",IF(AND(U8="Preventivo",V8="Manual"),"40%",IF(AND(U8="Detectivo",V8="Automático"),"40%",IF(AND(U8="Detectivo",V8="Manual"),"30%",IF(AND(U8="Correctivo",V8="Automático"),"35%",IF(AND(U8="Correctivo",V8="Manual"),"25%",""))))))</f>
        <v/>
      </c>
      <c r="X8" s="103"/>
      <c r="Y8" s="103"/>
      <c r="Z8" s="103"/>
      <c r="AA8" s="105" t="str">
        <f>IFERROR(IF(T8="Probabilidad",(AA7-(+AA7*W8)),IF(T8="Impacto",$L$7,"")),"")</f>
        <v/>
      </c>
      <c r="AB8" s="106" t="str">
        <f t="shared" ref="AB8:AB9" si="2">IFERROR(IF(AA8="","",IF(AA8&lt;=0.2,"Muy Baja",IF(AA8&lt;=0.4,"Baja",IF(AA8&lt;=0.6,"Media",IF(AA8&lt;=0.8,"Alta","Muy Alta"))))),"")</f>
        <v/>
      </c>
      <c r="AC8" s="107" t="str">
        <f t="shared" ref="AC8:AC9" si="3">+AA8</f>
        <v/>
      </c>
      <c r="AD8" s="106" t="str">
        <f t="shared" ref="AD8:AD9" si="4">IFERROR(IF(AE8="","",IF(AE8&lt;=0.2,"Leve",IF(AE8&lt;=0.4,"Menor",IF(AE8&lt;=0.6,"Moderado",IF(AE8&lt;=0.8,"Mayor","Catastrófico"))))),"")</f>
        <v/>
      </c>
      <c r="AE8" s="107" t="str">
        <f t="shared" ref="AE8:AE9" si="5">IFERROR(IF(T8="Impacto",($P$7-(+$P$7*W8)),IF(T8="Probabilidad",$P$7,"")),"")</f>
        <v/>
      </c>
      <c r="AF8" s="108"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09"/>
      <c r="AH8" s="136"/>
      <c r="AI8" s="111"/>
      <c r="AJ8" s="132"/>
      <c r="AK8" s="132"/>
      <c r="AL8" s="136"/>
      <c r="AM8" s="226"/>
      <c r="AN8" s="136"/>
      <c r="AO8" s="226"/>
      <c r="AP8" s="136"/>
      <c r="AQ8" s="136"/>
      <c r="AR8" s="217" t="s">
        <v>613</v>
      </c>
      <c r="AS8" s="136"/>
      <c r="AT8" s="226"/>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8" hidden="1" customHeight="1" x14ac:dyDescent="0.25">
      <c r="A9" s="341"/>
      <c r="B9" s="344"/>
      <c r="C9" s="352"/>
      <c r="D9" s="349"/>
      <c r="E9" s="324"/>
      <c r="F9" s="324"/>
      <c r="G9" s="324"/>
      <c r="H9" s="347"/>
      <c r="I9" s="324"/>
      <c r="J9" s="340"/>
      <c r="K9" s="322"/>
      <c r="L9" s="333"/>
      <c r="M9" s="335"/>
      <c r="N9" s="138"/>
      <c r="O9" s="322"/>
      <c r="P9" s="333"/>
      <c r="Q9" s="338"/>
      <c r="R9" s="100">
        <v>3</v>
      </c>
      <c r="S9" s="101"/>
      <c r="T9" s="102" t="str">
        <f t="shared" si="0"/>
        <v/>
      </c>
      <c r="U9" s="103"/>
      <c r="V9" s="103"/>
      <c r="W9" s="104"/>
      <c r="X9" s="103"/>
      <c r="Y9" s="103"/>
      <c r="Z9" s="103"/>
      <c r="AA9" s="105" t="str">
        <f>IFERROR(IF(T9="Probabilidad",(AA8-(+AA8*W9)),IF(T9="Impacto",$L$7,"")),"")</f>
        <v/>
      </c>
      <c r="AB9" s="106" t="str">
        <f t="shared" si="2"/>
        <v/>
      </c>
      <c r="AC9" s="107" t="str">
        <f t="shared" si="3"/>
        <v/>
      </c>
      <c r="AD9" s="106" t="str">
        <f t="shared" si="4"/>
        <v/>
      </c>
      <c r="AE9" s="107" t="str">
        <f t="shared" si="5"/>
        <v/>
      </c>
      <c r="AF9" s="108" t="str">
        <f t="shared" si="6"/>
        <v/>
      </c>
      <c r="AG9" s="109"/>
      <c r="AH9" s="136"/>
      <c r="AI9" s="111"/>
      <c r="AJ9" s="132"/>
      <c r="AK9" s="132"/>
      <c r="AL9" s="136"/>
      <c r="AM9" s="226"/>
      <c r="AN9" s="136"/>
      <c r="AO9" s="226"/>
      <c r="AP9" s="136"/>
      <c r="AQ9" s="136"/>
      <c r="AR9" s="217" t="s">
        <v>613</v>
      </c>
      <c r="AS9" s="136"/>
      <c r="AT9" s="226"/>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1.5" customHeight="1" x14ac:dyDescent="0.25">
      <c r="A10" s="341">
        <v>2</v>
      </c>
      <c r="B10" s="342" t="s">
        <v>348</v>
      </c>
      <c r="C10" s="348" t="s">
        <v>417</v>
      </c>
      <c r="D10" s="348" t="s">
        <v>193</v>
      </c>
      <c r="E10" s="323" t="s">
        <v>120</v>
      </c>
      <c r="F10" s="350" t="s">
        <v>491</v>
      </c>
      <c r="G10" s="364" t="s">
        <v>492</v>
      </c>
      <c r="H10" s="366" t="s">
        <v>418</v>
      </c>
      <c r="I10" s="323" t="s">
        <v>349</v>
      </c>
      <c r="J10" s="339">
        <v>160</v>
      </c>
      <c r="K10" s="320" t="str">
        <f>IF(J10&lt;=0,"",IF(J10&lt;=2,"Muy Baja",IF(J10&lt;=24,"Baja",IF(J10&lt;=500,"Media",IF(J10&lt;=5000,"Alta","Muy Alta")))))</f>
        <v>Media</v>
      </c>
      <c r="L10" s="331">
        <f>IF(K10="","",IF(K10="Muy Baja",0.2,IF(K10="Baja",0.4,IF(K10="Media",0.6,IF(K10="Alta",0.8,IF(K10="Muy Alta",1,))))))</f>
        <v>0.6</v>
      </c>
      <c r="M10" s="334" t="s">
        <v>564</v>
      </c>
      <c r="N10" s="137"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20" t="str">
        <f>IF(OR(N10='Tabla Impacto'!$C$11,N10='Tabla Impacto'!$D$11),"Leve",IF(OR(N10='Tabla Impacto'!$C$12,N10='Tabla Impacto'!$D$12),"Menor",IF(OR(N10='Tabla Impacto'!$C$13,N10='Tabla Impacto'!$D$13),"Moderado",IF(OR(N10='Tabla Impacto'!$C$14,N10='Tabla Impacto'!$D$14),"Mayor",IF(OR(N10='Tabla Impacto'!$C$15,N10='Tabla Impacto'!$D$15),"Catastrófico","")))))</f>
        <v>Moderado</v>
      </c>
      <c r="P10" s="331">
        <f>IF(O10="","",IF(O10="Leve",0.2,IF(O10="Menor",0.4,IF(O10="Moderado",0.6,IF(O10="Mayor",0.8,IF(O10="Catastrófico",1,))))))</f>
        <v>0.6</v>
      </c>
      <c r="Q10" s="336"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0">
        <v>1</v>
      </c>
      <c r="S10" s="101" t="s">
        <v>200</v>
      </c>
      <c r="T10" s="102" t="str">
        <f t="shared" ref="T10:T16" si="7">IF(OR(U10="Preventivo",U10="Detectivo"),"Probabilidad",IF(U10="Correctivo","Impacto",""))</f>
        <v>Probabilidad</v>
      </c>
      <c r="U10" s="103" t="s">
        <v>14</v>
      </c>
      <c r="V10" s="103" t="s">
        <v>9</v>
      </c>
      <c r="W10" s="104" t="str">
        <f t="shared" ref="W10:W16" si="8">IF(AND(U10="Preventivo",V10="Automático"),"50%",IF(AND(U10="Preventivo",V10="Manual"),"40%",IF(AND(U10="Detectivo",V10="Automático"),"40%",IF(AND(U10="Detectivo",V10="Manual"),"30%",IF(AND(U10="Correctivo",V10="Automático"),"35%",IF(AND(U10="Correctivo",V10="Manual"),"25%",""))))))</f>
        <v>40%</v>
      </c>
      <c r="X10" s="103" t="s">
        <v>19</v>
      </c>
      <c r="Y10" s="103" t="s">
        <v>22</v>
      </c>
      <c r="Z10" s="103" t="s">
        <v>110</v>
      </c>
      <c r="AA10" s="105">
        <f t="shared" ref="AA10:AA16" si="9">IFERROR(IF(T10="Probabilidad",(L10-(+L10*W10)),IF(T10="Impacto",L10,"")),"")</f>
        <v>0.36</v>
      </c>
      <c r="AB10" s="106" t="str">
        <f t="shared" ref="AB10:AB16" si="10">IFERROR(IF(AA10="","",IF(AA10&lt;=0.2,"Muy Baja",IF(AA10&lt;=0.4,"Baja",IF(AA10&lt;=0.6,"Media",IF(AA10&lt;=0.8,"Alta","Muy Alta"))))),"")</f>
        <v>Baja</v>
      </c>
      <c r="AC10" s="107">
        <f t="shared" ref="AC10:AC16" si="11">+AA10</f>
        <v>0.36</v>
      </c>
      <c r="AD10" s="106" t="str">
        <f t="shared" ref="AD10:AD16" si="12">IFERROR(IF(AE10="","",IF(AE10&lt;=0.2,"Leve",IF(AE10&lt;=0.4,"Menor",IF(AE10&lt;=0.6,"Moderado",IF(AE10&lt;=0.8,"Mayor","Catastrófico"))))),"")</f>
        <v>Moderado</v>
      </c>
      <c r="AE10" s="107">
        <f t="shared" ref="AE10:AE16" si="13">IFERROR(IF(T10="Impacto",(P10-(+P10*W10)),IF(T10="Probabilidad",P10,"")),"")</f>
        <v>0.6</v>
      </c>
      <c r="AF10" s="108" t="str">
        <f t="shared" ref="AF10:AF16"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09" t="s">
        <v>122</v>
      </c>
      <c r="AH10" s="154" t="s">
        <v>419</v>
      </c>
      <c r="AI10" s="163" t="s">
        <v>201</v>
      </c>
      <c r="AJ10" s="167" t="s">
        <v>202</v>
      </c>
      <c r="AK10" s="167" t="s">
        <v>202</v>
      </c>
      <c r="AL10" s="154" t="s">
        <v>420</v>
      </c>
      <c r="AM10" s="226" t="s">
        <v>633</v>
      </c>
      <c r="AN10" s="212">
        <v>0.33</v>
      </c>
      <c r="AO10" s="226" t="s">
        <v>634</v>
      </c>
      <c r="AP10" s="212">
        <v>0.33</v>
      </c>
      <c r="AQ10" s="136"/>
      <c r="AR10" s="217" t="s">
        <v>613</v>
      </c>
      <c r="AS10" s="215" t="s">
        <v>632</v>
      </c>
      <c r="AT10" s="226"/>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1.5" hidden="1" customHeight="1" x14ac:dyDescent="0.25">
      <c r="A11" s="341"/>
      <c r="B11" s="343"/>
      <c r="C11" s="352"/>
      <c r="D11" s="349"/>
      <c r="E11" s="324"/>
      <c r="F11" s="324"/>
      <c r="G11" s="365"/>
      <c r="H11" s="367"/>
      <c r="I11" s="324"/>
      <c r="J11" s="340"/>
      <c r="K11" s="321"/>
      <c r="L11" s="332"/>
      <c r="M11" s="335"/>
      <c r="N11" s="138"/>
      <c r="O11" s="321"/>
      <c r="P11" s="332"/>
      <c r="Q11" s="337"/>
      <c r="R11" s="100">
        <v>2</v>
      </c>
      <c r="S11" s="101"/>
      <c r="T11" s="102" t="str">
        <f t="shared" ref="T11:T12" si="15">IF(OR(U11="Preventivo",U11="Detectivo"),"Probabilidad",IF(U11="Correctivo","Impacto",""))</f>
        <v/>
      </c>
      <c r="U11" s="103"/>
      <c r="V11" s="103"/>
      <c r="W11" s="104"/>
      <c r="X11" s="103"/>
      <c r="Y11" s="103"/>
      <c r="Z11" s="103"/>
      <c r="AA11" s="105" t="str">
        <f>IFERROR(IF(T11="Probabilidad",(AA10-(+AA10*W11)),IF(T11="Impacto",L10,"")),"")</f>
        <v/>
      </c>
      <c r="AB11" s="106" t="str">
        <f t="shared" ref="AB11:AB12" si="16">IFERROR(IF(AA11="","",IF(AA11&lt;=0.2,"Muy Baja",IF(AA11&lt;=0.4,"Baja",IF(AA11&lt;=0.6,"Media",IF(AA11&lt;=0.8,"Alta","Muy Alta"))))),"")</f>
        <v/>
      </c>
      <c r="AC11" s="107" t="str">
        <f t="shared" ref="AC11:AC12" si="17">+AA11</f>
        <v/>
      </c>
      <c r="AD11" s="106" t="str">
        <f t="shared" ref="AD11:AD12" si="18">IFERROR(IF(AE11="","",IF(AE11&lt;=0.2,"Leve",IF(AE11&lt;=0.4,"Menor",IF(AE11&lt;=0.6,"Moderado",IF(AE11&lt;=0.8,"Mayor","Catastrófico"))))),"")</f>
        <v/>
      </c>
      <c r="AE11" s="107" t="str">
        <f>IFERROR(IF(T11="Impacto",(P10-(+P10*W11)),IF(T11="Probabilidad",P10,"")),"")</f>
        <v/>
      </c>
      <c r="AF11" s="108"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09"/>
      <c r="AH11" s="154"/>
      <c r="AI11" s="163"/>
      <c r="AJ11" s="167"/>
      <c r="AK11" s="167"/>
      <c r="AL11" s="154"/>
      <c r="AM11" s="136"/>
      <c r="AN11" s="136"/>
      <c r="AO11" s="136"/>
      <c r="AP11" s="136"/>
      <c r="AQ11" s="136"/>
      <c r="AR11" s="217" t="s">
        <v>613</v>
      </c>
      <c r="AS11" s="136"/>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1.5" hidden="1" customHeight="1" x14ac:dyDescent="0.25">
      <c r="A12" s="341"/>
      <c r="B12" s="344"/>
      <c r="C12" s="352"/>
      <c r="D12" s="349"/>
      <c r="E12" s="324"/>
      <c r="F12" s="324"/>
      <c r="G12" s="365"/>
      <c r="H12" s="367"/>
      <c r="I12" s="324"/>
      <c r="J12" s="340"/>
      <c r="K12" s="322"/>
      <c r="L12" s="333"/>
      <c r="M12" s="335"/>
      <c r="N12" s="138"/>
      <c r="O12" s="322"/>
      <c r="P12" s="333"/>
      <c r="Q12" s="338"/>
      <c r="R12" s="100">
        <v>3</v>
      </c>
      <c r="S12" s="101"/>
      <c r="T12" s="102" t="str">
        <f t="shared" si="15"/>
        <v/>
      </c>
      <c r="U12" s="103"/>
      <c r="V12" s="103"/>
      <c r="W12" s="104"/>
      <c r="X12" s="103"/>
      <c r="Y12" s="103"/>
      <c r="Z12" s="103"/>
      <c r="AA12" s="105" t="str">
        <f>IFERROR(IF(T12="Probabilidad",(AA11-(+AA11*W12)),IF(T12="Impacto",L10,"")),"")</f>
        <v/>
      </c>
      <c r="AB12" s="106" t="str">
        <f t="shared" si="16"/>
        <v/>
      </c>
      <c r="AC12" s="107" t="str">
        <f t="shared" si="17"/>
        <v/>
      </c>
      <c r="AD12" s="106" t="str">
        <f t="shared" si="18"/>
        <v/>
      </c>
      <c r="AE12" s="107" t="str">
        <f>IFERROR(IF(T12="Impacto",(P10-(+P10*W12)),IF(T12="Probabilidad",P10,"")),"")</f>
        <v/>
      </c>
      <c r="AF12" s="108" t="str">
        <f t="shared" si="19"/>
        <v/>
      </c>
      <c r="AG12" s="109"/>
      <c r="AH12" s="154"/>
      <c r="AI12" s="163"/>
      <c r="AJ12" s="167"/>
      <c r="AK12" s="167"/>
      <c r="AL12" s="154"/>
      <c r="AM12" s="136"/>
      <c r="AN12" s="136"/>
      <c r="AO12" s="136"/>
      <c r="AP12" s="136"/>
      <c r="AQ12" s="136"/>
      <c r="AR12" s="217" t="s">
        <v>613</v>
      </c>
      <c r="AS12" s="136"/>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s="1" customFormat="1" ht="201" customHeight="1" x14ac:dyDescent="0.25">
      <c r="A13" s="341">
        <v>3</v>
      </c>
      <c r="B13" s="342" t="s">
        <v>203</v>
      </c>
      <c r="C13" s="348" t="s">
        <v>385</v>
      </c>
      <c r="D13" s="348" t="s">
        <v>411</v>
      </c>
      <c r="E13" s="323" t="s">
        <v>118</v>
      </c>
      <c r="F13" s="323" t="s">
        <v>493</v>
      </c>
      <c r="G13" s="323" t="s">
        <v>204</v>
      </c>
      <c r="H13" s="346" t="s">
        <v>421</v>
      </c>
      <c r="I13" s="323" t="s">
        <v>349</v>
      </c>
      <c r="J13" s="339">
        <v>5000</v>
      </c>
      <c r="K13" s="320" t="str">
        <f>IF(J13&lt;=0,"",IF(J13&lt;=2,"Muy Baja",IF(J13&lt;=24,"Baja",IF(J13&lt;=500,"Media",IF(J13&lt;=5000,"Alta","Muy Alta")))))</f>
        <v>Alta</v>
      </c>
      <c r="L13" s="331">
        <f>IF(K13="","",IF(K13="Muy Baja",0.2,IF(K13="Baja",0.4,IF(K13="Media",0.6,IF(K13="Alta",0.8,IF(K13="Muy Alta",1,))))))</f>
        <v>0.8</v>
      </c>
      <c r="M13" s="334" t="s">
        <v>564</v>
      </c>
      <c r="N13" s="137"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20" t="str">
        <f>IF(OR(N13='Tabla Impacto'!$C$11,N13='Tabla Impacto'!$D$11),"Leve",IF(OR(N13='Tabla Impacto'!$C$12,N13='Tabla Impacto'!$D$12),"Menor",IF(OR(N13='Tabla Impacto'!$C$13,N13='Tabla Impacto'!$D$13),"Moderado",IF(OR(N13='Tabla Impacto'!$C$14,N13='Tabla Impacto'!$D$14),"Mayor",IF(OR(N13='Tabla Impacto'!$C$15,N13='Tabla Impacto'!$D$15),"Catastrófico","")))))</f>
        <v>Moderado</v>
      </c>
      <c r="P13" s="331">
        <f>IF(O13="","",IF(O13="Leve",0.2,IF(O13="Menor",0.4,IF(O13="Moderado",0.6,IF(O13="Mayor",0.8,IF(O13="Catastrófico",1,))))))</f>
        <v>0.6</v>
      </c>
      <c r="Q13" s="336"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0">
        <v>1</v>
      </c>
      <c r="S13" s="136" t="s">
        <v>205</v>
      </c>
      <c r="T13" s="102" t="str">
        <f t="shared" si="7"/>
        <v>Probabilidad</v>
      </c>
      <c r="U13" s="103" t="s">
        <v>14</v>
      </c>
      <c r="V13" s="103" t="s">
        <v>9</v>
      </c>
      <c r="W13" s="104" t="str">
        <f t="shared" si="8"/>
        <v>40%</v>
      </c>
      <c r="X13" s="103" t="s">
        <v>19</v>
      </c>
      <c r="Y13" s="103" t="s">
        <v>22</v>
      </c>
      <c r="Z13" s="103" t="s">
        <v>110</v>
      </c>
      <c r="AA13" s="105">
        <f t="shared" si="9"/>
        <v>0.48</v>
      </c>
      <c r="AB13" s="106" t="str">
        <f t="shared" si="10"/>
        <v>Media</v>
      </c>
      <c r="AC13" s="107">
        <f t="shared" si="11"/>
        <v>0.48</v>
      </c>
      <c r="AD13" s="106" t="str">
        <f t="shared" si="12"/>
        <v>Moderado</v>
      </c>
      <c r="AE13" s="107">
        <f t="shared" si="13"/>
        <v>0.6</v>
      </c>
      <c r="AF13" s="108" t="str">
        <f t="shared" si="14"/>
        <v>Moderado</v>
      </c>
      <c r="AG13" s="109" t="s">
        <v>122</v>
      </c>
      <c r="AH13" s="168" t="s">
        <v>422</v>
      </c>
      <c r="AI13" s="148" t="s">
        <v>206</v>
      </c>
      <c r="AJ13" s="167" t="s">
        <v>202</v>
      </c>
      <c r="AK13" s="167" t="s">
        <v>202</v>
      </c>
      <c r="AL13" s="154" t="s">
        <v>423</v>
      </c>
      <c r="AM13" s="226" t="s">
        <v>710</v>
      </c>
      <c r="AN13" s="224">
        <v>0.33</v>
      </c>
      <c r="AO13" s="226" t="s">
        <v>709</v>
      </c>
      <c r="AP13" s="224">
        <v>0</v>
      </c>
      <c r="AQ13" s="136"/>
      <c r="AR13" s="217" t="s">
        <v>613</v>
      </c>
      <c r="AS13" s="216" t="s">
        <v>632</v>
      </c>
      <c r="AT13" s="226" t="s">
        <v>739</v>
      </c>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row>
    <row r="14" spans="1:71" s="1" customFormat="1" ht="151.5" hidden="1" customHeight="1" x14ac:dyDescent="0.25">
      <c r="A14" s="341"/>
      <c r="B14" s="343"/>
      <c r="C14" s="352"/>
      <c r="D14" s="352"/>
      <c r="E14" s="324"/>
      <c r="F14" s="324"/>
      <c r="G14" s="324"/>
      <c r="H14" s="347"/>
      <c r="I14" s="324"/>
      <c r="J14" s="340"/>
      <c r="K14" s="321"/>
      <c r="L14" s="332"/>
      <c r="M14" s="335"/>
      <c r="N14" s="138"/>
      <c r="O14" s="321"/>
      <c r="P14" s="332"/>
      <c r="Q14" s="337"/>
      <c r="R14" s="100">
        <v>2</v>
      </c>
      <c r="S14" s="140"/>
      <c r="T14" s="102" t="str">
        <f t="shared" ref="T14:T15" si="20">IF(OR(U14="Preventivo",U14="Detectivo"),"Probabilidad",IF(U14="Correctivo","Impacto",""))</f>
        <v/>
      </c>
      <c r="U14" s="103"/>
      <c r="V14" s="103"/>
      <c r="W14" s="104"/>
      <c r="X14" s="103"/>
      <c r="Y14" s="103"/>
      <c r="Z14" s="103"/>
      <c r="AA14" s="105" t="str">
        <f>IFERROR(IF(T14="Probabilidad",(AA13-(+AA13*W14)),IF(T14="Impacto",L13,"")),"")</f>
        <v/>
      </c>
      <c r="AB14" s="106" t="str">
        <f t="shared" ref="AB14:AB15" si="21">IFERROR(IF(AA14="","",IF(AA14&lt;=0.2,"Muy Baja",IF(AA14&lt;=0.4,"Baja",IF(AA14&lt;=0.6,"Media",IF(AA14&lt;=0.8,"Alta","Muy Alta"))))),"")</f>
        <v/>
      </c>
      <c r="AC14" s="107" t="str">
        <f t="shared" ref="AC14:AC15" si="22">+AA14</f>
        <v/>
      </c>
      <c r="AD14" s="106" t="str">
        <f t="shared" ref="AD14:AD15" si="23">IFERROR(IF(AE14="","",IF(AE14&lt;=0.2,"Leve",IF(AE14&lt;=0.4,"Menor",IF(AE14&lt;=0.6,"Moderado",IF(AE14&lt;=0.8,"Mayor","Catastrófico"))))),"")</f>
        <v/>
      </c>
      <c r="AE14" s="107" t="str">
        <f>IFERROR(IF(T14="Impacto",(P13-(+P13*W14)),IF(T14="Probabilidad",P13,"")),"")</f>
        <v/>
      </c>
      <c r="AF14" s="108"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09"/>
      <c r="AH14" s="154"/>
      <c r="AI14" s="163"/>
      <c r="AJ14" s="167"/>
      <c r="AK14" s="167"/>
      <c r="AL14" s="154"/>
      <c r="AM14" s="136"/>
      <c r="AN14" s="136"/>
      <c r="AO14" s="136"/>
      <c r="AP14" s="136"/>
      <c r="AQ14" s="136"/>
      <c r="AR14" s="217" t="s">
        <v>613</v>
      </c>
      <c r="AS14" s="136"/>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row>
    <row r="15" spans="1:71" s="1" customFormat="1" ht="151.5" hidden="1" customHeight="1" x14ac:dyDescent="0.25">
      <c r="A15" s="341"/>
      <c r="B15" s="344"/>
      <c r="C15" s="352"/>
      <c r="D15" s="352"/>
      <c r="E15" s="324"/>
      <c r="F15" s="368"/>
      <c r="G15" s="368"/>
      <c r="H15" s="369"/>
      <c r="I15" s="324"/>
      <c r="J15" s="340"/>
      <c r="K15" s="322"/>
      <c r="L15" s="333"/>
      <c r="M15" s="335"/>
      <c r="N15" s="138"/>
      <c r="O15" s="322"/>
      <c r="P15" s="333"/>
      <c r="Q15" s="338"/>
      <c r="R15" s="100">
        <v>3</v>
      </c>
      <c r="S15" s="140"/>
      <c r="T15" s="102" t="str">
        <f t="shared" si="20"/>
        <v/>
      </c>
      <c r="U15" s="103"/>
      <c r="V15" s="103"/>
      <c r="W15" s="104"/>
      <c r="X15" s="103"/>
      <c r="Y15" s="103"/>
      <c r="Z15" s="103"/>
      <c r="AA15" s="105" t="str">
        <f>IFERROR(IF(T15="Probabilidad",(AA14-(+AA14*W15)),IF(T15="Impacto",L13,"")),"")</f>
        <v/>
      </c>
      <c r="AB15" s="106" t="str">
        <f t="shared" si="21"/>
        <v/>
      </c>
      <c r="AC15" s="107" t="str">
        <f t="shared" si="22"/>
        <v/>
      </c>
      <c r="AD15" s="106" t="str">
        <f t="shared" si="23"/>
        <v/>
      </c>
      <c r="AE15" s="107" t="str">
        <f>IFERROR(IF(T15="Impacto",(P13-(+P13*W15)),IF(T15="Probabilidad",P13,"")),"")</f>
        <v/>
      </c>
      <c r="AF15" s="108" t="str">
        <f t="shared" si="24"/>
        <v/>
      </c>
      <c r="AG15" s="109"/>
      <c r="AH15" s="154"/>
      <c r="AI15" s="163"/>
      <c r="AJ15" s="167"/>
      <c r="AK15" s="167"/>
      <c r="AL15" s="154"/>
      <c r="AM15" s="136"/>
      <c r="AN15" s="136"/>
      <c r="AO15" s="136"/>
      <c r="AP15" s="136"/>
      <c r="AQ15" s="136"/>
      <c r="AR15" s="217" t="s">
        <v>613</v>
      </c>
      <c r="AS15" s="136"/>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row>
    <row r="16" spans="1:71" ht="271.5" customHeight="1" x14ac:dyDescent="0.25">
      <c r="A16" s="341">
        <v>4</v>
      </c>
      <c r="B16" s="342" t="s">
        <v>364</v>
      </c>
      <c r="C16" s="348" t="s">
        <v>386</v>
      </c>
      <c r="D16" s="348" t="s">
        <v>412</v>
      </c>
      <c r="E16" s="323" t="s">
        <v>118</v>
      </c>
      <c r="F16" s="350" t="s">
        <v>494</v>
      </c>
      <c r="G16" s="350" t="s">
        <v>495</v>
      </c>
      <c r="H16" s="346" t="s">
        <v>413</v>
      </c>
      <c r="I16" s="323" t="s">
        <v>349</v>
      </c>
      <c r="J16" s="339">
        <v>480</v>
      </c>
      <c r="K16" s="320" t="str">
        <f>IF(J16&lt;=0,"",IF(J16&lt;=2,"Muy Baja",IF(J16&lt;=24,"Baja",IF(J16&lt;=500,"Media",IF(J16&lt;=5000,"Alta","Muy Alta")))))</f>
        <v>Media</v>
      </c>
      <c r="L16" s="331">
        <f>IF(K16="","",IF(K16="Muy Baja",0.2,IF(K16="Baja",0.4,IF(K16="Media",0.6,IF(K16="Alta",0.8,IF(K16="Muy Alta",1,))))))</f>
        <v>0.6</v>
      </c>
      <c r="M16" s="334" t="s">
        <v>561</v>
      </c>
      <c r="N16" s="137" t="str">
        <f>IF(NOT(ISERROR(MATCH(M16,'Tabla Impacto'!$B$221:$B$223,0))),'Tabla Impacto'!$F$223&amp;"Por favor no seleccionar los criterios de impacto(Afectación Económica o presupuestal y Pérdida Reputacional)",M16)</f>
        <v xml:space="preserve"> El riesgo afecta la imagen de alguna área de la organización</v>
      </c>
      <c r="O16" s="320" t="str">
        <f>IF(OR(N16='Tabla Impacto'!$C$11,N16='Tabla Impacto'!$D$11),"Leve",IF(OR(N16='Tabla Impacto'!$C$12,N16='Tabla Impacto'!$D$12),"Menor",IF(OR(N16='Tabla Impacto'!$C$13,N16='Tabla Impacto'!$D$13),"Moderado",IF(OR(N16='Tabla Impacto'!$C$14,N16='Tabla Impacto'!$D$14),"Mayor",IF(OR(N16='Tabla Impacto'!$C$15,N16='Tabla Impacto'!$D$15),"Catastrófico","")))))</f>
        <v>Leve</v>
      </c>
      <c r="P16" s="331">
        <f>IF(O16="","",IF(O16="Leve",0.2,IF(O16="Menor",0.4,IF(O16="Moderado",0.6,IF(O16="Mayor",0.8,IF(O16="Catastrófico",1,))))))</f>
        <v>0.2</v>
      </c>
      <c r="Q16" s="336"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00">
        <v>1</v>
      </c>
      <c r="S16" s="136" t="s">
        <v>208</v>
      </c>
      <c r="T16" s="102" t="str">
        <f t="shared" si="7"/>
        <v>Probabilidad</v>
      </c>
      <c r="U16" s="103" t="s">
        <v>15</v>
      </c>
      <c r="V16" s="103" t="s">
        <v>9</v>
      </c>
      <c r="W16" s="104" t="str">
        <f t="shared" si="8"/>
        <v>30%</v>
      </c>
      <c r="X16" s="103" t="s">
        <v>19</v>
      </c>
      <c r="Y16" s="103" t="s">
        <v>22</v>
      </c>
      <c r="Z16" s="103" t="s">
        <v>110</v>
      </c>
      <c r="AA16" s="105">
        <f t="shared" si="9"/>
        <v>0.42</v>
      </c>
      <c r="AB16" s="106" t="str">
        <f t="shared" si="10"/>
        <v>Media</v>
      </c>
      <c r="AC16" s="107">
        <f t="shared" si="11"/>
        <v>0.42</v>
      </c>
      <c r="AD16" s="106" t="str">
        <f t="shared" si="12"/>
        <v>Leve</v>
      </c>
      <c r="AE16" s="107">
        <f t="shared" si="13"/>
        <v>0.2</v>
      </c>
      <c r="AF16" s="108" t="str">
        <f t="shared" si="14"/>
        <v>Moderado</v>
      </c>
      <c r="AG16" s="109" t="s">
        <v>122</v>
      </c>
      <c r="AH16" s="154" t="s">
        <v>415</v>
      </c>
      <c r="AI16" s="169" t="s">
        <v>210</v>
      </c>
      <c r="AJ16" s="167" t="s">
        <v>202</v>
      </c>
      <c r="AK16" s="167" t="s">
        <v>202</v>
      </c>
      <c r="AL16" s="168" t="s">
        <v>424</v>
      </c>
      <c r="AM16" s="226" t="s">
        <v>635</v>
      </c>
      <c r="AN16" s="212">
        <v>0.33</v>
      </c>
      <c r="AO16" s="226" t="s">
        <v>636</v>
      </c>
      <c r="AP16" s="212">
        <v>0.33</v>
      </c>
      <c r="AQ16" s="136"/>
      <c r="AR16" s="217" t="s">
        <v>613</v>
      </c>
      <c r="AS16" s="216" t="s">
        <v>632</v>
      </c>
      <c r="AT16" s="226"/>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1" ht="151.5" hidden="1" customHeight="1" x14ac:dyDescent="0.25">
      <c r="A17" s="341"/>
      <c r="B17" s="343"/>
      <c r="C17" s="352"/>
      <c r="D17" s="352"/>
      <c r="E17" s="324"/>
      <c r="F17" s="324"/>
      <c r="G17" s="324"/>
      <c r="H17" s="347"/>
      <c r="I17" s="324"/>
      <c r="J17" s="340"/>
      <c r="K17" s="321"/>
      <c r="L17" s="332"/>
      <c r="M17" s="335"/>
      <c r="N17" s="138"/>
      <c r="O17" s="321"/>
      <c r="P17" s="332"/>
      <c r="Q17" s="337"/>
      <c r="R17" s="100">
        <v>2</v>
      </c>
      <c r="S17" s="154"/>
      <c r="T17" s="102" t="str">
        <f t="shared" ref="T17:T106" si="25">IF(OR(U17="Preventivo",U17="Detectivo"),"Probabilidad",IF(U17="Correctivo","Impacto",""))</f>
        <v/>
      </c>
      <c r="U17" s="103"/>
      <c r="V17" s="103"/>
      <c r="W17" s="104"/>
      <c r="X17" s="103"/>
      <c r="Y17" s="103"/>
      <c r="Z17" s="103"/>
      <c r="AA17" s="105"/>
      <c r="AB17" s="106"/>
      <c r="AC17" s="107"/>
      <c r="AD17" s="106"/>
      <c r="AE17" s="107"/>
      <c r="AF17" s="108"/>
      <c r="AG17" s="109"/>
      <c r="AH17" s="154"/>
      <c r="AI17" s="163"/>
      <c r="AJ17" s="167"/>
      <c r="AK17" s="167"/>
      <c r="AL17" s="154"/>
      <c r="AM17" s="226"/>
      <c r="AN17" s="136"/>
      <c r="AO17" s="226"/>
      <c r="AP17" s="136"/>
      <c r="AQ17" s="136"/>
      <c r="AR17" s="217" t="s">
        <v>613</v>
      </c>
      <c r="AS17" s="136"/>
      <c r="AT17" s="226"/>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1" ht="151.5" hidden="1" customHeight="1" x14ac:dyDescent="0.25">
      <c r="A18" s="341"/>
      <c r="B18" s="344"/>
      <c r="C18" s="352"/>
      <c r="D18" s="352"/>
      <c r="E18" s="324"/>
      <c r="F18" s="324"/>
      <c r="G18" s="324"/>
      <c r="H18" s="347"/>
      <c r="I18" s="324"/>
      <c r="J18" s="340"/>
      <c r="K18" s="322"/>
      <c r="L18" s="333"/>
      <c r="M18" s="335"/>
      <c r="N18" s="138"/>
      <c r="O18" s="322"/>
      <c r="P18" s="333"/>
      <c r="Q18" s="338"/>
      <c r="R18" s="100">
        <v>3</v>
      </c>
      <c r="S18" s="101"/>
      <c r="T18" s="102" t="str">
        <f t="shared" si="25"/>
        <v/>
      </c>
      <c r="U18" s="103"/>
      <c r="V18" s="103"/>
      <c r="W18" s="104"/>
      <c r="X18" s="103"/>
      <c r="Y18" s="103"/>
      <c r="Z18" s="103"/>
      <c r="AA18" s="105"/>
      <c r="AB18" s="106"/>
      <c r="AC18" s="107"/>
      <c r="AD18" s="106"/>
      <c r="AE18" s="107"/>
      <c r="AF18" s="108"/>
      <c r="AG18" s="109"/>
      <c r="AH18" s="154"/>
      <c r="AI18" s="163"/>
      <c r="AJ18" s="167"/>
      <c r="AK18" s="167"/>
      <c r="AL18" s="154"/>
      <c r="AM18" s="226"/>
      <c r="AN18" s="136"/>
      <c r="AO18" s="226"/>
      <c r="AP18" s="136"/>
      <c r="AQ18" s="136"/>
      <c r="AR18" s="217" t="s">
        <v>613</v>
      </c>
      <c r="AS18" s="136"/>
      <c r="AT18" s="226"/>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1" ht="295.5" customHeight="1" x14ac:dyDescent="0.25">
      <c r="A19" s="341">
        <v>5</v>
      </c>
      <c r="B19" s="342" t="s">
        <v>364</v>
      </c>
      <c r="C19" s="348" t="s">
        <v>386</v>
      </c>
      <c r="D19" s="348" t="s">
        <v>412</v>
      </c>
      <c r="E19" s="323" t="s">
        <v>118</v>
      </c>
      <c r="F19" s="350" t="s">
        <v>496</v>
      </c>
      <c r="G19" s="350" t="s">
        <v>497</v>
      </c>
      <c r="H19" s="346" t="s">
        <v>414</v>
      </c>
      <c r="I19" s="323" t="s">
        <v>349</v>
      </c>
      <c r="J19" s="339">
        <v>480</v>
      </c>
      <c r="K19" s="320" t="str">
        <f>IF(J19&lt;=0,"",IF(J19&lt;=2,"Muy Baja",IF(J19&lt;=24,"Baja",IF(J19&lt;=500,"Media",IF(J19&lt;=5000,"Alta","Muy Alta")))))</f>
        <v>Media</v>
      </c>
      <c r="L19" s="331">
        <f>IF(K19="","",IF(K19="Muy Baja",0.2,IF(K19="Baja",0.4,IF(K19="Media",0.6,IF(K19="Alta",0.8,IF(K19="Muy Alta",1,))))))</f>
        <v>0.6</v>
      </c>
      <c r="M19" s="334" t="s">
        <v>561</v>
      </c>
      <c r="N19" s="137" t="str">
        <f>IF(NOT(ISERROR(MATCH(M19,'Tabla Impacto'!$B$221:$B$223,0))),'Tabla Impacto'!$F$223&amp;"Por favor no seleccionar los criterios de impacto(Afectación Económica o presupuestal y Pérdida Reputacional)",M19)</f>
        <v xml:space="preserve"> El riesgo afecta la imagen de alguna área de la organización</v>
      </c>
      <c r="O19" s="320" t="str">
        <f>IF(OR(N19='Tabla Impacto'!$C$11,N19='Tabla Impacto'!$D$11),"Leve",IF(OR(N19='Tabla Impacto'!$C$12,N19='Tabla Impacto'!$D$12),"Menor",IF(OR(N19='Tabla Impacto'!$C$13,N19='Tabla Impacto'!$D$13),"Moderado",IF(OR(N19='Tabla Impacto'!$C$14,N19='Tabla Impacto'!$D$14),"Mayor",IF(OR(N19='Tabla Impacto'!$C$15,N19='Tabla Impacto'!$D$15),"Catastrófico","")))))</f>
        <v>Leve</v>
      </c>
      <c r="P19" s="331">
        <f>IF(O19="","",IF(O19="Leve",0.2,IF(O19="Menor",0.4,IF(O19="Moderado",0.6,IF(O19="Mayor",0.8,IF(O19="Catastrófico",1,))))))</f>
        <v>0.2</v>
      </c>
      <c r="Q19" s="336"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0">
        <v>1</v>
      </c>
      <c r="S19" s="101" t="s">
        <v>211</v>
      </c>
      <c r="T19" s="102" t="str">
        <f t="shared" si="25"/>
        <v>Probabilidad</v>
      </c>
      <c r="U19" s="103" t="s">
        <v>15</v>
      </c>
      <c r="V19" s="103" t="s">
        <v>9</v>
      </c>
      <c r="W19" s="104" t="str">
        <f t="shared" ref="W19:W106" si="26">IF(AND(U19="Preventivo",V19="Automático"),"50%",IF(AND(U19="Preventivo",V19="Manual"),"40%",IF(AND(U19="Detectivo",V19="Automático"),"40%",IF(AND(U19="Detectivo",V19="Manual"),"30%",IF(AND(U19="Correctivo",V19="Automático"),"35%",IF(AND(U19="Correctivo",V19="Manual"),"25%",""))))))</f>
        <v>30%</v>
      </c>
      <c r="X19" s="103" t="s">
        <v>19</v>
      </c>
      <c r="Y19" s="103" t="s">
        <v>22</v>
      </c>
      <c r="Z19" s="103" t="s">
        <v>110</v>
      </c>
      <c r="AA19" s="105">
        <f t="shared" ref="AA19:AA106" si="27">IFERROR(IF(T19="Probabilidad",(L19-(+L19*W19)),IF(T19="Impacto",L19,"")),"")</f>
        <v>0.42</v>
      </c>
      <c r="AB19" s="106" t="str">
        <f t="shared" ref="AB19:AB106" si="28">IFERROR(IF(AA19="","",IF(AA19&lt;=0.2,"Muy Baja",IF(AA19&lt;=0.4,"Baja",IF(AA19&lt;=0.6,"Media",IF(AA19&lt;=0.8,"Alta","Muy Alta"))))),"")</f>
        <v>Media</v>
      </c>
      <c r="AC19" s="107">
        <f t="shared" ref="AC19:AC106" si="29">+AA19</f>
        <v>0.42</v>
      </c>
      <c r="AD19" s="106" t="str">
        <f t="shared" ref="AD19:AD106" si="30">IFERROR(IF(AE19="","",IF(AE19&lt;=0.2,"Leve",IF(AE19&lt;=0.4,"Menor",IF(AE19&lt;=0.6,"Moderado",IF(AE19&lt;=0.8,"Mayor","Catastrófico"))))),"")</f>
        <v>Leve</v>
      </c>
      <c r="AE19" s="107">
        <f t="shared" ref="AE19:AE106" si="31">IFERROR(IF(T19="Impacto",(P19-(+P19*W19)),IF(T19="Probabilidad",P19,"")),"")</f>
        <v>0.2</v>
      </c>
      <c r="AF19" s="108" t="str">
        <f t="shared" ref="AF19:AF106" si="32">IFERROR(IF(OR(AND(AB19="Muy Baja",AD19="Leve"),AND(AB19="Muy Baja",AD19="Menor"),AND(AB19="Baja",AD19="Leve")),"Bajo",IF(OR(AND(AB19="Muy baja",AD19="Moderado"),AND(AB19="Baja",AD19="Menor"),AND(AB19="Baja",AD19="Moderado"),AND(AB19="Media",AD19="Leve"),AND(AB19="Media",AD19="Menor"),AND(AB19="Media",AD19="Moderado"),AND(AB19="Alta",AD19="Leve"),AND(AB19="Alta",AD19="Menor")),"Moderado",IF(OR(AND(AB19="Muy Baja",AD19="Mayor"),AND(AB19="Baja",AD19="Mayor"),AND(AB19="Media",AD19="Mayor"),AND(AB19="Alta",AD19="Moderado"),AND(AB19="Alta",AD19="Mayor"),AND(AB19="Muy Alta",AD19="Leve"),AND(AB19="Muy Alta",AD19="Menor"),AND(AB19="Muy Alta",AD19="Moderado"),AND(AB19="Muy Alta",AD19="Mayor")),"Alto",IF(OR(AND(AB19="Muy Baja",AD19="Catastrófico"),AND(AB19="Baja",AD19="Catastrófico"),AND(AB19="Media",AD19="Catastrófico"),AND(AB19="Alta",AD19="Catastrófico"),AND(AB19="Muy Alta",AD19="Catastrófico")),"Extremo","")))),"")</f>
        <v>Moderado</v>
      </c>
      <c r="AG19" s="109" t="s">
        <v>122</v>
      </c>
      <c r="AH19" s="154" t="s">
        <v>415</v>
      </c>
      <c r="AI19" s="169" t="s">
        <v>269</v>
      </c>
      <c r="AJ19" s="167" t="s">
        <v>202</v>
      </c>
      <c r="AK19" s="167" t="s">
        <v>202</v>
      </c>
      <c r="AL19" s="168" t="s">
        <v>424</v>
      </c>
      <c r="AM19" s="226" t="s">
        <v>637</v>
      </c>
      <c r="AN19" s="212">
        <v>0.33</v>
      </c>
      <c r="AO19" s="226" t="s">
        <v>638</v>
      </c>
      <c r="AP19" s="212">
        <v>0.33</v>
      </c>
      <c r="AQ19" s="136"/>
      <c r="AR19" s="217" t="s">
        <v>613</v>
      </c>
      <c r="AS19" s="216" t="s">
        <v>632</v>
      </c>
      <c r="AT19" s="226"/>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1" ht="151.5" hidden="1" customHeight="1" x14ac:dyDescent="0.25">
      <c r="A20" s="341"/>
      <c r="B20" s="343"/>
      <c r="C20" s="352"/>
      <c r="D20" s="352"/>
      <c r="E20" s="324"/>
      <c r="F20" s="324"/>
      <c r="G20" s="324"/>
      <c r="H20" s="347"/>
      <c r="I20" s="324"/>
      <c r="J20" s="340"/>
      <c r="K20" s="321"/>
      <c r="L20" s="332"/>
      <c r="M20" s="335"/>
      <c r="N20" s="138"/>
      <c r="O20" s="321"/>
      <c r="P20" s="332"/>
      <c r="Q20" s="337"/>
      <c r="R20" s="100">
        <v>2</v>
      </c>
      <c r="S20" s="101"/>
      <c r="T20" s="102" t="str">
        <f t="shared" ref="T20:T21" si="33">IF(OR(U20="Preventivo",U20="Detectivo"),"Probabilidad",IF(U20="Correctivo","Impacto",""))</f>
        <v/>
      </c>
      <c r="U20" s="103"/>
      <c r="V20" s="103"/>
      <c r="W20" s="104"/>
      <c r="X20" s="103"/>
      <c r="Y20" s="103"/>
      <c r="Z20" s="103"/>
      <c r="AA20" s="105" t="str">
        <f>IFERROR(IF(T20="Probabilidad",(AA19-(+AA19*W20)),IF(T20="Impacto",L20,"")),"")</f>
        <v/>
      </c>
      <c r="AB20" s="106" t="str">
        <f t="shared" ref="AB20:AB21" si="34">IFERROR(IF(AA20="","",IF(AA20&lt;=0.2,"Muy Baja",IF(AA20&lt;=0.4,"Baja",IF(AA20&lt;=0.6,"Media",IF(AA20&lt;=0.8,"Alta","Muy Alta"))))),"")</f>
        <v/>
      </c>
      <c r="AC20" s="107" t="str">
        <f t="shared" ref="AC20:AC21" si="35">+AA20</f>
        <v/>
      </c>
      <c r="AD20" s="106" t="str">
        <f t="shared" ref="AD20:AD21" si="36">IFERROR(IF(AE20="","",IF(AE20&lt;=0.2,"Leve",IF(AE20&lt;=0.4,"Menor",IF(AE20&lt;=0.6,"Moderado",IF(AE20&lt;=0.8,"Mayor","Catastrófico"))))),"")</f>
        <v/>
      </c>
      <c r="AE20" s="107" t="str">
        <f t="shared" ref="AE20:AE21" si="37">IFERROR(IF(T20="Impacto",(P20-(+P20*W20)),IF(T20="Probabilidad",P20,"")),"")</f>
        <v/>
      </c>
      <c r="AF20" s="108" t="str">
        <f t="shared" ref="AF20:AF21" si="38">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09"/>
      <c r="AH20" s="154"/>
      <c r="AI20" s="163"/>
      <c r="AJ20" s="167"/>
      <c r="AK20" s="167"/>
      <c r="AL20" s="154"/>
      <c r="AM20" s="136"/>
      <c r="AN20" s="136"/>
      <c r="AO20" s="136"/>
      <c r="AP20" s="136"/>
      <c r="AQ20" s="136"/>
      <c r="AR20" s="136"/>
      <c r="AS20" s="136"/>
      <c r="AT20" s="226"/>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1" ht="151.5" hidden="1" customHeight="1" x14ac:dyDescent="0.25">
      <c r="A21" s="341"/>
      <c r="B21" s="344"/>
      <c r="C21" s="352"/>
      <c r="D21" s="352"/>
      <c r="E21" s="324"/>
      <c r="F21" s="324"/>
      <c r="G21" s="324"/>
      <c r="H21" s="347"/>
      <c r="I21" s="324"/>
      <c r="J21" s="340"/>
      <c r="K21" s="322"/>
      <c r="L21" s="333"/>
      <c r="M21" s="335"/>
      <c r="N21" s="138"/>
      <c r="O21" s="322"/>
      <c r="P21" s="333"/>
      <c r="Q21" s="338"/>
      <c r="R21" s="100">
        <v>3</v>
      </c>
      <c r="S21" s="101"/>
      <c r="T21" s="102" t="str">
        <f t="shared" si="33"/>
        <v/>
      </c>
      <c r="U21" s="103"/>
      <c r="V21" s="103"/>
      <c r="W21" s="104"/>
      <c r="X21" s="103"/>
      <c r="Y21" s="103"/>
      <c r="Z21" s="103"/>
      <c r="AA21" s="105" t="str">
        <f>IFERROR(IF(T21="Probabilidad",(AA20-(+AA20*W21)),IF(T21="Impacto",L21,"")),"")</f>
        <v/>
      </c>
      <c r="AB21" s="106" t="str">
        <f t="shared" si="34"/>
        <v/>
      </c>
      <c r="AC21" s="107" t="str">
        <f t="shared" si="35"/>
        <v/>
      </c>
      <c r="AD21" s="106" t="str">
        <f t="shared" si="36"/>
        <v/>
      </c>
      <c r="AE21" s="107" t="str">
        <f t="shared" si="37"/>
        <v/>
      </c>
      <c r="AF21" s="108" t="str">
        <f t="shared" si="38"/>
        <v/>
      </c>
      <c r="AG21" s="109"/>
      <c r="AH21" s="154"/>
      <c r="AI21" s="163"/>
      <c r="AJ21" s="167"/>
      <c r="AK21" s="167"/>
      <c r="AL21" s="154"/>
      <c r="AM21" s="136"/>
      <c r="AN21" s="136"/>
      <c r="AO21" s="136"/>
      <c r="AP21" s="136"/>
      <c r="AQ21" s="136"/>
      <c r="AR21" s="136"/>
      <c r="AS21" s="136"/>
      <c r="AT21" s="226"/>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1" ht="186" customHeight="1" x14ac:dyDescent="0.25">
      <c r="A22" s="341">
        <v>6</v>
      </c>
      <c r="B22" s="342" t="s">
        <v>212</v>
      </c>
      <c r="C22" s="348" t="s">
        <v>213</v>
      </c>
      <c r="D22" s="348" t="s">
        <v>416</v>
      </c>
      <c r="E22" s="323" t="s">
        <v>118</v>
      </c>
      <c r="F22" s="323" t="s">
        <v>214</v>
      </c>
      <c r="G22" s="323" t="s">
        <v>215</v>
      </c>
      <c r="H22" s="346" t="s">
        <v>216</v>
      </c>
      <c r="I22" s="323" t="s">
        <v>115</v>
      </c>
      <c r="J22" s="339">
        <v>1</v>
      </c>
      <c r="K22" s="320" t="str">
        <f>IF(J22&lt;=0,"",IF(J22&lt;=2,"Muy Baja",IF(J22&lt;=24,"Baja",IF(J22&lt;=500,"Media",IF(J22&lt;=5000,"Alta","Muy Alta")))))</f>
        <v>Muy Baja</v>
      </c>
      <c r="L22" s="331">
        <f>IF(K22="","",IF(K22="Muy Baja",0.2,IF(K22="Baja",0.4,IF(K22="Media",0.6,IF(K22="Alta",0.8,IF(K22="Muy Alta",1,))))))</f>
        <v>0.2</v>
      </c>
      <c r="M22" s="334" t="s">
        <v>564</v>
      </c>
      <c r="N22" s="137"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20" t="str">
        <f>IF(OR(N22='Tabla Impacto'!$C$11,N22='Tabla Impacto'!$D$11),"Leve",IF(OR(N22='Tabla Impacto'!$C$12,N22='Tabla Impacto'!$D$12),"Menor",IF(OR(N22='Tabla Impacto'!$C$13,N22='Tabla Impacto'!$D$13),"Moderado",IF(OR(N22='Tabla Impacto'!$C$14,N22='Tabla Impacto'!$D$14),"Mayor",IF(OR(N22='Tabla Impacto'!$C$15,N22='Tabla Impacto'!$D$15),"Catastrófico","")))))</f>
        <v>Moderado</v>
      </c>
      <c r="P22" s="331">
        <f>IF(O22="","",IF(O22="Leve",0.2,IF(O22="Menor",0.4,IF(O22="Moderado",0.6,IF(O22="Mayor",0.8,IF(O22="Catastrófico",1,))))))</f>
        <v>0.6</v>
      </c>
      <c r="Q22" s="336"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00">
        <v>1</v>
      </c>
      <c r="S22" s="101" t="s">
        <v>217</v>
      </c>
      <c r="T22" s="102" t="str">
        <f t="shared" si="25"/>
        <v>Probabilidad</v>
      </c>
      <c r="U22" s="103" t="s">
        <v>14</v>
      </c>
      <c r="V22" s="103" t="s">
        <v>9</v>
      </c>
      <c r="W22" s="104" t="str">
        <f t="shared" si="26"/>
        <v>40%</v>
      </c>
      <c r="X22" s="103" t="s">
        <v>19</v>
      </c>
      <c r="Y22" s="103" t="s">
        <v>22</v>
      </c>
      <c r="Z22" s="103" t="s">
        <v>110</v>
      </c>
      <c r="AA22" s="105">
        <f t="shared" si="27"/>
        <v>0.12</v>
      </c>
      <c r="AB22" s="106" t="str">
        <f t="shared" si="28"/>
        <v>Muy Baja</v>
      </c>
      <c r="AC22" s="107">
        <f t="shared" si="29"/>
        <v>0.12</v>
      </c>
      <c r="AD22" s="106" t="str">
        <f t="shared" si="30"/>
        <v>Moderado</v>
      </c>
      <c r="AE22" s="107">
        <f t="shared" si="31"/>
        <v>0.6</v>
      </c>
      <c r="AF22" s="108" t="str">
        <f t="shared" si="32"/>
        <v>Moderado</v>
      </c>
      <c r="AG22" s="109"/>
      <c r="AH22" s="170" t="s">
        <v>218</v>
      </c>
      <c r="AI22" s="171" t="s">
        <v>219</v>
      </c>
      <c r="AJ22" s="172">
        <v>44562</v>
      </c>
      <c r="AK22" s="172" t="s">
        <v>410</v>
      </c>
      <c r="AL22" s="139" t="s">
        <v>220</v>
      </c>
      <c r="AM22" s="101" t="s">
        <v>746</v>
      </c>
      <c r="AN22" s="212">
        <v>0.33</v>
      </c>
      <c r="AO22" s="136" t="s">
        <v>622</v>
      </c>
      <c r="AP22" s="212">
        <v>0</v>
      </c>
      <c r="AQ22" s="110"/>
      <c r="AR22" s="110" t="s">
        <v>613</v>
      </c>
      <c r="AS22" s="216" t="s">
        <v>632</v>
      </c>
      <c r="AT22" s="226" t="s">
        <v>711</v>
      </c>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row>
    <row r="23" spans="1:71" ht="151.5" hidden="1" customHeight="1" x14ac:dyDescent="0.25">
      <c r="A23" s="341"/>
      <c r="B23" s="343"/>
      <c r="C23" s="349"/>
      <c r="D23" s="352"/>
      <c r="E23" s="324"/>
      <c r="F23" s="324"/>
      <c r="G23" s="324"/>
      <c r="H23" s="347"/>
      <c r="I23" s="324"/>
      <c r="J23" s="340"/>
      <c r="K23" s="321"/>
      <c r="L23" s="332"/>
      <c r="M23" s="335"/>
      <c r="N23" s="138"/>
      <c r="O23" s="321"/>
      <c r="P23" s="332"/>
      <c r="Q23" s="337"/>
      <c r="R23" s="100">
        <v>2</v>
      </c>
      <c r="S23" s="101"/>
      <c r="T23" s="102" t="str">
        <f t="shared" ref="T23:T24" si="39">IF(OR(U23="Preventivo",U23="Detectivo"),"Probabilidad",IF(U23="Correctivo","Impacto",""))</f>
        <v/>
      </c>
      <c r="U23" s="157"/>
      <c r="V23" s="157"/>
      <c r="W23" s="158"/>
      <c r="X23" s="157"/>
      <c r="Y23" s="157"/>
      <c r="Z23" s="157"/>
      <c r="AA23" s="159" t="str">
        <f>IFERROR(IF(T23="Probabilidad",(AA22-(+AA22*W23)),IF(T23="Impacto",L23,"")),"")</f>
        <v/>
      </c>
      <c r="AB23" s="106" t="str">
        <f t="shared" ref="AB23:AB24" si="40">IFERROR(IF(AA23="","",IF(AA23&lt;=0.2,"Muy Baja",IF(AA23&lt;=0.4,"Baja",IF(AA23&lt;=0.6,"Media",IF(AA23&lt;=0.8,"Alta","Muy Alta"))))),"")</f>
        <v/>
      </c>
      <c r="AC23" s="160" t="str">
        <f t="shared" ref="AC23:AC24" si="41">+AA23</f>
        <v/>
      </c>
      <c r="AD23" s="106" t="str">
        <f t="shared" ref="AD23:AD24" si="42">IFERROR(IF(AE23="","",IF(AE23&lt;=0.2,"Leve",IF(AE23&lt;=0.4,"Menor",IF(AE23&lt;=0.6,"Moderado",IF(AE23&lt;=0.8,"Mayor","Catastrófico"))))),"")</f>
        <v/>
      </c>
      <c r="AE23" s="160" t="str">
        <f t="shared" ref="AE23:AE24" si="43">IFERROR(IF(T23="Impacto",(P23-(+P23*W23)),IF(T23="Probabilidad",P23,"")),"")</f>
        <v/>
      </c>
      <c r="AF23" s="161" t="str">
        <f t="shared" ref="AF23:AF24" si="44">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62"/>
      <c r="AH23" s="154"/>
      <c r="AI23" s="163"/>
      <c r="AJ23" s="167"/>
      <c r="AK23" s="167"/>
      <c r="AL23" s="154"/>
      <c r="AM23" s="136"/>
      <c r="AN23" s="110"/>
      <c r="AO23" s="136"/>
      <c r="AP23" s="110"/>
      <c r="AQ23" s="110"/>
      <c r="AR23" s="110"/>
      <c r="AS23" s="110"/>
      <c r="AT23" s="226"/>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row>
    <row r="24" spans="1:71" ht="151.5" hidden="1" customHeight="1" x14ac:dyDescent="0.25">
      <c r="A24" s="360"/>
      <c r="B24" s="344"/>
      <c r="C24" s="349"/>
      <c r="D24" s="352"/>
      <c r="E24" s="324"/>
      <c r="F24" s="324"/>
      <c r="G24" s="324"/>
      <c r="H24" s="347"/>
      <c r="I24" s="324"/>
      <c r="J24" s="340"/>
      <c r="K24" s="322"/>
      <c r="L24" s="333"/>
      <c r="M24" s="335"/>
      <c r="N24" s="138"/>
      <c r="O24" s="322"/>
      <c r="P24" s="333"/>
      <c r="Q24" s="338"/>
      <c r="R24" s="100">
        <v>3</v>
      </c>
      <c r="S24" s="101"/>
      <c r="T24" s="102" t="str">
        <f t="shared" si="39"/>
        <v/>
      </c>
      <c r="U24" s="157"/>
      <c r="V24" s="157"/>
      <c r="W24" s="158"/>
      <c r="X24" s="157"/>
      <c r="Y24" s="157"/>
      <c r="Z24" s="157"/>
      <c r="AA24" s="159" t="str">
        <f>IFERROR(IF(T24="Probabilidad",(AA23-(+AA23*W24)),IF(T24="Impacto",L24,"")),"")</f>
        <v/>
      </c>
      <c r="AB24" s="106" t="str">
        <f t="shared" si="40"/>
        <v/>
      </c>
      <c r="AC24" s="160" t="str">
        <f t="shared" si="41"/>
        <v/>
      </c>
      <c r="AD24" s="106" t="str">
        <f t="shared" si="42"/>
        <v/>
      </c>
      <c r="AE24" s="160" t="str">
        <f t="shared" si="43"/>
        <v/>
      </c>
      <c r="AF24" s="161" t="str">
        <f t="shared" si="44"/>
        <v/>
      </c>
      <c r="AG24" s="162"/>
      <c r="AH24" s="154"/>
      <c r="AI24" s="163"/>
      <c r="AJ24" s="167"/>
      <c r="AK24" s="167"/>
      <c r="AL24" s="154"/>
      <c r="AM24" s="136"/>
      <c r="AN24" s="110"/>
      <c r="AO24" s="136"/>
      <c r="AP24" s="110"/>
      <c r="AQ24" s="110"/>
      <c r="AR24" s="110"/>
      <c r="AS24" s="110"/>
      <c r="AT24" s="226"/>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row>
    <row r="25" spans="1:71" ht="171.95" customHeight="1" x14ac:dyDescent="0.25">
      <c r="A25" s="345">
        <v>7</v>
      </c>
      <c r="B25" s="342" t="s">
        <v>212</v>
      </c>
      <c r="C25" s="348" t="s">
        <v>213</v>
      </c>
      <c r="D25" s="348" t="s">
        <v>416</v>
      </c>
      <c r="E25" s="323" t="s">
        <v>119</v>
      </c>
      <c r="F25" s="350" t="s">
        <v>221</v>
      </c>
      <c r="G25" s="323" t="s">
        <v>222</v>
      </c>
      <c r="H25" s="346" t="s">
        <v>365</v>
      </c>
      <c r="I25" s="323" t="s">
        <v>349</v>
      </c>
      <c r="J25" s="339">
        <v>1</v>
      </c>
      <c r="K25" s="320" t="str">
        <f>IF(J25&lt;=0,"",IF(J25&lt;=2,"Muy Baja",IF(J25&lt;=24,"Baja",IF(J25&lt;=500,"Media",IF(J25&lt;=5000,"Alta","Muy Alta")))))</f>
        <v>Muy Baja</v>
      </c>
      <c r="L25" s="331">
        <f>IF(K25="","",IF(K25="Muy Baja",0.2,IF(K25="Baja",0.4,IF(K25="Media",0.6,IF(K25="Alta",0.8,IF(K25="Muy Alta",1,))))))</f>
        <v>0.2</v>
      </c>
      <c r="M25" s="334" t="s">
        <v>563</v>
      </c>
      <c r="N25" s="137" t="str">
        <f>IF(NOT(ISERROR(MATCH(M25,'Tabla Impacto'!$B$221:$B$223,0))),'Tabla Impacto'!$F$223&amp;"Por favor no seleccionar los criterios de impacto(Afectación Económica o presupuestal y Pérdida Reputacional)",M25)</f>
        <v xml:space="preserve"> Entre 50 y 100 SMLMV </v>
      </c>
      <c r="O25" s="320" t="str">
        <f>IF(OR(N25='Tabla Impacto'!$C$11,N25='Tabla Impacto'!$D$11),"Leve",IF(OR(N25='Tabla Impacto'!$C$12,N25='Tabla Impacto'!$D$12),"Menor",IF(OR(N25='Tabla Impacto'!$C$13,N25='Tabla Impacto'!$D$13),"Moderado",IF(OR(N25='Tabla Impacto'!$C$14,N25='Tabla Impacto'!$D$14),"Mayor",IF(OR(N25='Tabla Impacto'!$C$15,N25='Tabla Impacto'!$D$15),"Catastrófico","")))))</f>
        <v>Moderado</v>
      </c>
      <c r="P25" s="331">
        <f>IF(O25="","",IF(O25="Leve",0.2,IF(O25="Menor",0.4,IF(O25="Moderado",0.6,IF(O25="Mayor",0.8,IF(O25="Catastrófico",1,))))))</f>
        <v>0.6</v>
      </c>
      <c r="Q25" s="336"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Moderado</v>
      </c>
      <c r="R25" s="100">
        <v>1</v>
      </c>
      <c r="S25" s="101" t="s">
        <v>223</v>
      </c>
      <c r="T25" s="102" t="str">
        <f t="shared" si="25"/>
        <v>Probabilidad</v>
      </c>
      <c r="U25" s="103" t="s">
        <v>15</v>
      </c>
      <c r="V25" s="103" t="s">
        <v>9</v>
      </c>
      <c r="W25" s="104" t="str">
        <f t="shared" si="26"/>
        <v>30%</v>
      </c>
      <c r="X25" s="103" t="s">
        <v>20</v>
      </c>
      <c r="Y25" s="103" t="s">
        <v>23</v>
      </c>
      <c r="Z25" s="103" t="s">
        <v>111</v>
      </c>
      <c r="AA25" s="105">
        <f t="shared" si="27"/>
        <v>0.14000000000000001</v>
      </c>
      <c r="AB25" s="106" t="str">
        <f t="shared" si="28"/>
        <v>Muy Baja</v>
      </c>
      <c r="AC25" s="107">
        <f t="shared" si="29"/>
        <v>0.14000000000000001</v>
      </c>
      <c r="AD25" s="106" t="str">
        <f t="shared" si="30"/>
        <v>Moderado</v>
      </c>
      <c r="AE25" s="107">
        <f t="shared" si="31"/>
        <v>0.6</v>
      </c>
      <c r="AF25" s="108" t="str">
        <f t="shared" si="32"/>
        <v>Moderado</v>
      </c>
      <c r="AG25" s="109" t="s">
        <v>122</v>
      </c>
      <c r="AH25" s="154" t="s">
        <v>224</v>
      </c>
      <c r="AI25" s="171" t="s">
        <v>206</v>
      </c>
      <c r="AJ25" s="172">
        <v>44562</v>
      </c>
      <c r="AK25" s="172" t="s">
        <v>410</v>
      </c>
      <c r="AL25" s="170" t="s">
        <v>350</v>
      </c>
      <c r="AM25" s="136" t="s">
        <v>621</v>
      </c>
      <c r="AN25" s="110" t="s">
        <v>620</v>
      </c>
      <c r="AO25" s="136" t="s">
        <v>620</v>
      </c>
      <c r="AP25" s="110" t="s">
        <v>620</v>
      </c>
      <c r="AQ25" s="110"/>
      <c r="AR25" s="110" t="s">
        <v>613</v>
      </c>
      <c r="AS25" s="216" t="s">
        <v>632</v>
      </c>
      <c r="AT25" s="226"/>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1" ht="151.5" hidden="1" customHeight="1" x14ac:dyDescent="0.25">
      <c r="A26" s="341"/>
      <c r="B26" s="343"/>
      <c r="C26" s="349"/>
      <c r="D26" s="352"/>
      <c r="E26" s="324"/>
      <c r="F26" s="324"/>
      <c r="G26" s="324"/>
      <c r="H26" s="347"/>
      <c r="I26" s="324"/>
      <c r="J26" s="340"/>
      <c r="K26" s="321"/>
      <c r="L26" s="332"/>
      <c r="M26" s="335"/>
      <c r="N26" s="138"/>
      <c r="O26" s="321"/>
      <c r="P26" s="332"/>
      <c r="Q26" s="337"/>
      <c r="R26" s="100">
        <v>2</v>
      </c>
      <c r="S26" s="101"/>
      <c r="T26" s="102" t="str">
        <f t="shared" ref="T26:T48" si="45">IF(OR(U26="Preventivo",U26="Detectivo"),"Probabilidad",IF(U26="Correctivo","Impacto",""))</f>
        <v/>
      </c>
      <c r="U26" s="103"/>
      <c r="V26" s="103"/>
      <c r="W26" s="104" t="str">
        <f t="shared" ref="W26:W47" si="46">IF(AND(U26="Preventivo",V26="Automático"),"50%",IF(AND(U26="Preventivo",V26="Manual"),"40%",IF(AND(U26="Detectivo",V26="Automático"),"40%",IF(AND(U26="Detectivo",V26="Manual"),"30%",IF(AND(U26="Correctivo",V26="Automático"),"35%",IF(AND(U26="Correctivo",V26="Manual"),"25%",""))))))</f>
        <v/>
      </c>
      <c r="X26" s="103"/>
      <c r="Y26" s="103"/>
      <c r="Z26" s="103"/>
      <c r="AA26" s="105" t="str">
        <f>IFERROR(IF(T26="Probabilidad",(AA25-(+AA25*W26)),IF(T26="Impacto",L26,"")),"")</f>
        <v/>
      </c>
      <c r="AB26" s="106" t="str">
        <f t="shared" ref="AB26:AB48" si="47">IFERROR(IF(AA26="","",IF(AA26&lt;=0.2,"Muy Baja",IF(AA26&lt;=0.4,"Baja",IF(AA26&lt;=0.6,"Media",IF(AA26&lt;=0.8,"Alta","Muy Alta"))))),"")</f>
        <v/>
      </c>
      <c r="AC26" s="107" t="str">
        <f t="shared" ref="AC26:AC48" si="48">+AA26</f>
        <v/>
      </c>
      <c r="AD26" s="106" t="str">
        <f t="shared" ref="AD26:AD48" si="49">IFERROR(IF(AE26="","",IF(AE26&lt;=0.2,"Leve",IF(AE26&lt;=0.4,"Menor",IF(AE26&lt;=0.6,"Moderado",IF(AE26&lt;=0.8,"Mayor","Catastrófico"))))),"")</f>
        <v/>
      </c>
      <c r="AE26" s="107" t="str">
        <f t="shared" ref="AE26:AE48" si="50">IFERROR(IF(T26="Impacto",(P26-(+P26*W26)),IF(T26="Probabilidad",P26,"")),"")</f>
        <v/>
      </c>
      <c r="AF26" s="108" t="str">
        <f t="shared" ref="AF26:AF48" si="51">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
      </c>
      <c r="AG26" s="109"/>
      <c r="AH26" s="154"/>
      <c r="AI26" s="163"/>
      <c r="AJ26" s="167"/>
      <c r="AK26" s="167"/>
      <c r="AL26" s="154"/>
      <c r="AM26" s="136"/>
      <c r="AN26" s="136"/>
      <c r="AO26" s="136"/>
      <c r="AP26" s="136"/>
      <c r="AQ26" s="136"/>
      <c r="AR26" s="136"/>
      <c r="AS26" s="136"/>
      <c r="AT26" s="226"/>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1" ht="151.5" hidden="1" customHeight="1" x14ac:dyDescent="0.25">
      <c r="A27" s="341"/>
      <c r="B27" s="344"/>
      <c r="C27" s="349"/>
      <c r="D27" s="352"/>
      <c r="E27" s="324"/>
      <c r="F27" s="324"/>
      <c r="G27" s="324"/>
      <c r="H27" s="347"/>
      <c r="I27" s="324"/>
      <c r="J27" s="340"/>
      <c r="K27" s="322"/>
      <c r="L27" s="333"/>
      <c r="M27" s="335"/>
      <c r="N27" s="138"/>
      <c r="O27" s="322"/>
      <c r="P27" s="333"/>
      <c r="Q27" s="338"/>
      <c r="R27" s="100">
        <v>3</v>
      </c>
      <c r="S27" s="101"/>
      <c r="T27" s="102" t="str">
        <f t="shared" si="45"/>
        <v/>
      </c>
      <c r="U27" s="103"/>
      <c r="V27" s="103"/>
      <c r="W27" s="104" t="str">
        <f t="shared" si="46"/>
        <v/>
      </c>
      <c r="X27" s="103"/>
      <c r="Y27" s="103"/>
      <c r="Z27" s="103"/>
      <c r="AA27" s="105" t="str">
        <f>IFERROR(IF(T27="Probabilidad",(AA26-(+AA26*W27)),IF(T27="Impacto",L27,"")),"")</f>
        <v/>
      </c>
      <c r="AB27" s="106" t="str">
        <f t="shared" si="47"/>
        <v/>
      </c>
      <c r="AC27" s="107" t="str">
        <f t="shared" si="48"/>
        <v/>
      </c>
      <c r="AD27" s="106" t="str">
        <f t="shared" si="49"/>
        <v/>
      </c>
      <c r="AE27" s="107" t="str">
        <f t="shared" si="50"/>
        <v/>
      </c>
      <c r="AF27" s="108" t="str">
        <f t="shared" si="51"/>
        <v/>
      </c>
      <c r="AG27" s="109"/>
      <c r="AH27" s="154"/>
      <c r="AI27" s="163"/>
      <c r="AJ27" s="167"/>
      <c r="AK27" s="167"/>
      <c r="AL27" s="154"/>
      <c r="AM27" s="136"/>
      <c r="AN27" s="136"/>
      <c r="AO27" s="136"/>
      <c r="AP27" s="136"/>
      <c r="AQ27" s="136"/>
      <c r="AR27" s="136"/>
      <c r="AS27" s="136"/>
      <c r="AT27" s="226"/>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1" ht="249.75" customHeight="1" x14ac:dyDescent="0.25">
      <c r="A28" s="341">
        <v>8</v>
      </c>
      <c r="B28" s="342" t="s">
        <v>225</v>
      </c>
      <c r="C28" s="348" t="s">
        <v>226</v>
      </c>
      <c r="D28" s="348" t="s">
        <v>227</v>
      </c>
      <c r="E28" s="323" t="s">
        <v>120</v>
      </c>
      <c r="F28" s="350" t="s">
        <v>228</v>
      </c>
      <c r="G28" s="323" t="s">
        <v>229</v>
      </c>
      <c r="H28" s="346" t="s">
        <v>425</v>
      </c>
      <c r="I28" s="323" t="s">
        <v>115</v>
      </c>
      <c r="J28" s="339">
        <v>1460</v>
      </c>
      <c r="K28" s="320" t="str">
        <f>IF(J28&lt;=0,"",IF(J28&lt;=2,"Muy Baja",IF(J28&lt;=24,"Baja",IF(J28&lt;=500,"Media",IF(J28&lt;=5000,"Alta","Muy Alta")))))</f>
        <v>Alta</v>
      </c>
      <c r="L28" s="331">
        <f>IF(K28="","",IF(K28="Muy Baja",0.2,IF(K28="Baja",0.4,IF(K28="Media",0.6,IF(K28="Alta",0.8,IF(K28="Muy Alta",1,))))))</f>
        <v>0.8</v>
      </c>
      <c r="M28" s="334" t="s">
        <v>564</v>
      </c>
      <c r="N28" s="137"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20" t="str">
        <f>IF(OR(N28='Tabla Impacto'!$C$11,N28='Tabla Impacto'!$D$11),"Leve",IF(OR(N28='Tabla Impacto'!$C$12,N28='Tabla Impacto'!$D$12),"Menor",IF(OR(N28='Tabla Impacto'!$C$13,N28='Tabla Impacto'!$D$13),"Moderado",IF(OR(N28='Tabla Impacto'!$C$14,N28='Tabla Impacto'!$D$14),"Mayor",IF(OR(N28='Tabla Impacto'!$C$15,N28='Tabla Impacto'!$D$15),"Catastrófico","")))))</f>
        <v>Moderado</v>
      </c>
      <c r="P28" s="331">
        <f>IF(O28="","",IF(O28="Leve",0.2,IF(O28="Menor",0.4,IF(O28="Moderado",0.6,IF(O28="Mayor",0.8,IF(O28="Catastrófico",1,))))))</f>
        <v>0.6</v>
      </c>
      <c r="Q28" s="336"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0">
        <v>1</v>
      </c>
      <c r="S28" s="101" t="s">
        <v>409</v>
      </c>
      <c r="T28" s="102" t="str">
        <f t="shared" si="45"/>
        <v>Probabilidad</v>
      </c>
      <c r="U28" s="103" t="s">
        <v>14</v>
      </c>
      <c r="V28" s="103" t="s">
        <v>9</v>
      </c>
      <c r="W28" s="104" t="str">
        <f t="shared" si="46"/>
        <v>40%</v>
      </c>
      <c r="X28" s="103" t="s">
        <v>19</v>
      </c>
      <c r="Y28" s="103" t="s">
        <v>22</v>
      </c>
      <c r="Z28" s="103" t="s">
        <v>110</v>
      </c>
      <c r="AA28" s="105">
        <f t="shared" ref="AA28:AA46" si="52">IFERROR(IF(T28="Probabilidad",(L28-(+L28*W28)),IF(T28="Impacto",L28,"")),"")</f>
        <v>0.48</v>
      </c>
      <c r="AB28" s="106" t="str">
        <f t="shared" si="47"/>
        <v>Media</v>
      </c>
      <c r="AC28" s="107">
        <f t="shared" si="48"/>
        <v>0.48</v>
      </c>
      <c r="AD28" s="106" t="str">
        <f t="shared" si="49"/>
        <v>Moderado</v>
      </c>
      <c r="AE28" s="107">
        <f t="shared" si="50"/>
        <v>0.6</v>
      </c>
      <c r="AF28" s="108" t="str">
        <f t="shared" si="51"/>
        <v>Moderado</v>
      </c>
      <c r="AG28" s="109" t="s">
        <v>122</v>
      </c>
      <c r="AH28" s="146" t="s">
        <v>230</v>
      </c>
      <c r="AI28" s="173" t="s">
        <v>219</v>
      </c>
      <c r="AJ28" s="172">
        <v>44562</v>
      </c>
      <c r="AK28" s="172" t="s">
        <v>410</v>
      </c>
      <c r="AL28" s="146" t="s">
        <v>231</v>
      </c>
      <c r="AM28" s="213" t="s">
        <v>747</v>
      </c>
      <c r="AN28" s="212">
        <v>0.33</v>
      </c>
      <c r="AO28" s="213" t="s">
        <v>627</v>
      </c>
      <c r="AP28" s="212" t="s">
        <v>620</v>
      </c>
      <c r="AQ28" s="136"/>
      <c r="AR28" s="110" t="s">
        <v>613</v>
      </c>
      <c r="AS28" s="216" t="s">
        <v>632</v>
      </c>
      <c r="AT28" s="226" t="s">
        <v>712</v>
      </c>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row>
    <row r="29" spans="1:71" ht="151.5" hidden="1" customHeight="1" x14ac:dyDescent="0.25">
      <c r="A29" s="341"/>
      <c r="B29" s="343"/>
      <c r="C29" s="349"/>
      <c r="D29" s="352"/>
      <c r="E29" s="324"/>
      <c r="F29" s="324"/>
      <c r="G29" s="324"/>
      <c r="H29" s="347"/>
      <c r="I29" s="324"/>
      <c r="J29" s="340"/>
      <c r="K29" s="321"/>
      <c r="L29" s="332"/>
      <c r="M29" s="335"/>
      <c r="N29" s="138"/>
      <c r="O29" s="321"/>
      <c r="P29" s="332"/>
      <c r="Q29" s="337"/>
      <c r="R29" s="100">
        <v>2</v>
      </c>
      <c r="S29" s="101"/>
      <c r="T29" s="102" t="str">
        <f t="shared" si="45"/>
        <v/>
      </c>
      <c r="U29" s="103"/>
      <c r="V29" s="103"/>
      <c r="W29" s="104"/>
      <c r="X29" s="103"/>
      <c r="Y29" s="103"/>
      <c r="Z29" s="103"/>
      <c r="AA29" s="105" t="str">
        <f>IFERROR(IF(T29="Probabilidad",(AA28-(+AA28*W29)),IF(T29="Impacto",L29,"")),"")</f>
        <v/>
      </c>
      <c r="AB29" s="106" t="str">
        <f t="shared" si="47"/>
        <v/>
      </c>
      <c r="AC29" s="107" t="str">
        <f t="shared" si="48"/>
        <v/>
      </c>
      <c r="AD29" s="106" t="str">
        <f t="shared" si="49"/>
        <v/>
      </c>
      <c r="AE29" s="107" t="str">
        <f t="shared" si="50"/>
        <v/>
      </c>
      <c r="AF29" s="108" t="str">
        <f t="shared" si="51"/>
        <v/>
      </c>
      <c r="AG29" s="109"/>
      <c r="AH29" s="154"/>
      <c r="AI29" s="163"/>
      <c r="AJ29" s="167"/>
      <c r="AK29" s="167"/>
      <c r="AL29" s="154"/>
      <c r="AM29" s="136"/>
      <c r="AN29" s="136"/>
      <c r="AO29" s="136"/>
      <c r="AP29" s="136"/>
      <c r="AQ29" s="136"/>
      <c r="AR29" s="136"/>
      <c r="AS29" s="136"/>
      <c r="AT29" s="226"/>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row>
    <row r="30" spans="1:71" ht="151.5" hidden="1" customHeight="1" x14ac:dyDescent="0.25">
      <c r="A30" s="341"/>
      <c r="B30" s="344"/>
      <c r="C30" s="349"/>
      <c r="D30" s="352"/>
      <c r="E30" s="324"/>
      <c r="F30" s="324"/>
      <c r="G30" s="324"/>
      <c r="H30" s="347"/>
      <c r="I30" s="324"/>
      <c r="J30" s="340"/>
      <c r="K30" s="322"/>
      <c r="L30" s="333"/>
      <c r="M30" s="335"/>
      <c r="N30" s="138"/>
      <c r="O30" s="322"/>
      <c r="P30" s="333"/>
      <c r="Q30" s="338"/>
      <c r="R30" s="100">
        <v>3</v>
      </c>
      <c r="S30" s="101"/>
      <c r="T30" s="102" t="str">
        <f t="shared" si="45"/>
        <v/>
      </c>
      <c r="U30" s="103"/>
      <c r="V30" s="103"/>
      <c r="W30" s="104"/>
      <c r="X30" s="103"/>
      <c r="Y30" s="103"/>
      <c r="Z30" s="103"/>
      <c r="AA30" s="105" t="str">
        <f>IFERROR(IF(T30="Probabilidad",(AA29-(+AA29*W30)),IF(T30="Impacto",L30,"")),"")</f>
        <v/>
      </c>
      <c r="AB30" s="106" t="str">
        <f t="shared" si="47"/>
        <v/>
      </c>
      <c r="AC30" s="107" t="str">
        <f t="shared" si="48"/>
        <v/>
      </c>
      <c r="AD30" s="106" t="str">
        <f t="shared" si="49"/>
        <v/>
      </c>
      <c r="AE30" s="107" t="str">
        <f t="shared" si="50"/>
        <v/>
      </c>
      <c r="AF30" s="108" t="str">
        <f t="shared" si="51"/>
        <v/>
      </c>
      <c r="AG30" s="109"/>
      <c r="AH30" s="154"/>
      <c r="AI30" s="163"/>
      <c r="AJ30" s="167"/>
      <c r="AK30" s="167"/>
      <c r="AL30" s="154"/>
      <c r="AM30" s="136"/>
      <c r="AN30" s="136"/>
      <c r="AO30" s="136"/>
      <c r="AP30" s="136"/>
      <c r="AQ30" s="136"/>
      <c r="AR30" s="136"/>
      <c r="AS30" s="136"/>
      <c r="AT30" s="226"/>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row>
    <row r="31" spans="1:71" ht="300" customHeight="1" x14ac:dyDescent="0.25">
      <c r="A31" s="341">
        <v>9</v>
      </c>
      <c r="B31" s="342" t="s">
        <v>232</v>
      </c>
      <c r="C31" s="348" t="s">
        <v>226</v>
      </c>
      <c r="D31" s="348" t="s">
        <v>227</v>
      </c>
      <c r="E31" s="323" t="s">
        <v>118</v>
      </c>
      <c r="F31" s="323" t="s">
        <v>233</v>
      </c>
      <c r="G31" s="323" t="s">
        <v>498</v>
      </c>
      <c r="H31" s="346" t="s">
        <v>234</v>
      </c>
      <c r="I31" s="323" t="s">
        <v>349</v>
      </c>
      <c r="J31" s="339">
        <v>1460</v>
      </c>
      <c r="K31" s="320" t="str">
        <f>IF(J31&lt;=0,"",IF(J31&lt;=2,"Muy Baja",IF(J31&lt;=24,"Baja",IF(J31&lt;=500,"Media",IF(J31&lt;=5000,"Alta","Muy Alta")))))</f>
        <v>Alta</v>
      </c>
      <c r="L31" s="331">
        <f>IF(K31="","",IF(K31="Muy Baja",0.2,IF(K31="Baja",0.4,IF(K31="Media",0.6,IF(K31="Alta",0.8,IF(K31="Muy Alta",1,))))))</f>
        <v>0.8</v>
      </c>
      <c r="M31" s="334" t="s">
        <v>571</v>
      </c>
      <c r="N31" s="137"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20" t="str">
        <f>IF(OR(N31='Tabla Impacto'!$C$11,N31='Tabla Impacto'!$D$11),"Leve",IF(OR(N31='Tabla Impacto'!$C$12,N31='Tabla Impacto'!$D$12),"Menor",IF(OR(N31='Tabla Impacto'!$C$13,N31='Tabla Impacto'!$D$13),"Moderado",IF(OR(N31='Tabla Impacto'!$C$14,N31='Tabla Impacto'!$D$14),"Mayor",IF(OR(N31='Tabla Impacto'!$C$15,N31='Tabla Impacto'!$D$15),"Catastrófico","")))))</f>
        <v>Mayor</v>
      </c>
      <c r="P31" s="331">
        <f>IF(O31="","",IF(O31="Leve",0.2,IF(O31="Menor",0.4,IF(O31="Moderado",0.6,IF(O31="Mayor",0.8,IF(O31="Catastrófico",1,))))))</f>
        <v>0.8</v>
      </c>
      <c r="Q31" s="336"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0">
        <v>1</v>
      </c>
      <c r="S31" s="141" t="s">
        <v>235</v>
      </c>
      <c r="T31" s="102" t="str">
        <f t="shared" si="45"/>
        <v>Probabilidad</v>
      </c>
      <c r="U31" s="103" t="s">
        <v>14</v>
      </c>
      <c r="V31" s="103" t="s">
        <v>9</v>
      </c>
      <c r="W31" s="104" t="str">
        <f t="shared" si="46"/>
        <v>40%</v>
      </c>
      <c r="X31" s="103" t="s">
        <v>19</v>
      </c>
      <c r="Y31" s="103" t="s">
        <v>22</v>
      </c>
      <c r="Z31" s="103" t="s">
        <v>110</v>
      </c>
      <c r="AA31" s="105">
        <f t="shared" si="52"/>
        <v>0.48</v>
      </c>
      <c r="AB31" s="106" t="str">
        <f t="shared" si="47"/>
        <v>Media</v>
      </c>
      <c r="AC31" s="107">
        <f t="shared" si="48"/>
        <v>0.48</v>
      </c>
      <c r="AD31" s="106" t="str">
        <f t="shared" si="49"/>
        <v>Mayor</v>
      </c>
      <c r="AE31" s="107">
        <f t="shared" si="50"/>
        <v>0.8</v>
      </c>
      <c r="AF31" s="108" t="str">
        <f t="shared" si="51"/>
        <v>Alto</v>
      </c>
      <c r="AG31" s="109" t="s">
        <v>122</v>
      </c>
      <c r="AH31" s="146" t="s">
        <v>237</v>
      </c>
      <c r="AI31" s="173" t="s">
        <v>219</v>
      </c>
      <c r="AJ31" s="172">
        <v>44562</v>
      </c>
      <c r="AK31" s="172" t="s">
        <v>410</v>
      </c>
      <c r="AL31" s="146" t="s">
        <v>238</v>
      </c>
      <c r="AM31" s="141" t="s">
        <v>748</v>
      </c>
      <c r="AN31" s="212">
        <v>0.33</v>
      </c>
      <c r="AO31" s="213" t="s">
        <v>749</v>
      </c>
      <c r="AP31" s="212">
        <v>0.33</v>
      </c>
      <c r="AQ31" s="136"/>
      <c r="AR31" s="110" t="s">
        <v>613</v>
      </c>
      <c r="AS31" s="216" t="s">
        <v>632</v>
      </c>
      <c r="AT31" s="226"/>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1" ht="151.5" customHeight="1" x14ac:dyDescent="0.25">
      <c r="A32" s="341"/>
      <c r="B32" s="343"/>
      <c r="C32" s="349"/>
      <c r="D32" s="352"/>
      <c r="E32" s="324"/>
      <c r="F32" s="324"/>
      <c r="G32" s="324"/>
      <c r="H32" s="347"/>
      <c r="I32" s="324"/>
      <c r="J32" s="340"/>
      <c r="K32" s="321"/>
      <c r="L32" s="332"/>
      <c r="M32" s="335"/>
      <c r="N32" s="138"/>
      <c r="O32" s="321"/>
      <c r="P32" s="332"/>
      <c r="Q32" s="337"/>
      <c r="R32" s="100">
        <v>2</v>
      </c>
      <c r="S32" s="141" t="s">
        <v>236</v>
      </c>
      <c r="T32" s="102" t="str">
        <f t="shared" si="45"/>
        <v>Probabilidad</v>
      </c>
      <c r="U32" s="103" t="s">
        <v>14</v>
      </c>
      <c r="V32" s="103" t="s">
        <v>9</v>
      </c>
      <c r="W32" s="104" t="str">
        <f t="shared" si="46"/>
        <v>40%</v>
      </c>
      <c r="X32" s="103" t="s">
        <v>19</v>
      </c>
      <c r="Y32" s="103" t="s">
        <v>22</v>
      </c>
      <c r="Z32" s="103" t="s">
        <v>110</v>
      </c>
      <c r="AA32" s="105">
        <f>IFERROR(IF(T32="Probabilidad",(AA31-(+AA31*W32)),IF(T32="Impacto",L32,"")),"")</f>
        <v>0.28799999999999998</v>
      </c>
      <c r="AB32" s="106" t="str">
        <f t="shared" si="47"/>
        <v>Baja</v>
      </c>
      <c r="AC32" s="107">
        <f t="shared" si="48"/>
        <v>0.28799999999999998</v>
      </c>
      <c r="AD32" s="106" t="str">
        <f t="shared" si="49"/>
        <v>Mayor</v>
      </c>
      <c r="AE32" s="107">
        <v>0.8</v>
      </c>
      <c r="AF32" s="108" t="str">
        <f t="shared" si="51"/>
        <v>Alto</v>
      </c>
      <c r="AG32" s="109" t="s">
        <v>122</v>
      </c>
      <c r="AH32" s="146" t="s">
        <v>239</v>
      </c>
      <c r="AI32" s="173" t="s">
        <v>219</v>
      </c>
      <c r="AJ32" s="172">
        <v>44562</v>
      </c>
      <c r="AK32" s="172" t="s">
        <v>410</v>
      </c>
      <c r="AL32" s="146" t="s">
        <v>238</v>
      </c>
      <c r="AM32" s="213" t="s">
        <v>628</v>
      </c>
      <c r="AN32" s="212">
        <v>0.33</v>
      </c>
      <c r="AO32" s="213" t="s">
        <v>749</v>
      </c>
      <c r="AP32" s="212">
        <v>0.33</v>
      </c>
      <c r="AQ32" s="136"/>
      <c r="AR32" s="110" t="s">
        <v>613</v>
      </c>
      <c r="AS32" s="216" t="s">
        <v>632</v>
      </c>
      <c r="AT32" s="226"/>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row>
    <row r="33" spans="1:71" ht="151.5" hidden="1" customHeight="1" x14ac:dyDescent="0.25">
      <c r="A33" s="341"/>
      <c r="B33" s="344"/>
      <c r="C33" s="349"/>
      <c r="D33" s="352"/>
      <c r="E33" s="324"/>
      <c r="F33" s="324"/>
      <c r="G33" s="324"/>
      <c r="H33" s="347"/>
      <c r="I33" s="324"/>
      <c r="J33" s="340"/>
      <c r="K33" s="322"/>
      <c r="L33" s="333"/>
      <c r="M33" s="335"/>
      <c r="N33" s="138"/>
      <c r="O33" s="322"/>
      <c r="P33" s="333"/>
      <c r="Q33" s="338"/>
      <c r="R33" s="100">
        <v>3</v>
      </c>
      <c r="S33" s="101"/>
      <c r="T33" s="102" t="str">
        <f t="shared" si="45"/>
        <v/>
      </c>
      <c r="U33" s="103"/>
      <c r="V33" s="103"/>
      <c r="W33" s="104"/>
      <c r="X33" s="103"/>
      <c r="Y33" s="103"/>
      <c r="Z33" s="103"/>
      <c r="AA33" s="105" t="str">
        <f>IFERROR(IF(T33="Probabilidad",(AA32-(+AA32*W33)),IF(T33="Impacto",L33,"")),"")</f>
        <v/>
      </c>
      <c r="AB33" s="106" t="str">
        <f t="shared" si="47"/>
        <v/>
      </c>
      <c r="AC33" s="107" t="str">
        <f t="shared" si="48"/>
        <v/>
      </c>
      <c r="AD33" s="106" t="str">
        <f t="shared" si="49"/>
        <v/>
      </c>
      <c r="AE33" s="107" t="str">
        <f t="shared" si="50"/>
        <v/>
      </c>
      <c r="AF33" s="108" t="str">
        <f t="shared" si="51"/>
        <v/>
      </c>
      <c r="AG33" s="109"/>
      <c r="AH33" s="154"/>
      <c r="AI33" s="163"/>
      <c r="AJ33" s="167"/>
      <c r="AK33" s="167"/>
      <c r="AL33" s="154"/>
      <c r="AM33" s="213" t="s">
        <v>629</v>
      </c>
      <c r="AN33" s="136"/>
      <c r="AO33" s="213" t="s">
        <v>749</v>
      </c>
      <c r="AP33" s="136"/>
      <c r="AQ33" s="136"/>
      <c r="AR33" s="136"/>
      <c r="AS33" s="136"/>
      <c r="AT33" s="226"/>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row>
    <row r="34" spans="1:71" ht="233.25" customHeight="1" x14ac:dyDescent="0.25">
      <c r="A34" s="341">
        <v>10</v>
      </c>
      <c r="B34" s="342" t="s">
        <v>232</v>
      </c>
      <c r="C34" s="348" t="s">
        <v>226</v>
      </c>
      <c r="D34" s="348" t="s">
        <v>227</v>
      </c>
      <c r="E34" s="323" t="s">
        <v>120</v>
      </c>
      <c r="F34" s="323" t="s">
        <v>596</v>
      </c>
      <c r="G34" s="323" t="s">
        <v>240</v>
      </c>
      <c r="H34" s="346" t="s">
        <v>241</v>
      </c>
      <c r="I34" s="323" t="s">
        <v>349</v>
      </c>
      <c r="J34" s="339">
        <v>1460</v>
      </c>
      <c r="K34" s="320" t="str">
        <f>IF(J34&lt;=0,"",IF(J34&lt;=2,"Muy Baja",IF(J34&lt;=24,"Baja",IF(J34&lt;=500,"Media",IF(J34&lt;=5000,"Alta","Muy Alta")))))</f>
        <v>Alta</v>
      </c>
      <c r="L34" s="331">
        <f>IF(K34="","",IF(K34="Muy Baja",0.2,IF(K34="Baja",0.4,IF(K34="Media",0.6,IF(K34="Alta",0.8,IF(K34="Muy Alta",1,))))))</f>
        <v>0.8</v>
      </c>
      <c r="M34" s="334" t="s">
        <v>564</v>
      </c>
      <c r="N34" s="137"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20" t="str">
        <f>IF(OR(N34='Tabla Impacto'!$C$11,N34='Tabla Impacto'!$D$11),"Leve",IF(OR(N34='Tabla Impacto'!$C$12,N34='Tabla Impacto'!$D$12),"Menor",IF(OR(N34='Tabla Impacto'!$C$13,N34='Tabla Impacto'!$D$13),"Moderado",IF(OR(N34='Tabla Impacto'!$C$14,N34='Tabla Impacto'!$D$14),"Mayor",IF(OR(N34='Tabla Impacto'!$C$15,N34='Tabla Impacto'!$D$15),"Catastrófico","")))))</f>
        <v>Moderado</v>
      </c>
      <c r="P34" s="331">
        <f>IF(O34="","",IF(O34="Leve",0.2,IF(O34="Menor",0.4,IF(O34="Moderado",0.6,IF(O34="Mayor",0.8,IF(O34="Catastrófico",1,))))))</f>
        <v>0.6</v>
      </c>
      <c r="Q34" s="336"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00">
        <v>1</v>
      </c>
      <c r="S34" s="101" t="s">
        <v>235</v>
      </c>
      <c r="T34" s="102" t="str">
        <f t="shared" si="45"/>
        <v>Probabilidad</v>
      </c>
      <c r="U34" s="103" t="s">
        <v>14</v>
      </c>
      <c r="V34" s="103" t="s">
        <v>9</v>
      </c>
      <c r="W34" s="104" t="str">
        <f t="shared" si="46"/>
        <v>40%</v>
      </c>
      <c r="X34" s="103" t="s">
        <v>19</v>
      </c>
      <c r="Y34" s="103" t="s">
        <v>23</v>
      </c>
      <c r="Z34" s="103" t="s">
        <v>110</v>
      </c>
      <c r="AA34" s="105">
        <f t="shared" si="52"/>
        <v>0.48</v>
      </c>
      <c r="AB34" s="106" t="str">
        <f t="shared" si="47"/>
        <v>Media</v>
      </c>
      <c r="AC34" s="107">
        <f t="shared" si="48"/>
        <v>0.48</v>
      </c>
      <c r="AD34" s="106" t="str">
        <f t="shared" si="49"/>
        <v>Moderado</v>
      </c>
      <c r="AE34" s="107">
        <f t="shared" si="50"/>
        <v>0.6</v>
      </c>
      <c r="AF34" s="108" t="str">
        <f t="shared" si="51"/>
        <v>Moderado</v>
      </c>
      <c r="AG34" s="109" t="s">
        <v>122</v>
      </c>
      <c r="AH34" s="146" t="s">
        <v>244</v>
      </c>
      <c r="AI34" s="173" t="s">
        <v>219</v>
      </c>
      <c r="AJ34" s="172">
        <v>44562</v>
      </c>
      <c r="AK34" s="172" t="s">
        <v>410</v>
      </c>
      <c r="AL34" s="146" t="s">
        <v>243</v>
      </c>
      <c r="AM34" s="141" t="s">
        <v>748</v>
      </c>
      <c r="AN34" s="212">
        <v>0.33</v>
      </c>
      <c r="AO34" s="213" t="s">
        <v>630</v>
      </c>
      <c r="AP34" s="212">
        <v>0.33</v>
      </c>
      <c r="AQ34" s="136"/>
      <c r="AR34" s="110" t="s">
        <v>613</v>
      </c>
      <c r="AS34" s="216" t="s">
        <v>632</v>
      </c>
      <c r="AT34" s="226"/>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row>
    <row r="35" spans="1:71" ht="151.5" customHeight="1" x14ac:dyDescent="0.25">
      <c r="A35" s="341"/>
      <c r="B35" s="343"/>
      <c r="C35" s="349"/>
      <c r="D35" s="352"/>
      <c r="E35" s="324"/>
      <c r="F35" s="324"/>
      <c r="G35" s="324"/>
      <c r="H35" s="347"/>
      <c r="I35" s="324"/>
      <c r="J35" s="340"/>
      <c r="K35" s="321"/>
      <c r="L35" s="332"/>
      <c r="M35" s="335"/>
      <c r="N35" s="138"/>
      <c r="O35" s="321"/>
      <c r="P35" s="332"/>
      <c r="Q35" s="337"/>
      <c r="R35" s="100">
        <v>2</v>
      </c>
      <c r="S35" s="101" t="s">
        <v>236</v>
      </c>
      <c r="T35" s="102" t="str">
        <f t="shared" si="45"/>
        <v>Probabilidad</v>
      </c>
      <c r="U35" s="103" t="s">
        <v>14</v>
      </c>
      <c r="V35" s="103" t="s">
        <v>9</v>
      </c>
      <c r="W35" s="104" t="str">
        <f t="shared" si="46"/>
        <v>40%</v>
      </c>
      <c r="X35" s="103" t="s">
        <v>19</v>
      </c>
      <c r="Y35" s="103" t="s">
        <v>23</v>
      </c>
      <c r="Z35" s="103" t="s">
        <v>111</v>
      </c>
      <c r="AA35" s="105">
        <f>IFERROR(IF(T35="Probabilidad",(AA34-(+AA34*W35)),IF(T35="Impacto",L35,"")),"")</f>
        <v>0.28799999999999998</v>
      </c>
      <c r="AB35" s="106" t="str">
        <f t="shared" si="47"/>
        <v>Baja</v>
      </c>
      <c r="AC35" s="107">
        <f t="shared" si="48"/>
        <v>0.28799999999999998</v>
      </c>
      <c r="AD35" s="106" t="str">
        <f t="shared" si="49"/>
        <v>Moderado</v>
      </c>
      <c r="AE35" s="107">
        <v>0.6</v>
      </c>
      <c r="AF35" s="108" t="str">
        <f t="shared" si="51"/>
        <v>Moderado</v>
      </c>
      <c r="AG35" s="109" t="s">
        <v>122</v>
      </c>
      <c r="AH35" s="146" t="s">
        <v>244</v>
      </c>
      <c r="AI35" s="173" t="s">
        <v>219</v>
      </c>
      <c r="AJ35" s="172">
        <v>44562</v>
      </c>
      <c r="AK35" s="172" t="s">
        <v>410</v>
      </c>
      <c r="AL35" s="146" t="s">
        <v>243</v>
      </c>
      <c r="AM35" s="213" t="s">
        <v>628</v>
      </c>
      <c r="AN35" s="212">
        <v>0.33</v>
      </c>
      <c r="AO35" s="213" t="s">
        <v>630</v>
      </c>
      <c r="AP35" s="212">
        <v>0.33</v>
      </c>
      <c r="AQ35" s="136"/>
      <c r="AR35" s="110" t="s">
        <v>613</v>
      </c>
      <c r="AS35" s="216" t="s">
        <v>632</v>
      </c>
      <c r="AT35" s="226"/>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1" ht="151.5" customHeight="1" x14ac:dyDescent="0.25">
      <c r="A36" s="341"/>
      <c r="B36" s="344"/>
      <c r="C36" s="349"/>
      <c r="D36" s="352"/>
      <c r="E36" s="324"/>
      <c r="F36" s="324"/>
      <c r="G36" s="324"/>
      <c r="H36" s="347"/>
      <c r="I36" s="324"/>
      <c r="J36" s="340"/>
      <c r="K36" s="322"/>
      <c r="L36" s="333"/>
      <c r="M36" s="335"/>
      <c r="N36" s="138"/>
      <c r="O36" s="322"/>
      <c r="P36" s="333"/>
      <c r="Q36" s="338"/>
      <c r="R36" s="100">
        <v>3</v>
      </c>
      <c r="S36" s="101" t="s">
        <v>242</v>
      </c>
      <c r="T36" s="102" t="str">
        <f t="shared" si="45"/>
        <v>Probabilidad</v>
      </c>
      <c r="U36" s="103" t="s">
        <v>15</v>
      </c>
      <c r="V36" s="103" t="s">
        <v>9</v>
      </c>
      <c r="W36" s="104" t="str">
        <f t="shared" si="46"/>
        <v>30%</v>
      </c>
      <c r="X36" s="103" t="s">
        <v>19</v>
      </c>
      <c r="Y36" s="103" t="s">
        <v>22</v>
      </c>
      <c r="Z36" s="103" t="s">
        <v>110</v>
      </c>
      <c r="AA36" s="105">
        <f>IFERROR(IF(T36="Probabilidad",(AA35-(+AA35*W36)),IF(T36="Impacto",L36,"")),"")</f>
        <v>0.2016</v>
      </c>
      <c r="AB36" s="106" t="str">
        <f t="shared" si="47"/>
        <v>Baja</v>
      </c>
      <c r="AC36" s="107">
        <f t="shared" si="48"/>
        <v>0.2016</v>
      </c>
      <c r="AD36" s="106" t="str">
        <f t="shared" si="49"/>
        <v>Moderado</v>
      </c>
      <c r="AE36" s="107">
        <v>0.6</v>
      </c>
      <c r="AF36" s="108" t="str">
        <f t="shared" si="51"/>
        <v>Moderado</v>
      </c>
      <c r="AG36" s="109" t="s">
        <v>122</v>
      </c>
      <c r="AH36" s="146" t="s">
        <v>244</v>
      </c>
      <c r="AI36" s="173" t="s">
        <v>219</v>
      </c>
      <c r="AJ36" s="172">
        <v>44562</v>
      </c>
      <c r="AK36" s="172" t="s">
        <v>410</v>
      </c>
      <c r="AL36" s="146" t="s">
        <v>243</v>
      </c>
      <c r="AM36" s="213" t="s">
        <v>713</v>
      </c>
      <c r="AN36" s="212">
        <v>0.33</v>
      </c>
      <c r="AO36" s="213" t="s">
        <v>630</v>
      </c>
      <c r="AP36" s="212">
        <v>0.33</v>
      </c>
      <c r="AQ36" s="136"/>
      <c r="AR36" s="217" t="s">
        <v>613</v>
      </c>
      <c r="AS36" s="216" t="s">
        <v>632</v>
      </c>
      <c r="AT36" s="226"/>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1" ht="285" customHeight="1" x14ac:dyDescent="0.25">
      <c r="A37" s="341">
        <v>11</v>
      </c>
      <c r="B37" s="342" t="s">
        <v>245</v>
      </c>
      <c r="C37" s="348" t="s">
        <v>387</v>
      </c>
      <c r="D37" s="348" t="s">
        <v>426</v>
      </c>
      <c r="E37" s="323" t="s">
        <v>118</v>
      </c>
      <c r="F37" s="350" t="s">
        <v>397</v>
      </c>
      <c r="G37" s="350" t="s">
        <v>398</v>
      </c>
      <c r="H37" s="346" t="s">
        <v>427</v>
      </c>
      <c r="I37" s="323" t="s">
        <v>115</v>
      </c>
      <c r="J37" s="339">
        <v>20</v>
      </c>
      <c r="K37" s="320" t="str">
        <f>IF(J37&lt;=0,"",IF(J37&lt;=2,"Muy Baja",IF(J37&lt;=24,"Baja",IF(J37&lt;=500,"Media",IF(J37&lt;=5000,"Alta","Muy Alta")))))</f>
        <v>Baja</v>
      </c>
      <c r="L37" s="331">
        <f>IF(K37="","",IF(K37="Muy Baja",0.2,IF(K37="Baja",0.4,IF(K37="Media",0.6,IF(K37="Alta",0.8,IF(K37="Muy Alta",1,))))))</f>
        <v>0.4</v>
      </c>
      <c r="M37" s="334" t="s">
        <v>571</v>
      </c>
      <c r="N37" s="137" t="str">
        <f>IF(NOT(ISERROR(MATCH(M37,'Tabla Impacto'!$B$221:$B$223,0))),'Tabla Impacto'!$F$223&amp;"Por favor no seleccionar los criterios de impacto(Afectación Económica o presupuestal y Pérdida Reputacional)",M37)</f>
        <v xml:space="preserve"> El riesgo afecta la imagen de la entidad con efecto publicitario sostenido a nivel de sector administrativo, nivel departamental o municipal</v>
      </c>
      <c r="O37" s="320" t="str">
        <f>IF(OR(N37='Tabla Impacto'!$C$11,N37='Tabla Impacto'!$D$11),"Leve",IF(OR(N37='Tabla Impacto'!$C$12,N37='Tabla Impacto'!$D$12),"Menor",IF(OR(N37='Tabla Impacto'!$C$13,N37='Tabla Impacto'!$D$13),"Moderado",IF(OR(N37='Tabla Impacto'!$C$14,N37='Tabla Impacto'!$D$14),"Mayor",IF(OR(N37='Tabla Impacto'!$C$15,N37='Tabla Impacto'!$D$15),"Catastrófico","")))))</f>
        <v>Mayor</v>
      </c>
      <c r="P37" s="331">
        <f>IF(O37="","",IF(O37="Leve",0.2,IF(O37="Menor",0.4,IF(O37="Moderado",0.6,IF(O37="Mayor",0.8,IF(O37="Catastrófico",1,))))))</f>
        <v>0.8</v>
      </c>
      <c r="Q37" s="336"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Alto</v>
      </c>
      <c r="R37" s="100">
        <v>1</v>
      </c>
      <c r="S37" s="101" t="s">
        <v>399</v>
      </c>
      <c r="T37" s="102" t="str">
        <f t="shared" si="45"/>
        <v>Probabilidad</v>
      </c>
      <c r="U37" s="103" t="s">
        <v>14</v>
      </c>
      <c r="V37" s="103" t="s">
        <v>9</v>
      </c>
      <c r="W37" s="104" t="str">
        <f t="shared" si="46"/>
        <v>40%</v>
      </c>
      <c r="X37" s="103" t="s">
        <v>19</v>
      </c>
      <c r="Y37" s="103" t="s">
        <v>22</v>
      </c>
      <c r="Z37" s="103" t="s">
        <v>110</v>
      </c>
      <c r="AA37" s="105">
        <f t="shared" si="52"/>
        <v>0.24</v>
      </c>
      <c r="AB37" s="106" t="str">
        <f t="shared" si="47"/>
        <v>Baja</v>
      </c>
      <c r="AC37" s="107">
        <f t="shared" si="48"/>
        <v>0.24</v>
      </c>
      <c r="AD37" s="106" t="str">
        <f t="shared" si="49"/>
        <v>Mayor</v>
      </c>
      <c r="AE37" s="107">
        <f t="shared" si="50"/>
        <v>0.8</v>
      </c>
      <c r="AF37" s="108" t="str">
        <f t="shared" si="51"/>
        <v>Alto</v>
      </c>
      <c r="AG37" s="109" t="s">
        <v>122</v>
      </c>
      <c r="AH37" s="146" t="s">
        <v>400</v>
      </c>
      <c r="AI37" s="142" t="s">
        <v>247</v>
      </c>
      <c r="AJ37" s="172">
        <v>44562</v>
      </c>
      <c r="AK37" s="172" t="s">
        <v>410</v>
      </c>
      <c r="AL37" s="154" t="s">
        <v>401</v>
      </c>
      <c r="AM37" s="213" t="s">
        <v>648</v>
      </c>
      <c r="AN37" s="212">
        <v>0.33</v>
      </c>
      <c r="AO37" s="213" t="s">
        <v>750</v>
      </c>
      <c r="AP37" s="212">
        <v>0</v>
      </c>
      <c r="AQ37" s="219"/>
      <c r="AR37" s="217" t="s">
        <v>613</v>
      </c>
      <c r="AS37" s="216" t="s">
        <v>632</v>
      </c>
      <c r="AT37" s="226" t="s">
        <v>740</v>
      </c>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row>
    <row r="38" spans="1:71" ht="151.5" hidden="1" customHeight="1" x14ac:dyDescent="0.25">
      <c r="A38" s="341"/>
      <c r="B38" s="343"/>
      <c r="C38" s="352"/>
      <c r="D38" s="352"/>
      <c r="E38" s="324"/>
      <c r="F38" s="324"/>
      <c r="G38" s="324"/>
      <c r="H38" s="347"/>
      <c r="I38" s="324"/>
      <c r="J38" s="340"/>
      <c r="K38" s="321"/>
      <c r="L38" s="332"/>
      <c r="M38" s="335"/>
      <c r="N38" s="138"/>
      <c r="O38" s="321"/>
      <c r="P38" s="332"/>
      <c r="Q38" s="337"/>
      <c r="R38" s="100">
        <v>2</v>
      </c>
      <c r="S38" s="101"/>
      <c r="T38" s="102" t="str">
        <f t="shared" si="45"/>
        <v/>
      </c>
      <c r="U38" s="103"/>
      <c r="V38" s="103"/>
      <c r="W38" s="104"/>
      <c r="X38" s="103"/>
      <c r="Y38" s="103"/>
      <c r="Z38" s="103"/>
      <c r="AA38" s="105" t="str">
        <f>IFERROR(IF(T38="Probabilidad",(AA37-(+AA37*W38)),IF(T38="Impacto",L38,"")),"")</f>
        <v/>
      </c>
      <c r="AB38" s="106" t="str">
        <f t="shared" si="47"/>
        <v/>
      </c>
      <c r="AC38" s="107" t="str">
        <f t="shared" si="48"/>
        <v/>
      </c>
      <c r="AD38" s="106" t="str">
        <f t="shared" si="49"/>
        <v/>
      </c>
      <c r="AE38" s="107" t="str">
        <f t="shared" si="50"/>
        <v/>
      </c>
      <c r="AF38" s="108" t="str">
        <f t="shared" si="51"/>
        <v/>
      </c>
      <c r="AG38" s="109"/>
      <c r="AH38" s="154"/>
      <c r="AI38" s="163"/>
      <c r="AJ38" s="167"/>
      <c r="AK38" s="167"/>
      <c r="AL38" s="154"/>
      <c r="AM38" s="213"/>
      <c r="AN38" s="136"/>
      <c r="AO38" s="213"/>
      <c r="AP38" s="136"/>
      <c r="AQ38" s="136"/>
      <c r="AR38" s="217" t="s">
        <v>613</v>
      </c>
      <c r="AS38" s="136"/>
      <c r="AT38" s="226"/>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row>
    <row r="39" spans="1:71" ht="151.5" hidden="1" customHeight="1" x14ac:dyDescent="0.25">
      <c r="A39" s="341"/>
      <c r="B39" s="344"/>
      <c r="C39" s="352"/>
      <c r="D39" s="352"/>
      <c r="E39" s="324"/>
      <c r="F39" s="324"/>
      <c r="G39" s="324"/>
      <c r="H39" s="347"/>
      <c r="I39" s="324"/>
      <c r="J39" s="340"/>
      <c r="K39" s="322"/>
      <c r="L39" s="333"/>
      <c r="M39" s="335"/>
      <c r="N39" s="138"/>
      <c r="O39" s="322"/>
      <c r="P39" s="333"/>
      <c r="Q39" s="338"/>
      <c r="R39" s="100">
        <v>3</v>
      </c>
      <c r="S39" s="101"/>
      <c r="T39" s="102" t="str">
        <f t="shared" si="45"/>
        <v/>
      </c>
      <c r="U39" s="103"/>
      <c r="V39" s="103"/>
      <c r="W39" s="104"/>
      <c r="X39" s="103"/>
      <c r="Y39" s="103"/>
      <c r="Z39" s="103"/>
      <c r="AA39" s="105" t="str">
        <f>IFERROR(IF(T39="Probabilidad",(AA38-(+AA38*W39)),IF(T39="Impacto",L39,"")),"")</f>
        <v/>
      </c>
      <c r="AB39" s="106" t="str">
        <f t="shared" si="47"/>
        <v/>
      </c>
      <c r="AC39" s="107" t="str">
        <f t="shared" si="48"/>
        <v/>
      </c>
      <c r="AD39" s="106" t="str">
        <f t="shared" si="49"/>
        <v/>
      </c>
      <c r="AE39" s="107" t="str">
        <f t="shared" si="50"/>
        <v/>
      </c>
      <c r="AF39" s="108" t="str">
        <f t="shared" si="51"/>
        <v/>
      </c>
      <c r="AG39" s="109"/>
      <c r="AH39" s="154"/>
      <c r="AI39" s="163"/>
      <c r="AJ39" s="167"/>
      <c r="AK39" s="167"/>
      <c r="AL39" s="154"/>
      <c r="AM39" s="213"/>
      <c r="AN39" s="136"/>
      <c r="AO39" s="213"/>
      <c r="AP39" s="136"/>
      <c r="AQ39" s="136"/>
      <c r="AR39" s="217" t="s">
        <v>613</v>
      </c>
      <c r="AS39" s="136"/>
      <c r="AT39" s="226"/>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1" ht="318" customHeight="1" x14ac:dyDescent="0.25">
      <c r="A40" s="341">
        <v>12</v>
      </c>
      <c r="B40" s="342" t="s">
        <v>245</v>
      </c>
      <c r="C40" s="348" t="s">
        <v>387</v>
      </c>
      <c r="D40" s="348" t="s">
        <v>426</v>
      </c>
      <c r="E40" s="323" t="s">
        <v>120</v>
      </c>
      <c r="F40" s="350" t="s">
        <v>402</v>
      </c>
      <c r="G40" s="350" t="s">
        <v>398</v>
      </c>
      <c r="H40" s="346" t="s">
        <v>246</v>
      </c>
      <c r="I40" s="323" t="s">
        <v>115</v>
      </c>
      <c r="J40" s="339">
        <v>20</v>
      </c>
      <c r="K40" s="320" t="str">
        <f>IF(J40&lt;=0,"",IF(J40&lt;=2,"Muy Baja",IF(J40&lt;=24,"Baja",IF(J40&lt;=500,"Media",IF(J40&lt;=5000,"Alta","Muy Alta")))))</f>
        <v>Baja</v>
      </c>
      <c r="L40" s="331">
        <f>IF(K40="","",IF(K40="Muy Baja",0.2,IF(K40="Baja",0.4,IF(K40="Media",0.6,IF(K40="Alta",0.8,IF(K40="Muy Alta",1,))))))</f>
        <v>0.4</v>
      </c>
      <c r="M40" s="334" t="s">
        <v>564</v>
      </c>
      <c r="N40" s="137"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20" t="str">
        <f>IF(OR(N40='Tabla Impacto'!$C$11,N40='Tabla Impacto'!$D$11),"Leve",IF(OR(N40='Tabla Impacto'!$C$12,N40='Tabla Impacto'!$D$12),"Menor",IF(OR(N40='Tabla Impacto'!$C$13,N40='Tabla Impacto'!$D$13),"Moderado",IF(OR(N40='Tabla Impacto'!$C$14,N40='Tabla Impacto'!$D$14),"Mayor",IF(OR(N40='Tabla Impacto'!$C$15,N40='Tabla Impacto'!$D$15),"Catastrófico","")))))</f>
        <v>Moderado</v>
      </c>
      <c r="P40" s="331">
        <f>IF(O40="","",IF(O40="Leve",0.2,IF(O40="Menor",0.4,IF(O40="Moderado",0.6,IF(O40="Mayor",0.8,IF(O40="Catastrófico",1,))))))</f>
        <v>0.6</v>
      </c>
      <c r="Q40" s="336"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0">
        <v>1</v>
      </c>
      <c r="S40" s="101" t="s">
        <v>403</v>
      </c>
      <c r="T40" s="102" t="str">
        <f t="shared" si="45"/>
        <v>Probabilidad</v>
      </c>
      <c r="U40" s="103" t="s">
        <v>14</v>
      </c>
      <c r="V40" s="103" t="s">
        <v>9</v>
      </c>
      <c r="W40" s="104" t="str">
        <f t="shared" si="46"/>
        <v>40%</v>
      </c>
      <c r="X40" s="103" t="s">
        <v>19</v>
      </c>
      <c r="Y40" s="103" t="s">
        <v>22</v>
      </c>
      <c r="Z40" s="103" t="s">
        <v>110</v>
      </c>
      <c r="AA40" s="105">
        <f t="shared" si="52"/>
        <v>0.24</v>
      </c>
      <c r="AB40" s="106" t="str">
        <f t="shared" si="47"/>
        <v>Baja</v>
      </c>
      <c r="AC40" s="107">
        <f t="shared" si="48"/>
        <v>0.24</v>
      </c>
      <c r="AD40" s="106" t="str">
        <f t="shared" si="49"/>
        <v>Moderado</v>
      </c>
      <c r="AE40" s="107">
        <f t="shared" si="50"/>
        <v>0.6</v>
      </c>
      <c r="AF40" s="108" t="str">
        <f t="shared" si="51"/>
        <v>Moderado</v>
      </c>
      <c r="AG40" s="109" t="s">
        <v>122</v>
      </c>
      <c r="AH40" s="154" t="s">
        <v>404</v>
      </c>
      <c r="AI40" s="163" t="s">
        <v>247</v>
      </c>
      <c r="AJ40" s="172">
        <v>44562</v>
      </c>
      <c r="AK40" s="172" t="s">
        <v>410</v>
      </c>
      <c r="AL40" s="154" t="s">
        <v>401</v>
      </c>
      <c r="AM40" s="213" t="s">
        <v>649</v>
      </c>
      <c r="AN40" s="212">
        <v>0</v>
      </c>
      <c r="AO40" s="213" t="s">
        <v>650</v>
      </c>
      <c r="AP40" s="212">
        <v>0.33</v>
      </c>
      <c r="AQ40" s="219"/>
      <c r="AR40" s="217" t="s">
        <v>613</v>
      </c>
      <c r="AS40" s="216" t="s">
        <v>632</v>
      </c>
      <c r="AT40" s="226" t="s">
        <v>745</v>
      </c>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1" ht="151.5" hidden="1" customHeight="1" x14ac:dyDescent="0.25">
      <c r="A41" s="341"/>
      <c r="B41" s="343"/>
      <c r="C41" s="352"/>
      <c r="D41" s="352"/>
      <c r="E41" s="324"/>
      <c r="F41" s="324"/>
      <c r="G41" s="324"/>
      <c r="H41" s="347"/>
      <c r="I41" s="324"/>
      <c r="J41" s="340"/>
      <c r="K41" s="321"/>
      <c r="L41" s="332"/>
      <c r="M41" s="335"/>
      <c r="N41" s="138"/>
      <c r="O41" s="321"/>
      <c r="P41" s="332"/>
      <c r="Q41" s="337"/>
      <c r="R41" s="100">
        <v>2</v>
      </c>
      <c r="S41" s="101"/>
      <c r="T41" s="102" t="str">
        <f t="shared" si="45"/>
        <v/>
      </c>
      <c r="U41" s="103"/>
      <c r="V41" s="103"/>
      <c r="W41" s="104"/>
      <c r="X41" s="103"/>
      <c r="Y41" s="103"/>
      <c r="Z41" s="103"/>
      <c r="AA41" s="105" t="str">
        <f>IFERROR(IF(T41="Probabilidad",(AA40-(+AA40*W41)),IF(T41="Impacto",L41,"")),"")</f>
        <v/>
      </c>
      <c r="AB41" s="106" t="str">
        <f t="shared" si="47"/>
        <v/>
      </c>
      <c r="AC41" s="107" t="str">
        <f t="shared" si="48"/>
        <v/>
      </c>
      <c r="AD41" s="106" t="str">
        <f t="shared" si="49"/>
        <v/>
      </c>
      <c r="AE41" s="107" t="str">
        <f t="shared" si="50"/>
        <v/>
      </c>
      <c r="AF41" s="108" t="str">
        <f t="shared" si="51"/>
        <v/>
      </c>
      <c r="AG41" s="109"/>
      <c r="AH41" s="154"/>
      <c r="AI41" s="163"/>
      <c r="AJ41" s="167"/>
      <c r="AK41" s="167"/>
      <c r="AL41" s="154"/>
      <c r="AM41" s="213"/>
      <c r="AN41" s="212">
        <v>0.33</v>
      </c>
      <c r="AO41" s="213"/>
      <c r="AP41" s="136"/>
      <c r="AQ41" s="136"/>
      <c r="AR41" s="217" t="s">
        <v>613</v>
      </c>
      <c r="AS41" s="136"/>
      <c r="AT41" s="226"/>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1" ht="151.5" hidden="1" customHeight="1" x14ac:dyDescent="0.25">
      <c r="A42" s="360"/>
      <c r="B42" s="344"/>
      <c r="C42" s="352"/>
      <c r="D42" s="352"/>
      <c r="E42" s="324"/>
      <c r="F42" s="324"/>
      <c r="G42" s="324"/>
      <c r="H42" s="347"/>
      <c r="I42" s="324"/>
      <c r="J42" s="340"/>
      <c r="K42" s="322"/>
      <c r="L42" s="333"/>
      <c r="M42" s="335"/>
      <c r="N42" s="138"/>
      <c r="O42" s="322"/>
      <c r="P42" s="333"/>
      <c r="Q42" s="338"/>
      <c r="R42" s="100">
        <v>3</v>
      </c>
      <c r="S42" s="101"/>
      <c r="T42" s="102" t="str">
        <f t="shared" si="45"/>
        <v/>
      </c>
      <c r="U42" s="103"/>
      <c r="V42" s="103"/>
      <c r="W42" s="104"/>
      <c r="X42" s="103"/>
      <c r="Y42" s="103"/>
      <c r="Z42" s="103"/>
      <c r="AA42" s="105" t="str">
        <f>IFERROR(IF(T42="Probabilidad",(AA41-(+AA41*W42)),IF(T42="Impacto",L42,"")),"")</f>
        <v/>
      </c>
      <c r="AB42" s="106" t="str">
        <f t="shared" si="47"/>
        <v/>
      </c>
      <c r="AC42" s="107" t="str">
        <f t="shared" si="48"/>
        <v/>
      </c>
      <c r="AD42" s="106" t="str">
        <f t="shared" si="49"/>
        <v/>
      </c>
      <c r="AE42" s="107" t="str">
        <f t="shared" si="50"/>
        <v/>
      </c>
      <c r="AF42" s="108" t="str">
        <f t="shared" si="51"/>
        <v/>
      </c>
      <c r="AG42" s="109"/>
      <c r="AH42" s="154"/>
      <c r="AI42" s="163"/>
      <c r="AJ42" s="167"/>
      <c r="AK42" s="167"/>
      <c r="AL42" s="154"/>
      <c r="AM42" s="213"/>
      <c r="AN42" s="212">
        <v>0.33</v>
      </c>
      <c r="AO42" s="213"/>
      <c r="AP42" s="136"/>
      <c r="AQ42" s="136"/>
      <c r="AR42" s="217" t="s">
        <v>613</v>
      </c>
      <c r="AS42" s="136"/>
      <c r="AT42" s="226"/>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1" ht="183.75" customHeight="1" x14ac:dyDescent="0.25">
      <c r="A43" s="362">
        <v>13</v>
      </c>
      <c r="B43" s="342" t="s">
        <v>245</v>
      </c>
      <c r="C43" s="348" t="s">
        <v>387</v>
      </c>
      <c r="D43" s="348" t="s">
        <v>426</v>
      </c>
      <c r="E43" s="323" t="s">
        <v>120</v>
      </c>
      <c r="F43" s="324" t="s">
        <v>499</v>
      </c>
      <c r="G43" s="324" t="s">
        <v>500</v>
      </c>
      <c r="H43" s="346" t="s">
        <v>501</v>
      </c>
      <c r="I43" s="323" t="s">
        <v>349</v>
      </c>
      <c r="J43" s="339">
        <v>2</v>
      </c>
      <c r="K43" s="320" t="str">
        <f>IF(J43&lt;=0,"",IF(J43&lt;=2,"Muy Baja",IF(J43&lt;=24,"Baja",IF(J43&lt;=500,"Media",IF(J43&lt;=5000,"Alta","Muy Alta")))))</f>
        <v>Muy Baja</v>
      </c>
      <c r="L43" s="331">
        <f>IF(K43="","",IF(K43="Muy Baja",0.2,IF(K43="Baja",0.4,IF(K43="Media",0.6,IF(K43="Alta",0.8,IF(K43="Muy Alta",1,))))))</f>
        <v>0.2</v>
      </c>
      <c r="M43" s="334" t="s">
        <v>564</v>
      </c>
      <c r="N43" s="137"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20" t="str">
        <f>IF(OR(N43='Tabla Impacto'!$C$11,N43='Tabla Impacto'!$D$11),"Leve",IF(OR(N43='Tabla Impacto'!$C$12,N43='Tabla Impacto'!$D$12),"Menor",IF(OR(N43='Tabla Impacto'!$C$13,N43='Tabla Impacto'!$D$13),"Moderado",IF(OR(N43='Tabla Impacto'!$C$14,N43='Tabla Impacto'!$D$14),"Mayor",IF(OR(N43='Tabla Impacto'!$C$15,N43='Tabla Impacto'!$D$15),"Catastrófico","")))))</f>
        <v>Moderado</v>
      </c>
      <c r="P43" s="331">
        <f>IF(O43="","",IF(O43="Leve",0.2,IF(O43="Menor",0.4,IF(O43="Moderado",0.6,IF(O43="Mayor",0.8,IF(O43="Catastrófico",1,))))))</f>
        <v>0.6</v>
      </c>
      <c r="Q43" s="336"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00">
        <v>1</v>
      </c>
      <c r="S43" s="101" t="s">
        <v>405</v>
      </c>
      <c r="T43" s="102" t="str">
        <f t="shared" si="45"/>
        <v>Probabilidad</v>
      </c>
      <c r="U43" s="103" t="s">
        <v>14</v>
      </c>
      <c r="V43" s="103" t="s">
        <v>9</v>
      </c>
      <c r="W43" s="104" t="str">
        <f t="shared" si="46"/>
        <v>40%</v>
      </c>
      <c r="X43" s="103" t="s">
        <v>19</v>
      </c>
      <c r="Y43" s="103" t="s">
        <v>22</v>
      </c>
      <c r="Z43" s="103" t="s">
        <v>110</v>
      </c>
      <c r="AA43" s="105">
        <f t="shared" si="52"/>
        <v>0.12</v>
      </c>
      <c r="AB43" s="106" t="str">
        <f t="shared" si="47"/>
        <v>Muy Baja</v>
      </c>
      <c r="AC43" s="107">
        <f t="shared" si="48"/>
        <v>0.12</v>
      </c>
      <c r="AD43" s="106" t="str">
        <f t="shared" si="49"/>
        <v>Moderado</v>
      </c>
      <c r="AE43" s="107">
        <f t="shared" si="50"/>
        <v>0.6</v>
      </c>
      <c r="AF43" s="108" t="str">
        <f t="shared" si="51"/>
        <v>Moderado</v>
      </c>
      <c r="AG43" s="109" t="s">
        <v>122</v>
      </c>
      <c r="AH43" s="154" t="s">
        <v>406</v>
      </c>
      <c r="AI43" s="163" t="s">
        <v>247</v>
      </c>
      <c r="AJ43" s="172">
        <v>44562</v>
      </c>
      <c r="AK43" s="172" t="s">
        <v>410</v>
      </c>
      <c r="AL43" s="154" t="s">
        <v>407</v>
      </c>
      <c r="AM43" s="213" t="s">
        <v>751</v>
      </c>
      <c r="AN43" s="212">
        <v>0.33</v>
      </c>
      <c r="AO43" s="213" t="s">
        <v>651</v>
      </c>
      <c r="AP43" s="212">
        <v>0</v>
      </c>
      <c r="AQ43" s="219"/>
      <c r="AR43" s="217" t="s">
        <v>613</v>
      </c>
      <c r="AS43" s="216" t="s">
        <v>632</v>
      </c>
      <c r="AT43" s="226" t="s">
        <v>741</v>
      </c>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1" ht="151.5" hidden="1" customHeight="1" x14ac:dyDescent="0.25">
      <c r="A44" s="363"/>
      <c r="B44" s="343"/>
      <c r="C44" s="352"/>
      <c r="D44" s="352"/>
      <c r="E44" s="324"/>
      <c r="F44" s="324" t="s">
        <v>248</v>
      </c>
      <c r="G44" s="324" t="s">
        <v>249</v>
      </c>
      <c r="H44" s="347"/>
      <c r="I44" s="324"/>
      <c r="J44" s="340"/>
      <c r="K44" s="321"/>
      <c r="L44" s="332"/>
      <c r="M44" s="335"/>
      <c r="N44" s="138"/>
      <c r="O44" s="321"/>
      <c r="P44" s="332"/>
      <c r="Q44" s="337"/>
      <c r="R44" s="100">
        <v>2</v>
      </c>
      <c r="S44" s="101"/>
      <c r="T44" s="102" t="str">
        <f t="shared" si="45"/>
        <v/>
      </c>
      <c r="U44" s="103"/>
      <c r="V44" s="103"/>
      <c r="W44" s="104"/>
      <c r="X44" s="103"/>
      <c r="Y44" s="103"/>
      <c r="Z44" s="103"/>
      <c r="AA44" s="105"/>
      <c r="AB44" s="106"/>
      <c r="AC44" s="107"/>
      <c r="AD44" s="106"/>
      <c r="AE44" s="107"/>
      <c r="AF44" s="108"/>
      <c r="AG44" s="109"/>
      <c r="AH44" s="154"/>
      <c r="AI44" s="163"/>
      <c r="AJ44" s="167"/>
      <c r="AK44" s="167"/>
      <c r="AL44" s="154"/>
      <c r="AM44" s="213"/>
      <c r="AN44" s="224">
        <v>0.33</v>
      </c>
      <c r="AO44" s="136"/>
      <c r="AP44" s="224">
        <v>0.33</v>
      </c>
      <c r="AQ44" s="136"/>
      <c r="AR44" s="217" t="s">
        <v>613</v>
      </c>
      <c r="AS44" s="136"/>
      <c r="AT44" s="226"/>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1" ht="151.5" hidden="1" customHeight="1" x14ac:dyDescent="0.25">
      <c r="A45" s="363"/>
      <c r="B45" s="344"/>
      <c r="C45" s="352"/>
      <c r="D45" s="352"/>
      <c r="E45" s="324"/>
      <c r="F45" s="324" t="s">
        <v>248</v>
      </c>
      <c r="G45" s="324" t="s">
        <v>249</v>
      </c>
      <c r="H45" s="347"/>
      <c r="I45" s="324"/>
      <c r="J45" s="340"/>
      <c r="K45" s="322"/>
      <c r="L45" s="333"/>
      <c r="M45" s="335"/>
      <c r="N45" s="138"/>
      <c r="O45" s="322"/>
      <c r="P45" s="333"/>
      <c r="Q45" s="338"/>
      <c r="R45" s="100">
        <v>3</v>
      </c>
      <c r="S45" s="101"/>
      <c r="T45" s="102" t="str">
        <f t="shared" si="45"/>
        <v/>
      </c>
      <c r="U45" s="103"/>
      <c r="V45" s="103"/>
      <c r="W45" s="104"/>
      <c r="X45" s="103"/>
      <c r="Y45" s="103"/>
      <c r="Z45" s="103"/>
      <c r="AA45" s="105"/>
      <c r="AB45" s="106"/>
      <c r="AC45" s="107"/>
      <c r="AD45" s="106"/>
      <c r="AE45" s="107"/>
      <c r="AF45" s="108"/>
      <c r="AG45" s="109"/>
      <c r="AH45" s="154"/>
      <c r="AI45" s="163"/>
      <c r="AJ45" s="167"/>
      <c r="AK45" s="167"/>
      <c r="AL45" s="154"/>
      <c r="AM45" s="213"/>
      <c r="AN45" s="224">
        <v>0.33</v>
      </c>
      <c r="AO45" s="136"/>
      <c r="AP45" s="224">
        <v>0.33</v>
      </c>
      <c r="AQ45" s="136"/>
      <c r="AR45" s="217" t="s">
        <v>613</v>
      </c>
      <c r="AS45" s="136"/>
      <c r="AT45" s="226"/>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1" ht="151.5" customHeight="1" x14ac:dyDescent="0.25">
      <c r="A46" s="341">
        <v>14</v>
      </c>
      <c r="B46" s="342" t="s">
        <v>250</v>
      </c>
      <c r="C46" s="348" t="s">
        <v>429</v>
      </c>
      <c r="D46" s="348" t="s">
        <v>257</v>
      </c>
      <c r="E46" s="323" t="s">
        <v>120</v>
      </c>
      <c r="F46" s="350" t="s">
        <v>251</v>
      </c>
      <c r="G46" s="350" t="s">
        <v>252</v>
      </c>
      <c r="H46" s="346" t="s">
        <v>428</v>
      </c>
      <c r="I46" s="323" t="s">
        <v>349</v>
      </c>
      <c r="J46" s="339">
        <v>12</v>
      </c>
      <c r="K46" s="320" t="str">
        <f>IF(J46&lt;=0,"",IF(J46&lt;=2,"Muy Baja",IF(J46&lt;=24,"Baja",IF(J46&lt;=500,"Media",IF(J46&lt;=5000,"Alta","Muy Alta")))))</f>
        <v>Baja</v>
      </c>
      <c r="L46" s="331">
        <f>IF(K46="","",IF(K46="Muy Baja",0.2,IF(K46="Baja",0.4,IF(K46="Media",0.6,IF(K46="Alta",0.8,IF(K46="Muy Alta",1,))))))</f>
        <v>0.4</v>
      </c>
      <c r="M46" s="334" t="s">
        <v>564</v>
      </c>
      <c r="N46" s="137"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20" t="str">
        <f>IF(OR(N46='Tabla Impacto'!$C$11,N46='Tabla Impacto'!$D$11),"Leve",IF(OR(N46='Tabla Impacto'!$C$12,N46='Tabla Impacto'!$D$12),"Menor",IF(OR(N46='Tabla Impacto'!$C$13,N46='Tabla Impacto'!$D$13),"Moderado",IF(OR(N46='Tabla Impacto'!$C$14,N46='Tabla Impacto'!$D$14),"Mayor",IF(OR(N46='Tabla Impacto'!$C$15,N46='Tabla Impacto'!$D$15),"Catastrófico","")))))</f>
        <v>Moderado</v>
      </c>
      <c r="P46" s="331">
        <f>IF(O46="","",IF(O46="Leve",0.2,IF(O46="Menor",0.4,IF(O46="Moderado",0.6,IF(O46="Mayor",0.8,IF(O46="Catastrófico",1,))))))</f>
        <v>0.6</v>
      </c>
      <c r="Q46" s="336"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0">
        <v>1</v>
      </c>
      <c r="S46" s="101" t="s">
        <v>253</v>
      </c>
      <c r="T46" s="102" t="str">
        <f t="shared" si="45"/>
        <v>Probabilidad</v>
      </c>
      <c r="U46" s="103" t="s">
        <v>14</v>
      </c>
      <c r="V46" s="103" t="s">
        <v>9</v>
      </c>
      <c r="W46" s="104" t="str">
        <f t="shared" si="46"/>
        <v>40%</v>
      </c>
      <c r="X46" s="103" t="s">
        <v>19</v>
      </c>
      <c r="Y46" s="103" t="s">
        <v>22</v>
      </c>
      <c r="Z46" s="103" t="s">
        <v>110</v>
      </c>
      <c r="AA46" s="105">
        <f t="shared" si="52"/>
        <v>0.24</v>
      </c>
      <c r="AB46" s="106" t="str">
        <f t="shared" si="47"/>
        <v>Baja</v>
      </c>
      <c r="AC46" s="107">
        <f t="shared" si="48"/>
        <v>0.24</v>
      </c>
      <c r="AD46" s="106" t="str">
        <f t="shared" si="49"/>
        <v>Moderado</v>
      </c>
      <c r="AE46" s="107">
        <f t="shared" si="50"/>
        <v>0.6</v>
      </c>
      <c r="AF46" s="108" t="str">
        <f t="shared" si="51"/>
        <v>Moderado</v>
      </c>
      <c r="AG46" s="109"/>
      <c r="AH46" s="154" t="s">
        <v>254</v>
      </c>
      <c r="AI46" s="163" t="s">
        <v>206</v>
      </c>
      <c r="AJ46" s="167">
        <v>44562</v>
      </c>
      <c r="AK46" s="167">
        <v>44926</v>
      </c>
      <c r="AL46" s="154" t="s">
        <v>255</v>
      </c>
      <c r="AM46" s="225" t="s">
        <v>752</v>
      </c>
      <c r="AN46" s="224">
        <v>0</v>
      </c>
      <c r="AO46" s="221" t="s">
        <v>753</v>
      </c>
      <c r="AP46" s="224">
        <v>0.33</v>
      </c>
      <c r="AQ46" s="136"/>
      <c r="AR46" s="217" t="s">
        <v>613</v>
      </c>
      <c r="AS46" s="216" t="s">
        <v>632</v>
      </c>
      <c r="AT46" s="234" t="s">
        <v>754</v>
      </c>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1" ht="151.5" customHeight="1" x14ac:dyDescent="0.25">
      <c r="A47" s="341"/>
      <c r="B47" s="343"/>
      <c r="C47" s="352"/>
      <c r="D47" s="349"/>
      <c r="E47" s="324"/>
      <c r="F47" s="324"/>
      <c r="G47" s="324"/>
      <c r="H47" s="347"/>
      <c r="I47" s="324"/>
      <c r="J47" s="340"/>
      <c r="K47" s="321"/>
      <c r="L47" s="332"/>
      <c r="M47" s="335"/>
      <c r="N47" s="138"/>
      <c r="O47" s="321"/>
      <c r="P47" s="332"/>
      <c r="Q47" s="337"/>
      <c r="R47" s="100">
        <v>2</v>
      </c>
      <c r="S47" s="101" t="s">
        <v>209</v>
      </c>
      <c r="T47" s="102" t="str">
        <f t="shared" si="45"/>
        <v>Probabilidad</v>
      </c>
      <c r="U47" s="103" t="s">
        <v>14</v>
      </c>
      <c r="V47" s="103" t="s">
        <v>9</v>
      </c>
      <c r="W47" s="104" t="str">
        <f t="shared" si="46"/>
        <v>40%</v>
      </c>
      <c r="X47" s="103" t="s">
        <v>19</v>
      </c>
      <c r="Y47" s="103" t="s">
        <v>22</v>
      </c>
      <c r="Z47" s="103" t="s">
        <v>110</v>
      </c>
      <c r="AA47" s="133">
        <f>IFERROR(IF(T47="Probabilidad",(AA46-(+AA46*W47)),IF(T47="Impacto",L47,"")),"")</f>
        <v>0.14399999999999999</v>
      </c>
      <c r="AB47" s="106" t="str">
        <f t="shared" si="47"/>
        <v>Muy Baja</v>
      </c>
      <c r="AC47" s="107">
        <f t="shared" si="48"/>
        <v>0.14399999999999999</v>
      </c>
      <c r="AD47" s="106" t="str">
        <f t="shared" si="49"/>
        <v>Moderado</v>
      </c>
      <c r="AE47" s="107">
        <v>0.6</v>
      </c>
      <c r="AF47" s="108" t="str">
        <f t="shared" si="51"/>
        <v>Moderado</v>
      </c>
      <c r="AG47" s="109" t="s">
        <v>122</v>
      </c>
      <c r="AH47" s="154" t="s">
        <v>256</v>
      </c>
      <c r="AI47" s="163" t="s">
        <v>206</v>
      </c>
      <c r="AJ47" s="167">
        <v>44562</v>
      </c>
      <c r="AK47" s="167">
        <v>44926</v>
      </c>
      <c r="AL47" s="154" t="s">
        <v>255</v>
      </c>
      <c r="AM47" s="232" t="s">
        <v>755</v>
      </c>
      <c r="AN47" s="224">
        <v>0.33</v>
      </c>
      <c r="AO47" s="136" t="s">
        <v>756</v>
      </c>
      <c r="AP47" s="224">
        <v>0</v>
      </c>
      <c r="AQ47" s="136"/>
      <c r="AR47" s="217" t="s">
        <v>613</v>
      </c>
      <c r="AS47" s="136"/>
      <c r="AT47" s="226"/>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1" ht="151.5" hidden="1" customHeight="1" x14ac:dyDescent="0.25">
      <c r="A48" s="341"/>
      <c r="B48" s="344"/>
      <c r="C48" s="352"/>
      <c r="D48" s="349"/>
      <c r="E48" s="324"/>
      <c r="F48" s="324"/>
      <c r="G48" s="324"/>
      <c r="H48" s="347"/>
      <c r="I48" s="324"/>
      <c r="J48" s="340"/>
      <c r="K48" s="322"/>
      <c r="L48" s="333"/>
      <c r="M48" s="335"/>
      <c r="N48" s="138"/>
      <c r="O48" s="322"/>
      <c r="P48" s="333"/>
      <c r="Q48" s="338"/>
      <c r="R48" s="100">
        <v>3</v>
      </c>
      <c r="S48" s="101"/>
      <c r="T48" s="102" t="str">
        <f t="shared" si="45"/>
        <v/>
      </c>
      <c r="U48" s="103"/>
      <c r="V48" s="103"/>
      <c r="W48" s="104"/>
      <c r="X48" s="103"/>
      <c r="Y48" s="103"/>
      <c r="Z48" s="103"/>
      <c r="AA48" s="105" t="str">
        <f>IFERROR(IF(T48="Probabilidad",(AA47-(+AA47*W48)),IF(T48="Impacto",L48,"")),"")</f>
        <v/>
      </c>
      <c r="AB48" s="106" t="str">
        <f t="shared" si="47"/>
        <v/>
      </c>
      <c r="AC48" s="107" t="str">
        <f t="shared" si="48"/>
        <v/>
      </c>
      <c r="AD48" s="106" t="str">
        <f t="shared" si="49"/>
        <v/>
      </c>
      <c r="AE48" s="107" t="str">
        <f t="shared" si="50"/>
        <v/>
      </c>
      <c r="AF48" s="108" t="str">
        <f t="shared" si="51"/>
        <v/>
      </c>
      <c r="AG48" s="109"/>
      <c r="AH48" s="154"/>
      <c r="AI48" s="163"/>
      <c r="AJ48" s="167"/>
      <c r="AK48" s="167"/>
      <c r="AL48" s="154"/>
      <c r="AM48" s="213"/>
      <c r="AN48" s="224">
        <v>0</v>
      </c>
      <c r="AO48" s="136"/>
      <c r="AP48" s="136"/>
      <c r="AQ48" s="136"/>
      <c r="AR48" s="217" t="s">
        <v>613</v>
      </c>
      <c r="AS48" s="136"/>
      <c r="AT48" s="226"/>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51.5" customHeight="1" x14ac:dyDescent="0.25">
      <c r="A49" s="341">
        <v>15</v>
      </c>
      <c r="B49" s="342" t="s">
        <v>250</v>
      </c>
      <c r="C49" s="348" t="s">
        <v>429</v>
      </c>
      <c r="D49" s="348" t="s">
        <v>257</v>
      </c>
      <c r="E49" s="323" t="s">
        <v>120</v>
      </c>
      <c r="F49" s="323" t="s">
        <v>258</v>
      </c>
      <c r="G49" s="350" t="s">
        <v>259</v>
      </c>
      <c r="H49" s="346" t="s">
        <v>260</v>
      </c>
      <c r="I49" s="323" t="s">
        <v>349</v>
      </c>
      <c r="J49" s="339">
        <v>900</v>
      </c>
      <c r="K49" s="320" t="str">
        <f>IF(J49&lt;=0,"",IF(J49&lt;=2,"Muy Baja",IF(J49&lt;=24,"Baja",IF(J49&lt;=500,"Media",IF(J49&lt;=5000,"Alta","Muy Alta")))))</f>
        <v>Alta</v>
      </c>
      <c r="L49" s="331">
        <f>IF(K49="","",IF(K49="Muy Baja",0.2,IF(K49="Baja",0.4,IF(K49="Media",0.6,IF(K49="Alta",0.8,IF(K49="Muy Alta",1,))))))</f>
        <v>0.8</v>
      </c>
      <c r="M49" s="334" t="s">
        <v>564</v>
      </c>
      <c r="N49" s="137"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320" t="str">
        <f>IF(OR(N49='Tabla Impacto'!$C$11,N49='Tabla Impacto'!$D$11),"Leve",IF(OR(N49='Tabla Impacto'!$C$12,N49='Tabla Impacto'!$D$12),"Menor",IF(OR(N49='Tabla Impacto'!$C$13,N49='Tabla Impacto'!$D$13),"Moderado",IF(OR(N49='Tabla Impacto'!$C$14,N49='Tabla Impacto'!$D$14),"Mayor",IF(OR(N49='Tabla Impacto'!$C$15,N49='Tabla Impacto'!$D$15),"Catastrófico","")))))</f>
        <v>Moderado</v>
      </c>
      <c r="P49" s="331">
        <f>IF(O49="","",IF(O49="Leve",0.2,IF(O49="Menor",0.4,IF(O49="Moderado",0.6,IF(O49="Mayor",0.8,IF(O49="Catastrófico",1,))))))</f>
        <v>0.6</v>
      </c>
      <c r="Q49" s="336"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0">
        <v>1</v>
      </c>
      <c r="S49" s="101" t="s">
        <v>261</v>
      </c>
      <c r="T49" s="102" t="str">
        <f t="shared" ref="T49:T51" si="53">IF(OR(U49="Preventivo",U49="Detectivo"),"Probabilidad",IF(U49="Correctivo","Impacto",""))</f>
        <v>Probabilidad</v>
      </c>
      <c r="U49" s="103" t="s">
        <v>14</v>
      </c>
      <c r="V49" s="103" t="s">
        <v>9</v>
      </c>
      <c r="W49" s="104" t="str">
        <f t="shared" ref="W49" si="54">IF(AND(U49="Preventivo",V49="Automático"),"50%",IF(AND(U49="Preventivo",V49="Manual"),"40%",IF(AND(U49="Detectivo",V49="Automático"),"40%",IF(AND(U49="Detectivo",V49="Manual"),"30%",IF(AND(U49="Correctivo",V49="Automático"),"35%",IF(AND(U49="Correctivo",V49="Manual"),"25%",""))))))</f>
        <v>40%</v>
      </c>
      <c r="X49" s="103" t="s">
        <v>19</v>
      </c>
      <c r="Y49" s="103" t="s">
        <v>22</v>
      </c>
      <c r="Z49" s="103" t="s">
        <v>110</v>
      </c>
      <c r="AA49" s="105">
        <f t="shared" ref="AA49" si="55">IFERROR(IF(T49="Probabilidad",(L49-(+L49*W49)),IF(T49="Impacto",L49,"")),"")</f>
        <v>0.48</v>
      </c>
      <c r="AB49" s="106" t="str">
        <f t="shared" ref="AB49:AB51" si="56">IFERROR(IF(AA49="","",IF(AA49&lt;=0.2,"Muy Baja",IF(AA49&lt;=0.4,"Baja",IF(AA49&lt;=0.6,"Media",IF(AA49&lt;=0.8,"Alta","Muy Alta"))))),"")</f>
        <v>Media</v>
      </c>
      <c r="AC49" s="107">
        <f t="shared" ref="AC49:AC51" si="57">+AA49</f>
        <v>0.48</v>
      </c>
      <c r="AD49" s="106" t="str">
        <f t="shared" ref="AD49:AD51" si="58">IFERROR(IF(AE49="","",IF(AE49&lt;=0.2,"Leve",IF(AE49&lt;=0.4,"Menor",IF(AE49&lt;=0.6,"Moderado",IF(AE49&lt;=0.8,"Mayor","Catastrófico"))))),"")</f>
        <v>Moderado</v>
      </c>
      <c r="AE49" s="107">
        <f t="shared" ref="AE49:AE51" si="59">IFERROR(IF(T49="Impacto",(P49-(+P49*W49)),IF(T49="Probabilidad",P49,"")),"")</f>
        <v>0.6</v>
      </c>
      <c r="AF49" s="108" t="str">
        <f t="shared" ref="AF49:AF51" si="60">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Moderado</v>
      </c>
      <c r="AG49" s="109" t="s">
        <v>122</v>
      </c>
      <c r="AH49" s="154" t="s">
        <v>262</v>
      </c>
      <c r="AI49" s="163" t="s">
        <v>206</v>
      </c>
      <c r="AJ49" s="167">
        <v>44562</v>
      </c>
      <c r="AK49" s="167">
        <v>44926</v>
      </c>
      <c r="AL49" s="154" t="s">
        <v>263</v>
      </c>
      <c r="AM49" s="225" t="s">
        <v>757</v>
      </c>
      <c r="AN49" s="224">
        <v>0</v>
      </c>
      <c r="AO49" s="221" t="s">
        <v>758</v>
      </c>
      <c r="AP49" s="224">
        <v>0.33</v>
      </c>
      <c r="AQ49" s="136"/>
      <c r="AR49" s="217" t="s">
        <v>613</v>
      </c>
      <c r="AS49" s="136"/>
      <c r="AT49" s="234" t="s">
        <v>742</v>
      </c>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51.5" hidden="1" customHeight="1" x14ac:dyDescent="0.25">
      <c r="A50" s="341"/>
      <c r="B50" s="343"/>
      <c r="C50" s="352"/>
      <c r="D50" s="349"/>
      <c r="E50" s="324"/>
      <c r="F50" s="324"/>
      <c r="G50" s="324"/>
      <c r="H50" s="347"/>
      <c r="I50" s="324"/>
      <c r="J50" s="340"/>
      <c r="K50" s="321"/>
      <c r="L50" s="332"/>
      <c r="M50" s="335"/>
      <c r="N50" s="138"/>
      <c r="O50" s="321"/>
      <c r="P50" s="332"/>
      <c r="Q50" s="337"/>
      <c r="R50" s="100">
        <v>2</v>
      </c>
      <c r="S50" s="101"/>
      <c r="T50" s="102" t="str">
        <f t="shared" si="53"/>
        <v/>
      </c>
      <c r="U50" s="103"/>
      <c r="V50" s="103"/>
      <c r="W50" s="104"/>
      <c r="X50" s="103"/>
      <c r="Y50" s="103"/>
      <c r="Z50" s="103"/>
      <c r="AA50" s="105" t="str">
        <f>IFERROR(IF(T50="Probabilidad",(AA49-(+AA49*W50)),IF(T50="Impacto",L50,"")),"")</f>
        <v/>
      </c>
      <c r="AB50" s="106" t="str">
        <f t="shared" si="56"/>
        <v/>
      </c>
      <c r="AC50" s="107" t="str">
        <f t="shared" si="57"/>
        <v/>
      </c>
      <c r="AD50" s="106" t="str">
        <f t="shared" si="58"/>
        <v/>
      </c>
      <c r="AE50" s="107" t="str">
        <f t="shared" si="59"/>
        <v/>
      </c>
      <c r="AF50" s="108" t="str">
        <f t="shared" si="60"/>
        <v/>
      </c>
      <c r="AG50" s="109"/>
      <c r="AH50" s="154"/>
      <c r="AI50" s="163"/>
      <c r="AJ50" s="167"/>
      <c r="AK50" s="167"/>
      <c r="AL50" s="154"/>
      <c r="AM50" s="213"/>
      <c r="AN50" s="224">
        <v>0</v>
      </c>
      <c r="AO50" s="221"/>
      <c r="AP50" s="136"/>
      <c r="AQ50" s="136"/>
      <c r="AR50" s="217" t="s">
        <v>613</v>
      </c>
      <c r="AS50" s="136"/>
      <c r="AT50" s="226"/>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row>
    <row r="51" spans="1:71" ht="151.5" hidden="1" customHeight="1" x14ac:dyDescent="0.25">
      <c r="A51" s="341"/>
      <c r="B51" s="344"/>
      <c r="C51" s="352"/>
      <c r="D51" s="349"/>
      <c r="E51" s="324"/>
      <c r="F51" s="324"/>
      <c r="G51" s="324"/>
      <c r="H51" s="347"/>
      <c r="I51" s="324"/>
      <c r="J51" s="340"/>
      <c r="K51" s="322"/>
      <c r="L51" s="333"/>
      <c r="M51" s="335"/>
      <c r="N51" s="138"/>
      <c r="O51" s="322"/>
      <c r="P51" s="333"/>
      <c r="Q51" s="338"/>
      <c r="R51" s="100">
        <v>3</v>
      </c>
      <c r="S51" s="101"/>
      <c r="T51" s="102" t="str">
        <f t="shared" si="53"/>
        <v/>
      </c>
      <c r="U51" s="103"/>
      <c r="V51" s="103"/>
      <c r="W51" s="104"/>
      <c r="X51" s="103"/>
      <c r="Y51" s="103"/>
      <c r="Z51" s="103"/>
      <c r="AA51" s="105" t="str">
        <f>IFERROR(IF(T51="Probabilidad",(AA50-(+AA50*W51)),IF(T51="Impacto",L51,"")),"")</f>
        <v/>
      </c>
      <c r="AB51" s="106" t="str">
        <f t="shared" si="56"/>
        <v/>
      </c>
      <c r="AC51" s="107" t="str">
        <f t="shared" si="57"/>
        <v/>
      </c>
      <c r="AD51" s="106" t="str">
        <f t="shared" si="58"/>
        <v/>
      </c>
      <c r="AE51" s="107" t="str">
        <f t="shared" si="59"/>
        <v/>
      </c>
      <c r="AF51" s="108" t="str">
        <f t="shared" si="60"/>
        <v/>
      </c>
      <c r="AG51" s="109"/>
      <c r="AH51" s="154"/>
      <c r="AI51" s="163"/>
      <c r="AJ51" s="167"/>
      <c r="AK51" s="167"/>
      <c r="AL51" s="154"/>
      <c r="AM51" s="213"/>
      <c r="AN51" s="224">
        <v>0</v>
      </c>
      <c r="AO51" s="221"/>
      <c r="AP51" s="136"/>
      <c r="AQ51" s="136"/>
      <c r="AR51" s="217" t="s">
        <v>613</v>
      </c>
      <c r="AS51" s="136"/>
      <c r="AT51" s="226"/>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row>
    <row r="52" spans="1:71" ht="151.5" customHeight="1" x14ac:dyDescent="0.25">
      <c r="A52" s="341">
        <v>16</v>
      </c>
      <c r="B52" s="342" t="s">
        <v>250</v>
      </c>
      <c r="C52" s="348" t="s">
        <v>429</v>
      </c>
      <c r="D52" s="348" t="s">
        <v>257</v>
      </c>
      <c r="E52" s="323" t="s">
        <v>118</v>
      </c>
      <c r="F52" s="323" t="s">
        <v>264</v>
      </c>
      <c r="G52" s="323" t="s">
        <v>265</v>
      </c>
      <c r="H52" s="346" t="s">
        <v>396</v>
      </c>
      <c r="I52" s="323" t="s">
        <v>115</v>
      </c>
      <c r="J52" s="339" t="s">
        <v>266</v>
      </c>
      <c r="K52" s="320" t="str">
        <f>IF(J52&lt;=0,"",IF(J52&lt;=2,"Muy Baja",IF(J52&lt;=24,"Baja",IF(J52&lt;=500,"Media",IF(J52&lt;=5000,"Alta","Muy Alta")))))</f>
        <v>Muy Alta</v>
      </c>
      <c r="L52" s="331">
        <f>IF(K52="","",IF(K52="Muy Baja",0.2,IF(K52="Baja",0.4,IF(K52="Media",0.6,IF(K52="Alta",0.8,IF(K52="Muy Alta",1,))))))</f>
        <v>1</v>
      </c>
      <c r="M52" s="334" t="s">
        <v>569</v>
      </c>
      <c r="N52" s="137" t="str">
        <f>IF(NOT(ISERROR(MATCH(M52,'Tabla Impacto'!$B$221:$B$223,0))),'Tabla Impacto'!$F$223&amp;"Por favor no seleccionar los criterios de impacto(Afectación Económica o presupuestal y Pérdida Reputacional)",M52)</f>
        <v xml:space="preserve"> El riesgo afecta la imagen de la entidad internamente, de conocimiento general, nivel interno, de junta directiva y accionistas y/o de proveedores</v>
      </c>
      <c r="O52" s="320" t="str">
        <f>IF(OR(N52='Tabla Impacto'!$C$11,N52='Tabla Impacto'!$D$11),"Leve",IF(OR(N52='Tabla Impacto'!$C$12,N52='Tabla Impacto'!$D$12),"Menor",IF(OR(N52='Tabla Impacto'!$C$13,N52='Tabla Impacto'!$D$13),"Moderado",IF(OR(N52='Tabla Impacto'!$C$14,N52='Tabla Impacto'!$D$14),"Mayor",IF(OR(N52='Tabla Impacto'!$C$15,N52='Tabla Impacto'!$D$15),"Catastrófico","")))))</f>
        <v>Menor</v>
      </c>
      <c r="P52" s="331">
        <f>IF(O52="","",IF(O52="Leve",0.2,IF(O52="Menor",0.4,IF(O52="Moderado",0.6,IF(O52="Mayor",0.8,IF(O52="Catastrófico",1,))))))</f>
        <v>0.4</v>
      </c>
      <c r="Q52" s="336"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00">
        <v>1</v>
      </c>
      <c r="S52" s="101" t="s">
        <v>267</v>
      </c>
      <c r="T52" s="102" t="str">
        <f t="shared" si="25"/>
        <v>Probabilidad</v>
      </c>
      <c r="U52" s="103" t="s">
        <v>14</v>
      </c>
      <c r="V52" s="103" t="s">
        <v>9</v>
      </c>
      <c r="W52" s="104" t="str">
        <f t="shared" si="26"/>
        <v>40%</v>
      </c>
      <c r="X52" s="103" t="s">
        <v>19</v>
      </c>
      <c r="Y52" s="103" t="s">
        <v>22</v>
      </c>
      <c r="Z52" s="103" t="s">
        <v>110</v>
      </c>
      <c r="AA52" s="105">
        <f t="shared" si="27"/>
        <v>0.6</v>
      </c>
      <c r="AB52" s="106" t="str">
        <f t="shared" si="28"/>
        <v>Media</v>
      </c>
      <c r="AC52" s="107">
        <f t="shared" si="29"/>
        <v>0.6</v>
      </c>
      <c r="AD52" s="106" t="str">
        <f t="shared" si="30"/>
        <v>Menor</v>
      </c>
      <c r="AE52" s="107">
        <f t="shared" si="31"/>
        <v>0.4</v>
      </c>
      <c r="AF52" s="108" t="str">
        <f t="shared" si="32"/>
        <v>Moderado</v>
      </c>
      <c r="AG52" s="109" t="s">
        <v>122</v>
      </c>
      <c r="AH52" s="168" t="s">
        <v>268</v>
      </c>
      <c r="AI52" s="163" t="s">
        <v>269</v>
      </c>
      <c r="AJ52" s="167">
        <v>44562</v>
      </c>
      <c r="AK52" s="167">
        <v>44926</v>
      </c>
      <c r="AL52" s="154" t="s">
        <v>263</v>
      </c>
      <c r="AM52" s="225" t="s">
        <v>759</v>
      </c>
      <c r="AN52" s="224">
        <v>0.33</v>
      </c>
      <c r="AO52" s="221" t="s">
        <v>690</v>
      </c>
      <c r="AP52" s="224">
        <v>0.33</v>
      </c>
      <c r="AQ52" s="136"/>
      <c r="AR52" s="217" t="s">
        <v>613</v>
      </c>
      <c r="AS52" s="216" t="s">
        <v>632</v>
      </c>
      <c r="AT52" s="226"/>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1.5" hidden="1" customHeight="1" x14ac:dyDescent="0.25">
      <c r="A53" s="341"/>
      <c r="B53" s="343"/>
      <c r="C53" s="352"/>
      <c r="D53" s="349"/>
      <c r="E53" s="324"/>
      <c r="F53" s="324"/>
      <c r="G53" s="324"/>
      <c r="H53" s="347"/>
      <c r="I53" s="324"/>
      <c r="J53" s="340"/>
      <c r="K53" s="321"/>
      <c r="L53" s="332"/>
      <c r="M53" s="335"/>
      <c r="N53" s="138"/>
      <c r="O53" s="321"/>
      <c r="P53" s="332"/>
      <c r="Q53" s="337"/>
      <c r="R53" s="100">
        <v>2</v>
      </c>
      <c r="S53" s="101"/>
      <c r="T53" s="102" t="str">
        <f t="shared" ref="T53:T54" si="61">IF(OR(U53="Preventivo",U53="Detectivo"),"Probabilidad",IF(U53="Correctivo","Impacto",""))</f>
        <v/>
      </c>
      <c r="U53" s="103"/>
      <c r="V53" s="103"/>
      <c r="W53" s="104"/>
      <c r="X53" s="103"/>
      <c r="Y53" s="103"/>
      <c r="Z53" s="103"/>
      <c r="AA53" s="105" t="str">
        <f>IFERROR(IF(T53="Probabilidad",(AA52-(+AA52*W53)),IF(T53="Impacto",L53,"")),"")</f>
        <v/>
      </c>
      <c r="AB53" s="106" t="str">
        <f t="shared" ref="AB53:AB54" si="62">IFERROR(IF(AA53="","",IF(AA53&lt;=0.2,"Muy Baja",IF(AA53&lt;=0.4,"Baja",IF(AA53&lt;=0.6,"Media",IF(AA53&lt;=0.8,"Alta","Muy Alta"))))),"")</f>
        <v/>
      </c>
      <c r="AC53" s="107" t="str">
        <f t="shared" ref="AC53:AC54" si="63">+AA53</f>
        <v/>
      </c>
      <c r="AD53" s="106" t="str">
        <f t="shared" ref="AD53:AD54" si="64">IFERROR(IF(AE53="","",IF(AE53&lt;=0.2,"Leve",IF(AE53&lt;=0.4,"Menor",IF(AE53&lt;=0.6,"Moderado",IF(AE53&lt;=0.8,"Mayor","Catastrófico"))))),"")</f>
        <v/>
      </c>
      <c r="AE53" s="107" t="str">
        <f t="shared" ref="AE53:AE54" si="65">IFERROR(IF(T53="Impacto",(P53-(+P53*W53)),IF(T53="Probabilidad",P53,"")),"")</f>
        <v/>
      </c>
      <c r="AF53" s="108" t="str">
        <f t="shared" ref="AF53:AF54" si="66">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
      </c>
      <c r="AG53" s="109"/>
      <c r="AH53" s="154"/>
      <c r="AI53" s="163"/>
      <c r="AJ53" s="167"/>
      <c r="AK53" s="167"/>
      <c r="AL53" s="154"/>
      <c r="AM53" s="213"/>
      <c r="AN53" s="224">
        <v>0</v>
      </c>
      <c r="AO53" s="136"/>
      <c r="AP53" s="136"/>
      <c r="AQ53" s="136"/>
      <c r="AR53" s="217" t="s">
        <v>613</v>
      </c>
      <c r="AS53" s="136"/>
      <c r="AT53" s="226"/>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row>
    <row r="54" spans="1:71" ht="151.5" hidden="1" customHeight="1" x14ac:dyDescent="0.25">
      <c r="A54" s="341"/>
      <c r="B54" s="344"/>
      <c r="C54" s="352"/>
      <c r="D54" s="349"/>
      <c r="E54" s="324"/>
      <c r="F54" s="324"/>
      <c r="G54" s="324"/>
      <c r="H54" s="347"/>
      <c r="I54" s="324"/>
      <c r="J54" s="340"/>
      <c r="K54" s="322"/>
      <c r="L54" s="333"/>
      <c r="M54" s="335"/>
      <c r="N54" s="138"/>
      <c r="O54" s="322"/>
      <c r="P54" s="333"/>
      <c r="Q54" s="338"/>
      <c r="R54" s="100">
        <v>3</v>
      </c>
      <c r="S54" s="101"/>
      <c r="T54" s="102" t="str">
        <f t="shared" si="61"/>
        <v/>
      </c>
      <c r="U54" s="103"/>
      <c r="V54" s="103"/>
      <c r="W54" s="104"/>
      <c r="X54" s="103"/>
      <c r="Y54" s="103"/>
      <c r="Z54" s="103"/>
      <c r="AA54" s="105" t="str">
        <f>IFERROR(IF(T54="Probabilidad",(AA53-(+AA53*W54)),IF(T54="Impacto",L54,"")),"")</f>
        <v/>
      </c>
      <c r="AB54" s="106" t="str">
        <f t="shared" si="62"/>
        <v/>
      </c>
      <c r="AC54" s="107" t="str">
        <f t="shared" si="63"/>
        <v/>
      </c>
      <c r="AD54" s="106" t="str">
        <f t="shared" si="64"/>
        <v/>
      </c>
      <c r="AE54" s="107" t="str">
        <f t="shared" si="65"/>
        <v/>
      </c>
      <c r="AF54" s="108" t="str">
        <f t="shared" si="66"/>
        <v/>
      </c>
      <c r="AG54" s="109"/>
      <c r="AH54" s="154"/>
      <c r="AI54" s="163"/>
      <c r="AJ54" s="167"/>
      <c r="AK54" s="167"/>
      <c r="AL54" s="154"/>
      <c r="AM54" s="213"/>
      <c r="AN54" s="224">
        <v>0</v>
      </c>
      <c r="AO54" s="136"/>
      <c r="AP54" s="136"/>
      <c r="AQ54" s="136"/>
      <c r="AR54" s="217" t="s">
        <v>613</v>
      </c>
      <c r="AS54" s="136"/>
      <c r="AT54" s="226"/>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1.5" customHeight="1" x14ac:dyDescent="0.25">
      <c r="A55" s="341">
        <v>17</v>
      </c>
      <c r="B55" s="342" t="s">
        <v>250</v>
      </c>
      <c r="C55" s="348" t="s">
        <v>429</v>
      </c>
      <c r="D55" s="348" t="s">
        <v>257</v>
      </c>
      <c r="E55" s="323" t="s">
        <v>120</v>
      </c>
      <c r="F55" s="323" t="s">
        <v>502</v>
      </c>
      <c r="G55" s="323" t="s">
        <v>271</v>
      </c>
      <c r="H55" s="346" t="s">
        <v>270</v>
      </c>
      <c r="I55" s="323" t="s">
        <v>349</v>
      </c>
      <c r="J55" s="339" t="s">
        <v>266</v>
      </c>
      <c r="K55" s="320" t="str">
        <f>IF(J55&lt;=0,"",IF(J55&lt;=2,"Muy Baja",IF(J55&lt;=24,"Baja",IF(J55&lt;=500,"Media",IF(J55&lt;=5000,"Alta","Muy Alta")))))</f>
        <v>Muy Alta</v>
      </c>
      <c r="L55" s="331">
        <f>IF(K55="","",IF(K55="Muy Baja",0.2,IF(K55="Baja",0.4,IF(K55="Media",0.6,IF(K55="Alta",0.8,IF(K55="Muy Alta",1,))))))</f>
        <v>1</v>
      </c>
      <c r="M55" s="334" t="s">
        <v>571</v>
      </c>
      <c r="N55" s="137" t="str">
        <f>IF(NOT(ISERROR(MATCH(M55,'Tabla Impacto'!$B$221:$B$223,0))),'Tabla Impacto'!$F$223&amp;"Por favor no seleccionar los criterios de impacto(Afectación Económica o presupuestal y Pérdida Reputacional)",M55)</f>
        <v xml:space="preserve"> El riesgo afecta la imagen de la entidad con efecto publicitario sostenido a nivel de sector administrativo, nivel departamental o municipal</v>
      </c>
      <c r="O55" s="320" t="str">
        <f>IF(OR(N55='Tabla Impacto'!$C$11,N55='Tabla Impacto'!$D$11),"Leve",IF(OR(N55='Tabla Impacto'!$C$12,N55='Tabla Impacto'!$D$12),"Menor",IF(OR(N55='Tabla Impacto'!$C$13,N55='Tabla Impacto'!$D$13),"Moderado",IF(OR(N55='Tabla Impacto'!$C$14,N55='Tabla Impacto'!$D$14),"Mayor",IF(OR(N55='Tabla Impacto'!$C$15,N55='Tabla Impacto'!$D$15),"Catastrófico","")))))</f>
        <v>Mayor</v>
      </c>
      <c r="P55" s="331">
        <f>IF(O55="","",IF(O55="Leve",0.2,IF(O55="Menor",0.4,IF(O55="Moderado",0.6,IF(O55="Mayor",0.8,IF(O55="Catastrófico",1,))))))</f>
        <v>0.8</v>
      </c>
      <c r="Q55" s="336"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Alto</v>
      </c>
      <c r="R55" s="100">
        <v>1</v>
      </c>
      <c r="S55" s="101" t="s">
        <v>272</v>
      </c>
      <c r="T55" s="102" t="str">
        <f t="shared" ref="T55:T57" si="67">IF(OR(U55="Preventivo",U55="Detectivo"),"Probabilidad",IF(U55="Correctivo","Impacto",""))</f>
        <v>Probabilidad</v>
      </c>
      <c r="U55" s="103" t="s">
        <v>14</v>
      </c>
      <c r="V55" s="103" t="s">
        <v>9</v>
      </c>
      <c r="W55" s="104" t="str">
        <f t="shared" ref="W55" si="68">IF(AND(U55="Preventivo",V55="Automático"),"50%",IF(AND(U55="Preventivo",V55="Manual"),"40%",IF(AND(U55="Detectivo",V55="Automático"),"40%",IF(AND(U55="Detectivo",V55="Manual"),"30%",IF(AND(U55="Correctivo",V55="Automático"),"35%",IF(AND(U55="Correctivo",V55="Manual"),"25%",""))))))</f>
        <v>40%</v>
      </c>
      <c r="X55" s="103" t="s">
        <v>19</v>
      </c>
      <c r="Y55" s="103" t="s">
        <v>22</v>
      </c>
      <c r="Z55" s="103" t="s">
        <v>110</v>
      </c>
      <c r="AA55" s="105">
        <f t="shared" ref="AA55" si="69">IFERROR(IF(T55="Probabilidad",(L55-(+L55*W55)),IF(T55="Impacto",L55,"")),"")</f>
        <v>0.6</v>
      </c>
      <c r="AB55" s="106" t="str">
        <f t="shared" ref="AB55:AB57" si="70">IFERROR(IF(AA55="","",IF(AA55&lt;=0.2,"Muy Baja",IF(AA55&lt;=0.4,"Baja",IF(AA55&lt;=0.6,"Media",IF(AA55&lt;=0.8,"Alta","Muy Alta"))))),"")</f>
        <v>Media</v>
      </c>
      <c r="AC55" s="107">
        <f t="shared" ref="AC55:AC57" si="71">+AA55</f>
        <v>0.6</v>
      </c>
      <c r="AD55" s="106" t="str">
        <f t="shared" ref="AD55:AD57" si="72">IFERROR(IF(AE55="","",IF(AE55&lt;=0.2,"Leve",IF(AE55&lt;=0.4,"Menor",IF(AE55&lt;=0.6,"Moderado",IF(AE55&lt;=0.8,"Mayor","Catastrófico"))))),"")</f>
        <v>Mayor</v>
      </c>
      <c r="AE55" s="107">
        <f t="shared" ref="AE55:AE57" si="73">IFERROR(IF(T55="Impacto",(P55-(+P55*W55)),IF(T55="Probabilidad",P55,"")),"")</f>
        <v>0.8</v>
      </c>
      <c r="AF55" s="108" t="str">
        <f t="shared" ref="AF55:AF57" si="74">IFERROR(IF(OR(AND(AB55="Muy Baja",AD55="Leve"),AND(AB55="Muy Baja",AD55="Menor"),AND(AB55="Baja",AD55="Leve")),"Bajo",IF(OR(AND(AB55="Muy baja",AD55="Moderado"),AND(AB55="Baja",AD55="Menor"),AND(AB55="Baja",AD55="Moderado"),AND(AB55="Media",AD55="Leve"),AND(AB55="Media",AD55="Menor"),AND(AB55="Media",AD55="Moderado"),AND(AB55="Alta",AD55="Leve"),AND(AB55="Alta",AD55="Menor")),"Moderado",IF(OR(AND(AB55="Muy Baja",AD55="Mayor"),AND(AB55="Baja",AD55="Mayor"),AND(AB55="Media",AD55="Mayor"),AND(AB55="Alta",AD55="Moderado"),AND(AB55="Alta",AD55="Mayor"),AND(AB55="Muy Alta",AD55="Leve"),AND(AB55="Muy Alta",AD55="Menor"),AND(AB55="Muy Alta",AD55="Moderado"),AND(AB55="Muy Alta",AD55="Mayor")),"Alto",IF(OR(AND(AB55="Muy Baja",AD55="Catastrófico"),AND(AB55="Baja",AD55="Catastrófico"),AND(AB55="Media",AD55="Catastrófico"),AND(AB55="Alta",AD55="Catastrófico"),AND(AB55="Muy Alta",AD55="Catastrófico")),"Extremo","")))),"")</f>
        <v>Alto</v>
      </c>
      <c r="AG55" s="109" t="s">
        <v>122</v>
      </c>
      <c r="AH55" s="154" t="s">
        <v>273</v>
      </c>
      <c r="AI55" s="163" t="s">
        <v>206</v>
      </c>
      <c r="AJ55" s="167">
        <v>44562</v>
      </c>
      <c r="AK55" s="167">
        <v>44926</v>
      </c>
      <c r="AL55" s="168" t="s">
        <v>274</v>
      </c>
      <c r="AM55" s="225" t="s">
        <v>760</v>
      </c>
      <c r="AN55" s="224">
        <v>0.33</v>
      </c>
      <c r="AO55" s="221" t="s">
        <v>691</v>
      </c>
      <c r="AP55" s="224">
        <v>0.33</v>
      </c>
      <c r="AQ55" s="136"/>
      <c r="AR55" s="217" t="s">
        <v>613</v>
      </c>
      <c r="AS55" s="216" t="s">
        <v>632</v>
      </c>
      <c r="AT55" s="226"/>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1.5" hidden="1" customHeight="1" x14ac:dyDescent="0.25">
      <c r="A56" s="341"/>
      <c r="B56" s="343"/>
      <c r="C56" s="352"/>
      <c r="D56" s="349"/>
      <c r="E56" s="324"/>
      <c r="F56" s="324"/>
      <c r="G56" s="324"/>
      <c r="H56" s="347"/>
      <c r="I56" s="324"/>
      <c r="J56" s="340"/>
      <c r="K56" s="321"/>
      <c r="L56" s="332"/>
      <c r="M56" s="335"/>
      <c r="N56" s="138"/>
      <c r="O56" s="321"/>
      <c r="P56" s="332"/>
      <c r="Q56" s="337"/>
      <c r="R56" s="100">
        <v>2</v>
      </c>
      <c r="S56" s="101"/>
      <c r="T56" s="102" t="str">
        <f t="shared" si="67"/>
        <v/>
      </c>
      <c r="U56" s="103"/>
      <c r="V56" s="103"/>
      <c r="W56" s="104"/>
      <c r="X56" s="103"/>
      <c r="Y56" s="103"/>
      <c r="Z56" s="103"/>
      <c r="AA56" s="105" t="str">
        <f>IFERROR(IF(T56="Probabilidad",(AA55-(+AA55*W56)),IF(T56="Impacto",L56,"")),"")</f>
        <v/>
      </c>
      <c r="AB56" s="106" t="str">
        <f t="shared" si="70"/>
        <v/>
      </c>
      <c r="AC56" s="107" t="str">
        <f t="shared" si="71"/>
        <v/>
      </c>
      <c r="AD56" s="106" t="str">
        <f t="shared" si="72"/>
        <v/>
      </c>
      <c r="AE56" s="107" t="str">
        <f t="shared" si="73"/>
        <v/>
      </c>
      <c r="AF56" s="108" t="str">
        <f t="shared" si="74"/>
        <v/>
      </c>
      <c r="AG56" s="109"/>
      <c r="AH56" s="154"/>
      <c r="AI56" s="163"/>
      <c r="AJ56" s="167"/>
      <c r="AK56" s="167"/>
      <c r="AL56" s="154"/>
      <c r="AM56" s="213"/>
      <c r="AN56" s="224">
        <v>0</v>
      </c>
      <c r="AO56" s="221"/>
      <c r="AP56" s="136"/>
      <c r="AQ56" s="136"/>
      <c r="AR56" s="217" t="s">
        <v>613</v>
      </c>
      <c r="AS56" s="136"/>
      <c r="AT56" s="226"/>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row>
    <row r="57" spans="1:71" ht="151.5" hidden="1" customHeight="1" x14ac:dyDescent="0.25">
      <c r="A57" s="360"/>
      <c r="B57" s="344"/>
      <c r="C57" s="352"/>
      <c r="D57" s="349"/>
      <c r="E57" s="324"/>
      <c r="F57" s="324"/>
      <c r="G57" s="324"/>
      <c r="H57" s="347"/>
      <c r="I57" s="324"/>
      <c r="J57" s="340"/>
      <c r="K57" s="322"/>
      <c r="L57" s="333"/>
      <c r="M57" s="335"/>
      <c r="N57" s="138"/>
      <c r="O57" s="322"/>
      <c r="P57" s="333"/>
      <c r="Q57" s="338"/>
      <c r="R57" s="100">
        <v>3</v>
      </c>
      <c r="S57" s="101"/>
      <c r="T57" s="102" t="str">
        <f t="shared" si="67"/>
        <v/>
      </c>
      <c r="U57" s="103"/>
      <c r="V57" s="103"/>
      <c r="W57" s="104"/>
      <c r="X57" s="103"/>
      <c r="Y57" s="103"/>
      <c r="Z57" s="103"/>
      <c r="AA57" s="105" t="str">
        <f>IFERROR(IF(T57="Probabilidad",(AA56-(+AA56*W57)),IF(T57="Impacto",L57,"")),"")</f>
        <v/>
      </c>
      <c r="AB57" s="106" t="str">
        <f t="shared" si="70"/>
        <v/>
      </c>
      <c r="AC57" s="107" t="str">
        <f t="shared" si="71"/>
        <v/>
      </c>
      <c r="AD57" s="106" t="str">
        <f t="shared" si="72"/>
        <v/>
      </c>
      <c r="AE57" s="107" t="str">
        <f t="shared" si="73"/>
        <v/>
      </c>
      <c r="AF57" s="108" t="str">
        <f t="shared" si="74"/>
        <v/>
      </c>
      <c r="AG57" s="109"/>
      <c r="AH57" s="154"/>
      <c r="AI57" s="163"/>
      <c r="AJ57" s="167"/>
      <c r="AK57" s="167"/>
      <c r="AL57" s="154"/>
      <c r="AM57" s="213"/>
      <c r="AN57" s="224">
        <v>0</v>
      </c>
      <c r="AO57" s="221"/>
      <c r="AP57" s="136"/>
      <c r="AQ57" s="136"/>
      <c r="AR57" s="217" t="s">
        <v>613</v>
      </c>
      <c r="AS57" s="136"/>
      <c r="AT57" s="226"/>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row>
    <row r="58" spans="1:71" ht="151.5" customHeight="1" x14ac:dyDescent="0.25">
      <c r="A58" s="345">
        <v>18</v>
      </c>
      <c r="B58" s="342" t="s">
        <v>250</v>
      </c>
      <c r="C58" s="348" t="s">
        <v>429</v>
      </c>
      <c r="D58" s="348" t="s">
        <v>257</v>
      </c>
      <c r="E58" s="323" t="s">
        <v>120</v>
      </c>
      <c r="F58" s="323" t="s">
        <v>503</v>
      </c>
      <c r="G58" s="323" t="s">
        <v>276</v>
      </c>
      <c r="H58" s="346" t="s">
        <v>275</v>
      </c>
      <c r="I58" s="323" t="s">
        <v>349</v>
      </c>
      <c r="J58" s="339">
        <v>60</v>
      </c>
      <c r="K58" s="320" t="str">
        <f>IF(J58&lt;=0,"",IF(J58&lt;=2,"Muy Baja",IF(J58&lt;=24,"Baja",IF(J58&lt;=500,"Media",IF(J58&lt;=5000,"Alta","Muy Alta")))))</f>
        <v>Media</v>
      </c>
      <c r="L58" s="331">
        <f>IF(K58="","",IF(K58="Muy Baja",0.2,IF(K58="Baja",0.4,IF(K58="Media",0.6,IF(K58="Alta",0.8,IF(K58="Muy Alta",1,))))))</f>
        <v>0.6</v>
      </c>
      <c r="M58" s="334" t="s">
        <v>564</v>
      </c>
      <c r="N58" s="137"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320" t="str">
        <f>IF(OR(N58='Tabla Impacto'!$C$11,N58='Tabla Impacto'!$D$11),"Leve",IF(OR(N58='Tabla Impacto'!$C$12,N58='Tabla Impacto'!$D$12),"Menor",IF(OR(N58='Tabla Impacto'!$C$13,N58='Tabla Impacto'!$D$13),"Moderado",IF(OR(N58='Tabla Impacto'!$C$14,N58='Tabla Impacto'!$D$14),"Mayor",IF(OR(N58='Tabla Impacto'!$C$15,N58='Tabla Impacto'!$D$15),"Catastrófico","")))))</f>
        <v>Moderado</v>
      </c>
      <c r="P58" s="331">
        <f>IF(O58="","",IF(O58="Leve",0.2,IF(O58="Menor",0.4,IF(O58="Moderado",0.6,IF(O58="Mayor",0.8,IF(O58="Catastrófico",1,))))))</f>
        <v>0.6</v>
      </c>
      <c r="Q58" s="336"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00">
        <v>1</v>
      </c>
      <c r="S58" s="101" t="s">
        <v>277</v>
      </c>
      <c r="T58" s="102" t="str">
        <f t="shared" si="25"/>
        <v>Probabilidad</v>
      </c>
      <c r="U58" s="103" t="s">
        <v>15</v>
      </c>
      <c r="V58" s="103" t="s">
        <v>9</v>
      </c>
      <c r="W58" s="104" t="str">
        <f t="shared" si="26"/>
        <v>30%</v>
      </c>
      <c r="X58" s="103" t="s">
        <v>19</v>
      </c>
      <c r="Y58" s="103" t="s">
        <v>22</v>
      </c>
      <c r="Z58" s="103" t="s">
        <v>110</v>
      </c>
      <c r="AA58" s="105">
        <f t="shared" si="27"/>
        <v>0.42</v>
      </c>
      <c r="AB58" s="106" t="str">
        <f t="shared" si="28"/>
        <v>Media</v>
      </c>
      <c r="AC58" s="107">
        <f t="shared" si="29"/>
        <v>0.42</v>
      </c>
      <c r="AD58" s="106" t="str">
        <f t="shared" si="30"/>
        <v>Moderado</v>
      </c>
      <c r="AE58" s="107">
        <f t="shared" si="31"/>
        <v>0.6</v>
      </c>
      <c r="AF58" s="108" t="str">
        <f t="shared" si="32"/>
        <v>Moderado</v>
      </c>
      <c r="AG58" s="109" t="s">
        <v>122</v>
      </c>
      <c r="AH58" s="154" t="s">
        <v>279</v>
      </c>
      <c r="AI58" s="148" t="s">
        <v>280</v>
      </c>
      <c r="AJ58" s="167">
        <v>44562</v>
      </c>
      <c r="AK58" s="167">
        <v>44926</v>
      </c>
      <c r="AL58" s="154" t="s">
        <v>281</v>
      </c>
      <c r="AM58" s="225" t="s">
        <v>761</v>
      </c>
      <c r="AN58" s="224">
        <v>0.16500000000000001</v>
      </c>
      <c r="AO58" s="221" t="s">
        <v>762</v>
      </c>
      <c r="AP58" s="224">
        <v>0.33</v>
      </c>
      <c r="AQ58" s="136"/>
      <c r="AR58" s="217" t="s">
        <v>613</v>
      </c>
      <c r="AS58" s="216" t="s">
        <v>632</v>
      </c>
      <c r="AT58" s="226" t="s">
        <v>763</v>
      </c>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row>
    <row r="59" spans="1:71" ht="151.5" customHeight="1" x14ac:dyDescent="0.25">
      <c r="A59" s="341"/>
      <c r="B59" s="343"/>
      <c r="C59" s="352"/>
      <c r="D59" s="349"/>
      <c r="E59" s="324"/>
      <c r="F59" s="324"/>
      <c r="G59" s="324"/>
      <c r="H59" s="347"/>
      <c r="I59" s="324"/>
      <c r="J59" s="340"/>
      <c r="K59" s="321"/>
      <c r="L59" s="332"/>
      <c r="M59" s="335"/>
      <c r="N59" s="138"/>
      <c r="O59" s="321"/>
      <c r="P59" s="332"/>
      <c r="Q59" s="337"/>
      <c r="R59" s="100">
        <v>2</v>
      </c>
      <c r="S59" s="101" t="s">
        <v>278</v>
      </c>
      <c r="T59" s="102" t="str">
        <f t="shared" ref="T59:T60" si="75">IF(OR(U59="Preventivo",U59="Detectivo"),"Probabilidad",IF(U59="Correctivo","Impacto",""))</f>
        <v>Probabilidad</v>
      </c>
      <c r="U59" s="103" t="s">
        <v>15</v>
      </c>
      <c r="V59" s="103" t="s">
        <v>9</v>
      </c>
      <c r="W59" s="104" t="str">
        <f t="shared" ref="W59" si="76">IF(AND(U59="Preventivo",V59="Automático"),"50%",IF(AND(U59="Preventivo",V59="Manual"),"40%",IF(AND(U59="Detectivo",V59="Automático"),"40%",IF(AND(U59="Detectivo",V59="Manual"),"30%",IF(AND(U59="Correctivo",V59="Automático"),"35%",IF(AND(U59="Correctivo",V59="Manual"),"25%",""))))))</f>
        <v>30%</v>
      </c>
      <c r="X59" s="103" t="s">
        <v>19</v>
      </c>
      <c r="Y59" s="103" t="s">
        <v>22</v>
      </c>
      <c r="Z59" s="103" t="s">
        <v>110</v>
      </c>
      <c r="AA59" s="105">
        <f>IFERROR(IF(T59="Probabilidad",(AA58-(+AA58*W59)),IF(T59="Impacto",L59,"")),"")</f>
        <v>0.29399999999999998</v>
      </c>
      <c r="AB59" s="106" t="str">
        <f t="shared" ref="AB59:AB60" si="77">IFERROR(IF(AA59="","",IF(AA59&lt;=0.2,"Muy Baja",IF(AA59&lt;=0.4,"Baja",IF(AA59&lt;=0.6,"Media",IF(AA59&lt;=0.8,"Alta","Muy Alta"))))),"")</f>
        <v>Baja</v>
      </c>
      <c r="AC59" s="107">
        <f t="shared" ref="AC59:AC60" si="78">+AA59</f>
        <v>0.29399999999999998</v>
      </c>
      <c r="AD59" s="106" t="str">
        <f t="shared" ref="AD59:AD60" si="79">IFERROR(IF(AE59="","",IF(AE59&lt;=0.2,"Leve",IF(AE59&lt;=0.4,"Menor",IF(AE59&lt;=0.6,"Moderado",IF(AE59&lt;=0.8,"Mayor","Catastrófico"))))),"")</f>
        <v>Moderado</v>
      </c>
      <c r="AE59" s="107">
        <v>0.6</v>
      </c>
      <c r="AF59" s="108" t="str">
        <f t="shared" ref="AF59:AF60" si="80">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Moderado</v>
      </c>
      <c r="AG59" s="109" t="s">
        <v>122</v>
      </c>
      <c r="AH59" s="154" t="s">
        <v>279</v>
      </c>
      <c r="AI59" s="148" t="s">
        <v>280</v>
      </c>
      <c r="AJ59" s="167">
        <v>44562</v>
      </c>
      <c r="AK59" s="167">
        <v>44926</v>
      </c>
      <c r="AL59" s="154" t="s">
        <v>281</v>
      </c>
      <c r="AM59" s="232" t="s">
        <v>761</v>
      </c>
      <c r="AN59" s="224">
        <v>0.33</v>
      </c>
      <c r="AO59" s="223" t="s">
        <v>756</v>
      </c>
      <c r="AP59" s="224" t="s">
        <v>620</v>
      </c>
      <c r="AQ59" s="136"/>
      <c r="AR59" s="217" t="s">
        <v>613</v>
      </c>
      <c r="AS59" s="216" t="s">
        <v>632</v>
      </c>
      <c r="AT59" s="226"/>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row>
    <row r="60" spans="1:71" ht="151.5" hidden="1" customHeight="1" x14ac:dyDescent="0.25">
      <c r="A60" s="341"/>
      <c r="B60" s="344"/>
      <c r="C60" s="352"/>
      <c r="D60" s="349"/>
      <c r="E60" s="324"/>
      <c r="F60" s="324"/>
      <c r="G60" s="324"/>
      <c r="H60" s="347"/>
      <c r="I60" s="324"/>
      <c r="J60" s="340"/>
      <c r="K60" s="322"/>
      <c r="L60" s="333"/>
      <c r="M60" s="335"/>
      <c r="N60" s="138"/>
      <c r="O60" s="322"/>
      <c r="P60" s="333"/>
      <c r="Q60" s="338"/>
      <c r="R60" s="100">
        <v>3</v>
      </c>
      <c r="S60" s="101"/>
      <c r="T60" s="102" t="str">
        <f t="shared" si="75"/>
        <v/>
      </c>
      <c r="U60" s="103"/>
      <c r="V60" s="103"/>
      <c r="W60" s="104"/>
      <c r="X60" s="103"/>
      <c r="Y60" s="103"/>
      <c r="Z60" s="103"/>
      <c r="AA60" s="105" t="str">
        <f>IFERROR(IF(T60="Probabilidad",(AA59-(+AA59*W60)),IF(T60="Impacto",L60,"")),"")</f>
        <v/>
      </c>
      <c r="AB60" s="106" t="str">
        <f t="shared" si="77"/>
        <v/>
      </c>
      <c r="AC60" s="107" t="str">
        <f t="shared" si="78"/>
        <v/>
      </c>
      <c r="AD60" s="106" t="str">
        <f t="shared" si="79"/>
        <v/>
      </c>
      <c r="AE60" s="107" t="str">
        <f t="shared" ref="AE60" si="81">IFERROR(IF(T60="Impacto",(P60-(+P60*W60)),IF(T60="Probabilidad",P60,"")),"")</f>
        <v/>
      </c>
      <c r="AF60" s="108" t="str">
        <f t="shared" si="80"/>
        <v/>
      </c>
      <c r="AG60" s="109"/>
      <c r="AH60" s="154"/>
      <c r="AI60" s="163"/>
      <c r="AJ60" s="167"/>
      <c r="AK60" s="167"/>
      <c r="AL60" s="154"/>
      <c r="AM60" s="136"/>
      <c r="AN60" s="224">
        <v>0</v>
      </c>
      <c r="AO60" s="136"/>
      <c r="AP60" s="136"/>
      <c r="AQ60" s="136"/>
      <c r="AR60" s="217" t="s">
        <v>613</v>
      </c>
      <c r="AS60" s="136"/>
      <c r="AT60" s="226"/>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row>
    <row r="61" spans="1:71" ht="151.5" customHeight="1" x14ac:dyDescent="0.25">
      <c r="A61" s="341">
        <v>19</v>
      </c>
      <c r="B61" s="342" t="s">
        <v>282</v>
      </c>
      <c r="C61" s="348" t="s">
        <v>283</v>
      </c>
      <c r="D61" s="348" t="s">
        <v>431</v>
      </c>
      <c r="E61" s="323" t="s">
        <v>120</v>
      </c>
      <c r="F61" s="323" t="s">
        <v>284</v>
      </c>
      <c r="G61" s="323" t="s">
        <v>285</v>
      </c>
      <c r="H61" s="346" t="s">
        <v>504</v>
      </c>
      <c r="I61" s="323" t="s">
        <v>117</v>
      </c>
      <c r="J61" s="339">
        <v>360</v>
      </c>
      <c r="K61" s="320" t="str">
        <f>IF(J61&lt;=0,"",IF(J61&lt;=2,"Muy Baja",IF(J61&lt;=24,"Baja",IF(J61&lt;=500,"Media",IF(J61&lt;=5000,"Alta","Muy Alta")))))</f>
        <v>Media</v>
      </c>
      <c r="L61" s="331">
        <f>IF(K61="","",IF(K61="Muy Baja",0.2,IF(K61="Baja",0.4,IF(K61="Media",0.6,IF(K61="Alta",0.8,IF(K61="Muy Alta",1,))))))</f>
        <v>0.6</v>
      </c>
      <c r="M61" s="334" t="s">
        <v>564</v>
      </c>
      <c r="N61" s="137" t="str">
        <f>IF(NOT(ISERROR(MATCH(M61,'Tabla Impacto'!$B$221:$B$223,0))),'Tabla Impacto'!$F$223&amp;"Por favor no seleccionar los criterios de impacto(Afectación Económica o presupuestal y Pérdida Reputacional)",M61)</f>
        <v xml:space="preserve"> El riesgo afecta la imagen de la entidad con algunos usuarios de relevancia frente al logro de los objetivos</v>
      </c>
      <c r="O61" s="320" t="str">
        <f>IF(OR(N61='Tabla Impacto'!$C$11,N61='Tabla Impacto'!$D$11),"Leve",IF(OR(N61='Tabla Impacto'!$C$12,N61='Tabla Impacto'!$D$12),"Menor",IF(OR(N61='Tabla Impacto'!$C$13,N61='Tabla Impacto'!$D$13),"Moderado",IF(OR(N61='Tabla Impacto'!$C$14,N61='Tabla Impacto'!$D$14),"Mayor",IF(OR(N61='Tabla Impacto'!$C$15,N61='Tabla Impacto'!$D$15),"Catastrófico","")))))</f>
        <v>Moderado</v>
      </c>
      <c r="P61" s="331">
        <f>IF(O61="","",IF(O61="Leve",0.2,IF(O61="Menor",0.4,IF(O61="Moderado",0.6,IF(O61="Mayor",0.8,IF(O61="Catastrófico",1,))))))</f>
        <v>0.6</v>
      </c>
      <c r="Q61" s="336"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Moderado</v>
      </c>
      <c r="R61" s="100">
        <v>1</v>
      </c>
      <c r="S61" s="101" t="s">
        <v>286</v>
      </c>
      <c r="T61" s="102" t="str">
        <f t="shared" si="25"/>
        <v>Probabilidad</v>
      </c>
      <c r="U61" s="103" t="s">
        <v>15</v>
      </c>
      <c r="V61" s="103" t="s">
        <v>9</v>
      </c>
      <c r="W61" s="104" t="str">
        <f t="shared" si="26"/>
        <v>30%</v>
      </c>
      <c r="X61" s="103" t="s">
        <v>20</v>
      </c>
      <c r="Y61" s="103" t="s">
        <v>22</v>
      </c>
      <c r="Z61" s="103" t="s">
        <v>110</v>
      </c>
      <c r="AA61" s="105">
        <f t="shared" si="27"/>
        <v>0.42</v>
      </c>
      <c r="AB61" s="106" t="str">
        <f t="shared" si="28"/>
        <v>Media</v>
      </c>
      <c r="AC61" s="107">
        <f t="shared" si="29"/>
        <v>0.42</v>
      </c>
      <c r="AD61" s="106" t="str">
        <f t="shared" si="30"/>
        <v>Moderado</v>
      </c>
      <c r="AE61" s="107">
        <f t="shared" si="31"/>
        <v>0.6</v>
      </c>
      <c r="AF61" s="108" t="str">
        <f t="shared" si="32"/>
        <v>Moderado</v>
      </c>
      <c r="AG61" s="109" t="s">
        <v>122</v>
      </c>
      <c r="AH61" s="154" t="s">
        <v>430</v>
      </c>
      <c r="AI61" s="163" t="s">
        <v>201</v>
      </c>
      <c r="AJ61" s="167">
        <v>44562</v>
      </c>
      <c r="AK61" s="167">
        <v>44926</v>
      </c>
      <c r="AL61" s="154" t="s">
        <v>287</v>
      </c>
      <c r="AM61" s="222" t="s">
        <v>706</v>
      </c>
      <c r="AN61" s="224">
        <v>0.33</v>
      </c>
      <c r="AO61" s="222" t="s">
        <v>708</v>
      </c>
      <c r="AP61" s="224">
        <v>0.33</v>
      </c>
      <c r="AQ61" s="136"/>
      <c r="AR61" s="217" t="s">
        <v>613</v>
      </c>
      <c r="AS61" s="216" t="s">
        <v>632</v>
      </c>
      <c r="AT61" s="226"/>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row>
    <row r="62" spans="1:71" ht="151.5" hidden="1" customHeight="1" x14ac:dyDescent="0.25">
      <c r="A62" s="341"/>
      <c r="B62" s="343"/>
      <c r="C62" s="349"/>
      <c r="D62" s="352"/>
      <c r="E62" s="324"/>
      <c r="F62" s="324"/>
      <c r="G62" s="324"/>
      <c r="H62" s="347"/>
      <c r="I62" s="324"/>
      <c r="J62" s="340"/>
      <c r="K62" s="321"/>
      <c r="L62" s="332"/>
      <c r="M62" s="335"/>
      <c r="N62" s="138"/>
      <c r="O62" s="321"/>
      <c r="P62" s="332"/>
      <c r="Q62" s="337"/>
      <c r="R62" s="100">
        <v>2</v>
      </c>
      <c r="S62" s="101"/>
      <c r="T62" s="102" t="str">
        <f t="shared" ref="T62:T63" si="82">IF(OR(U62="Preventivo",U62="Detectivo"),"Probabilidad",IF(U62="Correctivo","Impacto",""))</f>
        <v/>
      </c>
      <c r="U62" s="103"/>
      <c r="V62" s="103"/>
      <c r="W62" s="104"/>
      <c r="X62" s="103"/>
      <c r="Y62" s="103"/>
      <c r="Z62" s="103"/>
      <c r="AA62" s="105" t="str">
        <f>IFERROR(IF(T62="Probabilidad",(AA61-(+AA61*W62)),IF(T62="Impacto",L62,"")),"")</f>
        <v/>
      </c>
      <c r="AB62" s="106" t="str">
        <f t="shared" ref="AB62:AB63" si="83">IFERROR(IF(AA62="","",IF(AA62&lt;=0.2,"Muy Baja",IF(AA62&lt;=0.4,"Baja",IF(AA62&lt;=0.6,"Media",IF(AA62&lt;=0.8,"Alta","Muy Alta"))))),"")</f>
        <v/>
      </c>
      <c r="AC62" s="107" t="str">
        <f t="shared" ref="AC62:AC63" si="84">+AA62</f>
        <v/>
      </c>
      <c r="AD62" s="106" t="str">
        <f t="shared" ref="AD62:AD63" si="85">IFERROR(IF(AE62="","",IF(AE62&lt;=0.2,"Leve",IF(AE62&lt;=0.4,"Menor",IF(AE62&lt;=0.6,"Moderado",IF(AE62&lt;=0.8,"Mayor","Catastrófico"))))),"")</f>
        <v/>
      </c>
      <c r="AE62" s="107" t="str">
        <f t="shared" ref="AE62:AE63" si="86">IFERROR(IF(T62="Impacto",(P62-(+P62*W62)),IF(T62="Probabilidad",P62,"")),"")</f>
        <v/>
      </c>
      <c r="AF62" s="108" t="str">
        <f t="shared" ref="AF62:AF63" si="87">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09"/>
      <c r="AH62" s="154"/>
      <c r="AI62" s="163"/>
      <c r="AJ62" s="167"/>
      <c r="AK62" s="167"/>
      <c r="AL62" s="154"/>
      <c r="AM62" s="226"/>
      <c r="AN62" s="136"/>
      <c r="AO62" s="226"/>
      <c r="AP62" s="136"/>
      <c r="AQ62" s="136"/>
      <c r="AR62" s="217" t="s">
        <v>613</v>
      </c>
      <c r="AS62" s="136"/>
      <c r="AT62" s="226"/>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row>
    <row r="63" spans="1:71" ht="151.5" hidden="1" customHeight="1" x14ac:dyDescent="0.25">
      <c r="A63" s="341"/>
      <c r="B63" s="344"/>
      <c r="C63" s="349"/>
      <c r="D63" s="352"/>
      <c r="E63" s="324"/>
      <c r="F63" s="324"/>
      <c r="G63" s="324"/>
      <c r="H63" s="347"/>
      <c r="I63" s="324"/>
      <c r="J63" s="340"/>
      <c r="K63" s="322"/>
      <c r="L63" s="333"/>
      <c r="M63" s="361"/>
      <c r="N63" s="138"/>
      <c r="O63" s="322"/>
      <c r="P63" s="333"/>
      <c r="Q63" s="338"/>
      <c r="R63" s="100">
        <v>3</v>
      </c>
      <c r="S63" s="101"/>
      <c r="T63" s="102" t="str">
        <f t="shared" si="82"/>
        <v/>
      </c>
      <c r="U63" s="103"/>
      <c r="V63" s="103"/>
      <c r="W63" s="104"/>
      <c r="X63" s="103"/>
      <c r="Y63" s="103"/>
      <c r="Z63" s="103"/>
      <c r="AA63" s="105" t="str">
        <f>IFERROR(IF(T63="Probabilidad",(AA62-(+AA62*W63)),IF(T63="Impacto",L63,"")),"")</f>
        <v/>
      </c>
      <c r="AB63" s="106" t="str">
        <f t="shared" si="83"/>
        <v/>
      </c>
      <c r="AC63" s="107" t="str">
        <f t="shared" si="84"/>
        <v/>
      </c>
      <c r="AD63" s="106" t="str">
        <f t="shared" si="85"/>
        <v/>
      </c>
      <c r="AE63" s="107" t="str">
        <f t="shared" si="86"/>
        <v/>
      </c>
      <c r="AF63" s="108" t="str">
        <f t="shared" si="87"/>
        <v/>
      </c>
      <c r="AG63" s="109"/>
      <c r="AH63" s="154"/>
      <c r="AI63" s="163"/>
      <c r="AJ63" s="167"/>
      <c r="AK63" s="167"/>
      <c r="AL63" s="154"/>
      <c r="AM63" s="226"/>
      <c r="AN63" s="136"/>
      <c r="AO63" s="226"/>
      <c r="AP63" s="136"/>
      <c r="AQ63" s="136"/>
      <c r="AR63" s="217" t="s">
        <v>613</v>
      </c>
      <c r="AS63" s="136"/>
      <c r="AT63" s="226"/>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row>
    <row r="64" spans="1:71" ht="151.5" customHeight="1" x14ac:dyDescent="0.25">
      <c r="A64" s="341">
        <v>20</v>
      </c>
      <c r="B64" s="342" t="s">
        <v>282</v>
      </c>
      <c r="C64" s="348" t="s">
        <v>283</v>
      </c>
      <c r="D64" s="348" t="s">
        <v>431</v>
      </c>
      <c r="E64" s="323" t="s">
        <v>120</v>
      </c>
      <c r="F64" s="350" t="s">
        <v>289</v>
      </c>
      <c r="G64" s="323" t="s">
        <v>290</v>
      </c>
      <c r="H64" s="346" t="s">
        <v>288</v>
      </c>
      <c r="I64" s="323" t="s">
        <v>115</v>
      </c>
      <c r="J64" s="339">
        <v>246</v>
      </c>
      <c r="K64" s="320" t="str">
        <f>IF(J64&lt;=0,"",IF(J64&lt;=2,"Muy Baja",IF(J64&lt;=24,"Baja",IF(J64&lt;=500,"Media",IF(J64&lt;=5000,"Alta","Muy Alta")))))</f>
        <v>Media</v>
      </c>
      <c r="L64" s="331">
        <f>IF(K64="","",IF(K64="Muy Baja",0.2,IF(K64="Baja",0.4,IF(K64="Media",0.6,IF(K64="Alta",0.8,IF(K64="Muy Alta",1,))))))</f>
        <v>0.6</v>
      </c>
      <c r="M64" s="334" t="s">
        <v>571</v>
      </c>
      <c r="N64" s="137" t="str">
        <f>IF(NOT(ISERROR(MATCH(M64,'Tabla Impacto'!$B$221:$B$223,0))),'Tabla Impacto'!$F$223&amp;"Por favor no seleccionar los criterios de impacto(Afectación Económica o presupuestal y Pérdida Reputacional)",M64)</f>
        <v xml:space="preserve"> El riesgo afecta la imagen de la entidad con efecto publicitario sostenido a nivel de sector administrativo, nivel departamental o municipal</v>
      </c>
      <c r="O64" s="320" t="str">
        <f>IF(OR(N64='Tabla Impacto'!$C$11,N64='Tabla Impacto'!$D$11),"Leve",IF(OR(N64='Tabla Impacto'!$C$12,N64='Tabla Impacto'!$D$12),"Menor",IF(OR(N64='Tabla Impacto'!$C$13,N64='Tabla Impacto'!$D$13),"Moderado",IF(OR(N64='Tabla Impacto'!$C$14,N64='Tabla Impacto'!$D$14),"Mayor",IF(OR(N64='Tabla Impacto'!$C$15,N64='Tabla Impacto'!$D$15),"Catastrófico","")))))</f>
        <v>Mayor</v>
      </c>
      <c r="P64" s="331">
        <f>IF(O64="","",IF(O64="Leve",0.2,IF(O64="Menor",0.4,IF(O64="Moderado",0.6,IF(O64="Mayor",0.8,IF(O64="Catastrófico",1,))))))</f>
        <v>0.8</v>
      </c>
      <c r="Q64" s="336"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Alto</v>
      </c>
      <c r="R64" s="100">
        <v>1</v>
      </c>
      <c r="S64" s="101" t="s">
        <v>291</v>
      </c>
      <c r="T64" s="102" t="str">
        <f t="shared" si="25"/>
        <v>Probabilidad</v>
      </c>
      <c r="U64" s="103" t="s">
        <v>14</v>
      </c>
      <c r="V64" s="103" t="s">
        <v>9</v>
      </c>
      <c r="W64" s="104" t="str">
        <f t="shared" si="26"/>
        <v>40%</v>
      </c>
      <c r="X64" s="103" t="s">
        <v>20</v>
      </c>
      <c r="Y64" s="103" t="s">
        <v>22</v>
      </c>
      <c r="Z64" s="103" t="s">
        <v>110</v>
      </c>
      <c r="AA64" s="105">
        <f t="shared" si="27"/>
        <v>0.36</v>
      </c>
      <c r="AB64" s="106" t="str">
        <f t="shared" si="28"/>
        <v>Baja</v>
      </c>
      <c r="AC64" s="107">
        <f t="shared" si="29"/>
        <v>0.36</v>
      </c>
      <c r="AD64" s="106" t="str">
        <f t="shared" si="30"/>
        <v>Mayor</v>
      </c>
      <c r="AE64" s="107">
        <f t="shared" si="31"/>
        <v>0.8</v>
      </c>
      <c r="AF64" s="108" t="str">
        <f t="shared" si="32"/>
        <v>Alto</v>
      </c>
      <c r="AG64" s="109" t="s">
        <v>122</v>
      </c>
      <c r="AH64" s="168" t="s">
        <v>408</v>
      </c>
      <c r="AI64" s="174" t="s">
        <v>219</v>
      </c>
      <c r="AJ64" s="164">
        <v>44562</v>
      </c>
      <c r="AK64" s="165" t="s">
        <v>410</v>
      </c>
      <c r="AL64" s="154" t="s">
        <v>292</v>
      </c>
      <c r="AM64" s="237" t="s">
        <v>764</v>
      </c>
      <c r="AN64" s="224">
        <v>0.33</v>
      </c>
      <c r="AO64" s="222" t="s">
        <v>707</v>
      </c>
      <c r="AP64" s="224">
        <v>0.33</v>
      </c>
      <c r="AQ64" s="136"/>
      <c r="AR64" s="217" t="s">
        <v>613</v>
      </c>
      <c r="AS64" s="216" t="s">
        <v>632</v>
      </c>
      <c r="AT64" s="226"/>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row>
    <row r="65" spans="1:71" ht="151.5" hidden="1" customHeight="1" x14ac:dyDescent="0.25">
      <c r="A65" s="341"/>
      <c r="B65" s="343"/>
      <c r="C65" s="349"/>
      <c r="D65" s="352"/>
      <c r="E65" s="324"/>
      <c r="F65" s="324"/>
      <c r="G65" s="324"/>
      <c r="H65" s="347"/>
      <c r="I65" s="324"/>
      <c r="J65" s="340"/>
      <c r="K65" s="321"/>
      <c r="L65" s="332"/>
      <c r="M65" s="335"/>
      <c r="N65" s="138"/>
      <c r="O65" s="321"/>
      <c r="P65" s="332"/>
      <c r="Q65" s="337"/>
      <c r="R65" s="100">
        <v>2</v>
      </c>
      <c r="S65" s="101"/>
      <c r="T65" s="102" t="str">
        <f t="shared" ref="T65:T66" si="88">IF(OR(U65="Preventivo",U65="Detectivo"),"Probabilidad",IF(U65="Correctivo","Impacto",""))</f>
        <v/>
      </c>
      <c r="U65" s="103"/>
      <c r="V65" s="103"/>
      <c r="W65" s="104"/>
      <c r="X65" s="103"/>
      <c r="Y65" s="103"/>
      <c r="Z65" s="103"/>
      <c r="AA65" s="105" t="str">
        <f>IFERROR(IF(T65="Probabilidad",(AA64-(+AA64*W65)),IF(T65="Impacto",L65,"")),"")</f>
        <v/>
      </c>
      <c r="AB65" s="106" t="str">
        <f t="shared" ref="AB65:AB66" si="89">IFERROR(IF(AA65="","",IF(AA65&lt;=0.2,"Muy Baja",IF(AA65&lt;=0.4,"Baja",IF(AA65&lt;=0.6,"Media",IF(AA65&lt;=0.8,"Alta","Muy Alta"))))),"")</f>
        <v/>
      </c>
      <c r="AC65" s="107" t="str">
        <f t="shared" ref="AC65:AC66" si="90">+AA65</f>
        <v/>
      </c>
      <c r="AD65" s="106" t="str">
        <f t="shared" ref="AD65:AD66" si="91">IFERROR(IF(AE65="","",IF(AE65&lt;=0.2,"Leve",IF(AE65&lt;=0.4,"Menor",IF(AE65&lt;=0.6,"Moderado",IF(AE65&lt;=0.8,"Mayor","Catastrófico"))))),"")</f>
        <v/>
      </c>
      <c r="AE65" s="107" t="str">
        <f t="shared" ref="AE65:AE66" si="92">IFERROR(IF(T65="Impacto",(P65-(+P65*W65)),IF(T65="Probabilidad",P65,"")),"")</f>
        <v/>
      </c>
      <c r="AF65" s="108" t="str">
        <f t="shared" ref="AF65:AF66" si="93">IFERROR(IF(OR(AND(AB65="Muy Baja",AD65="Leve"),AND(AB65="Muy Baja",AD65="Menor"),AND(AB65="Baja",AD65="Leve")),"Bajo",IF(OR(AND(AB65="Muy baja",AD65="Moderado"),AND(AB65="Baja",AD65="Menor"),AND(AB65="Baja",AD65="Moderado"),AND(AB65="Media",AD65="Leve"),AND(AB65="Media",AD65="Menor"),AND(AB65="Media",AD65="Moderado"),AND(AB65="Alta",AD65="Leve"),AND(AB65="Alta",AD65="Menor")),"Moderado",IF(OR(AND(AB65="Muy Baja",AD65="Mayor"),AND(AB65="Baja",AD65="Mayor"),AND(AB65="Media",AD65="Mayor"),AND(AB65="Alta",AD65="Moderado"),AND(AB65="Alta",AD65="Mayor"),AND(AB65="Muy Alta",AD65="Leve"),AND(AB65="Muy Alta",AD65="Menor"),AND(AB65="Muy Alta",AD65="Moderado"),AND(AB65="Muy Alta",AD65="Mayor")),"Alto",IF(OR(AND(AB65="Muy Baja",AD65="Catastrófico"),AND(AB65="Baja",AD65="Catastrófico"),AND(AB65="Media",AD65="Catastrófico"),AND(AB65="Alta",AD65="Catastrófico"),AND(AB65="Muy Alta",AD65="Catastrófico")),"Extremo","")))),"")</f>
        <v/>
      </c>
      <c r="AG65" s="109"/>
      <c r="AH65" s="154"/>
      <c r="AI65" s="163"/>
      <c r="AJ65" s="167"/>
      <c r="AK65" s="167"/>
      <c r="AL65" s="154"/>
      <c r="AM65" s="136"/>
      <c r="AN65" s="136"/>
      <c r="AO65" s="219"/>
      <c r="AP65" s="136"/>
      <c r="AQ65" s="136"/>
      <c r="AR65" s="217" t="s">
        <v>613</v>
      </c>
      <c r="AS65" s="136"/>
      <c r="AT65" s="226"/>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row>
    <row r="66" spans="1:71" ht="151.5" hidden="1" customHeight="1" x14ac:dyDescent="0.25">
      <c r="A66" s="341"/>
      <c r="B66" s="344"/>
      <c r="C66" s="349"/>
      <c r="D66" s="352"/>
      <c r="E66" s="324"/>
      <c r="F66" s="324"/>
      <c r="G66" s="324"/>
      <c r="H66" s="347"/>
      <c r="I66" s="324"/>
      <c r="J66" s="340"/>
      <c r="K66" s="322"/>
      <c r="L66" s="333"/>
      <c r="M66" s="335"/>
      <c r="N66" s="138"/>
      <c r="O66" s="322"/>
      <c r="P66" s="333"/>
      <c r="Q66" s="338"/>
      <c r="R66" s="100">
        <v>3</v>
      </c>
      <c r="S66" s="101"/>
      <c r="T66" s="102" t="str">
        <f t="shared" si="88"/>
        <v/>
      </c>
      <c r="U66" s="103"/>
      <c r="V66" s="103"/>
      <c r="W66" s="104"/>
      <c r="X66" s="103"/>
      <c r="Y66" s="103"/>
      <c r="Z66" s="103"/>
      <c r="AA66" s="105" t="str">
        <f>IFERROR(IF(T66="Probabilidad",(AA65-(+AA65*W66)),IF(T66="Impacto",L66,"")),"")</f>
        <v/>
      </c>
      <c r="AB66" s="106" t="str">
        <f t="shared" si="89"/>
        <v/>
      </c>
      <c r="AC66" s="107" t="str">
        <f t="shared" si="90"/>
        <v/>
      </c>
      <c r="AD66" s="106" t="str">
        <f t="shared" si="91"/>
        <v/>
      </c>
      <c r="AE66" s="107" t="str">
        <f t="shared" si="92"/>
        <v/>
      </c>
      <c r="AF66" s="108" t="str">
        <f t="shared" si="93"/>
        <v/>
      </c>
      <c r="AG66" s="109"/>
      <c r="AH66" s="154"/>
      <c r="AI66" s="163"/>
      <c r="AJ66" s="167"/>
      <c r="AK66" s="167"/>
      <c r="AL66" s="154"/>
      <c r="AM66" s="136"/>
      <c r="AN66" s="136"/>
      <c r="AO66" s="219"/>
      <c r="AP66" s="136"/>
      <c r="AQ66" s="136"/>
      <c r="AR66" s="217" t="s">
        <v>613</v>
      </c>
      <c r="AS66" s="136"/>
      <c r="AT66" s="226"/>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row>
    <row r="67" spans="1:71" ht="151.5" customHeight="1" x14ac:dyDescent="0.25">
      <c r="A67" s="341">
        <v>21</v>
      </c>
      <c r="B67" s="342" t="s">
        <v>293</v>
      </c>
      <c r="C67" s="348" t="s">
        <v>388</v>
      </c>
      <c r="D67" s="348" t="s">
        <v>432</v>
      </c>
      <c r="E67" s="323" t="s">
        <v>120</v>
      </c>
      <c r="F67" s="350" t="s">
        <v>506</v>
      </c>
      <c r="G67" s="350" t="s">
        <v>505</v>
      </c>
      <c r="H67" s="346" t="s">
        <v>507</v>
      </c>
      <c r="I67" s="323" t="s">
        <v>351</v>
      </c>
      <c r="J67" s="339">
        <v>4</v>
      </c>
      <c r="K67" s="320" t="str">
        <f>IF(J67&lt;=0,"",IF(J67&lt;=2,"Muy Baja",IF(J67&lt;=24,"Baja",IF(J67&lt;=500,"Media",IF(J67&lt;=5000,"Alta","Muy Alta")))))</f>
        <v>Baja</v>
      </c>
      <c r="L67" s="331">
        <f>IF(K67="","",IF(K67="Muy Baja",0.2,IF(K67="Baja",0.4,IF(K67="Media",0.6,IF(K67="Alta",0.8,IF(K67="Muy Alta",1,))))))</f>
        <v>0.4</v>
      </c>
      <c r="M67" s="334" t="s">
        <v>560</v>
      </c>
      <c r="N67" s="137" t="str">
        <f>IF(NOT(ISERROR(MATCH(M67,'Tabla Impacto'!$B$221:$B$223,0))),'Tabla Impacto'!$F$223&amp;"Por favor no seleccionar los criterios de impacto(Afectación Económica o presupuestal y Pérdida Reputacional)",M67)</f>
        <v xml:space="preserve"> Afectación menor a 10 SMLMV .</v>
      </c>
      <c r="O67" s="320" t="str">
        <f>IF(OR(N67='Tabla Impacto'!$C$11,N67='Tabla Impacto'!$D$11),"Leve",IF(OR(N67='Tabla Impacto'!$C$12,N67='Tabla Impacto'!$D$12),"Menor",IF(OR(N67='Tabla Impacto'!$C$13,N67='Tabla Impacto'!$D$13),"Moderado",IF(OR(N67='Tabla Impacto'!$C$14,N67='Tabla Impacto'!$D$14),"Mayor",IF(OR(N67='Tabla Impacto'!$C$15,N67='Tabla Impacto'!$D$15),"Catastrófico","")))))</f>
        <v>Leve</v>
      </c>
      <c r="P67" s="331">
        <f>IF(O67="","",IF(O67="Leve",0.2,IF(O67="Menor",0.4,IF(O67="Moderado",0.6,IF(O67="Mayor",0.8,IF(O67="Catastrófico",1,))))))</f>
        <v>0.2</v>
      </c>
      <c r="Q67" s="336"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Bajo</v>
      </c>
      <c r="R67" s="100">
        <v>1</v>
      </c>
      <c r="S67" s="101" t="s">
        <v>433</v>
      </c>
      <c r="T67" s="102" t="str">
        <f t="shared" si="25"/>
        <v>Probabilidad</v>
      </c>
      <c r="U67" s="103" t="s">
        <v>14</v>
      </c>
      <c r="V67" s="103" t="s">
        <v>9</v>
      </c>
      <c r="W67" s="104" t="str">
        <f t="shared" si="26"/>
        <v>40%</v>
      </c>
      <c r="X67" s="103" t="s">
        <v>19</v>
      </c>
      <c r="Y67" s="103" t="s">
        <v>22</v>
      </c>
      <c r="Z67" s="103" t="s">
        <v>110</v>
      </c>
      <c r="AA67" s="105">
        <f t="shared" si="27"/>
        <v>0.24</v>
      </c>
      <c r="AB67" s="106" t="str">
        <f t="shared" si="28"/>
        <v>Baja</v>
      </c>
      <c r="AC67" s="107">
        <f t="shared" si="29"/>
        <v>0.24</v>
      </c>
      <c r="AD67" s="106" t="str">
        <f t="shared" si="30"/>
        <v>Leve</v>
      </c>
      <c r="AE67" s="107">
        <f t="shared" si="31"/>
        <v>0.2</v>
      </c>
      <c r="AF67" s="108" t="str">
        <f t="shared" si="32"/>
        <v>Bajo</v>
      </c>
      <c r="AG67" s="109" t="s">
        <v>122</v>
      </c>
      <c r="AH67" s="154" t="s">
        <v>366</v>
      </c>
      <c r="AI67" s="163" t="s">
        <v>201</v>
      </c>
      <c r="AJ67" s="167" t="s">
        <v>300</v>
      </c>
      <c r="AK67" s="167" t="s">
        <v>301</v>
      </c>
      <c r="AL67" s="175" t="s">
        <v>434</v>
      </c>
      <c r="AM67" s="219" t="s">
        <v>714</v>
      </c>
      <c r="AN67" s="212">
        <v>0.33</v>
      </c>
      <c r="AO67" s="219" t="s">
        <v>765</v>
      </c>
      <c r="AP67" s="212">
        <v>0.33</v>
      </c>
      <c r="AQ67" s="136"/>
      <c r="AR67" s="217" t="s">
        <v>613</v>
      </c>
      <c r="AS67" s="216" t="s">
        <v>632</v>
      </c>
      <c r="AT67" s="226"/>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row>
    <row r="68" spans="1:71" ht="151.5" customHeight="1" x14ac:dyDescent="0.25">
      <c r="A68" s="341"/>
      <c r="B68" s="343"/>
      <c r="C68" s="352"/>
      <c r="D68" s="352"/>
      <c r="E68" s="324"/>
      <c r="F68" s="324"/>
      <c r="G68" s="324"/>
      <c r="H68" s="347"/>
      <c r="I68" s="324"/>
      <c r="J68" s="340"/>
      <c r="K68" s="321"/>
      <c r="L68" s="332"/>
      <c r="M68" s="335"/>
      <c r="N68" s="138"/>
      <c r="O68" s="321"/>
      <c r="P68" s="332"/>
      <c r="Q68" s="337"/>
      <c r="R68" s="100">
        <v>2</v>
      </c>
      <c r="S68" s="101" t="s">
        <v>352</v>
      </c>
      <c r="T68" s="102" t="str">
        <f t="shared" ref="T68:T69" si="94">IF(OR(U68="Preventivo",U68="Detectivo"),"Probabilidad",IF(U68="Correctivo","Impacto",""))</f>
        <v>Probabilidad</v>
      </c>
      <c r="U68" s="103" t="s">
        <v>14</v>
      </c>
      <c r="V68" s="103" t="s">
        <v>9</v>
      </c>
      <c r="W68" s="104" t="str">
        <f t="shared" ref="W68" si="95">IF(AND(U68="Preventivo",V68="Automático"),"50%",IF(AND(U68="Preventivo",V68="Manual"),"40%",IF(AND(U68="Detectivo",V68="Automático"),"40%",IF(AND(U68="Detectivo",V68="Manual"),"30%",IF(AND(U68="Correctivo",V68="Automático"),"35%",IF(AND(U68="Correctivo",V68="Manual"),"25%",""))))))</f>
        <v>40%</v>
      </c>
      <c r="X68" s="103" t="s">
        <v>19</v>
      </c>
      <c r="Y68" s="103" t="s">
        <v>22</v>
      </c>
      <c r="Z68" s="103" t="s">
        <v>110</v>
      </c>
      <c r="AA68" s="105">
        <f>IFERROR(IF(T68="Probabilidad",(AA67-(+AA67*W68)),IF(T68="Impacto",L68,"")),"")</f>
        <v>0.14399999999999999</v>
      </c>
      <c r="AB68" s="106" t="str">
        <f t="shared" ref="AB68" si="96">IFERROR(IF(AA68="","",IF(AA68&lt;=0.2,"Muy Baja",IF(AA68&lt;=0.4,"Baja",IF(AA68&lt;=0.6,"Media",IF(AA68&lt;=0.8,"Alta","Muy Alta"))))),"")</f>
        <v>Muy Baja</v>
      </c>
      <c r="AC68" s="107">
        <f t="shared" ref="AC68" si="97">+AA68</f>
        <v>0.14399999999999999</v>
      </c>
      <c r="AD68" s="106" t="str">
        <f t="shared" ref="AD68" si="98">IFERROR(IF(AE68="","",IF(AE68&lt;=0.2,"Leve",IF(AE68&lt;=0.4,"Menor",IF(AE68&lt;=0.6,"Moderado",IF(AE68&lt;=0.8,"Mayor","Catastrófico"))))),"")</f>
        <v>Leve</v>
      </c>
      <c r="AE68" s="107">
        <v>0.2</v>
      </c>
      <c r="AF68" s="108" t="str">
        <f t="shared" ref="AF68" si="99">IFERROR(IF(OR(AND(AB68="Muy Baja",AD68="Leve"),AND(AB68="Muy Baja",AD68="Menor"),AND(AB68="Baja",AD68="Leve")),"Bajo",IF(OR(AND(AB68="Muy baja",AD68="Moderado"),AND(AB68="Baja",AD68="Menor"),AND(AB68="Baja",AD68="Moderado"),AND(AB68="Media",AD68="Leve"),AND(AB68="Media",AD68="Menor"),AND(AB68="Media",AD68="Moderado"),AND(AB68="Alta",AD68="Leve"),AND(AB68="Alta",AD68="Menor")),"Moderado",IF(OR(AND(AB68="Muy Baja",AD68="Mayor"),AND(AB68="Baja",AD68="Mayor"),AND(AB68="Media",AD68="Mayor"),AND(AB68="Alta",AD68="Moderado"),AND(AB68="Alta",AD68="Mayor"),AND(AB68="Muy Alta",AD68="Leve"),AND(AB68="Muy Alta",AD68="Menor"),AND(AB68="Muy Alta",AD68="Moderado"),AND(AB68="Muy Alta",AD68="Mayor")),"Alto",IF(OR(AND(AB68="Muy Baja",AD68="Catastrófico"),AND(AB68="Baja",AD68="Catastrófico"),AND(AB68="Media",AD68="Catastrófico"),AND(AB68="Alta",AD68="Catastrófico"),AND(AB68="Muy Alta",AD68="Catastrófico")),"Extremo","")))),"")</f>
        <v>Bajo</v>
      </c>
      <c r="AG68" s="109" t="s">
        <v>122</v>
      </c>
      <c r="AH68" s="154" t="s">
        <v>353</v>
      </c>
      <c r="AI68" s="163" t="s">
        <v>294</v>
      </c>
      <c r="AJ68" s="167" t="s">
        <v>300</v>
      </c>
      <c r="AK68" s="167" t="s">
        <v>301</v>
      </c>
      <c r="AL68" s="175" t="s">
        <v>435</v>
      </c>
      <c r="AM68" s="219" t="s">
        <v>715</v>
      </c>
      <c r="AN68" s="212">
        <v>0.33</v>
      </c>
      <c r="AO68" s="219" t="s">
        <v>657</v>
      </c>
      <c r="AP68" s="212">
        <v>0.33</v>
      </c>
      <c r="AQ68" s="136"/>
      <c r="AR68" s="217" t="s">
        <v>613</v>
      </c>
      <c r="AS68" s="216" t="s">
        <v>632</v>
      </c>
      <c r="AT68" s="226"/>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row>
    <row r="69" spans="1:71" ht="151.5" hidden="1" customHeight="1" x14ac:dyDescent="0.25">
      <c r="A69" s="341"/>
      <c r="B69" s="344"/>
      <c r="C69" s="352"/>
      <c r="D69" s="352"/>
      <c r="E69" s="324"/>
      <c r="F69" s="324"/>
      <c r="G69" s="324"/>
      <c r="H69" s="347"/>
      <c r="I69" s="324"/>
      <c r="J69" s="340"/>
      <c r="K69" s="322"/>
      <c r="L69" s="333"/>
      <c r="M69" s="335"/>
      <c r="N69" s="138"/>
      <c r="O69" s="322"/>
      <c r="P69" s="333"/>
      <c r="Q69" s="338"/>
      <c r="R69" s="100">
        <v>3</v>
      </c>
      <c r="S69" s="101"/>
      <c r="T69" s="102" t="str">
        <f t="shared" si="94"/>
        <v/>
      </c>
      <c r="U69" s="103"/>
      <c r="V69" s="103"/>
      <c r="W69" s="104"/>
      <c r="X69" s="103"/>
      <c r="Y69" s="103"/>
      <c r="Z69" s="103"/>
      <c r="AA69" s="105"/>
      <c r="AB69" s="106"/>
      <c r="AC69" s="107"/>
      <c r="AD69" s="106"/>
      <c r="AE69" s="107"/>
      <c r="AF69" s="108"/>
      <c r="AG69" s="109"/>
      <c r="AH69" s="154"/>
      <c r="AI69" s="163"/>
      <c r="AJ69" s="167"/>
      <c r="AK69" s="167"/>
      <c r="AL69" s="154"/>
      <c r="AM69" s="219"/>
      <c r="AN69" s="212">
        <v>0.33</v>
      </c>
      <c r="AO69" s="219"/>
      <c r="AP69" s="136"/>
      <c r="AQ69" s="136"/>
      <c r="AR69" s="217" t="s">
        <v>613</v>
      </c>
      <c r="AS69" s="136"/>
      <c r="AT69" s="226"/>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row>
    <row r="70" spans="1:71" ht="151.5" customHeight="1" x14ac:dyDescent="0.25">
      <c r="A70" s="341">
        <v>22</v>
      </c>
      <c r="B70" s="342" t="s">
        <v>293</v>
      </c>
      <c r="C70" s="348" t="s">
        <v>388</v>
      </c>
      <c r="D70" s="348" t="s">
        <v>432</v>
      </c>
      <c r="E70" s="323" t="s">
        <v>118</v>
      </c>
      <c r="F70" s="323" t="s">
        <v>511</v>
      </c>
      <c r="G70" s="323" t="s">
        <v>296</v>
      </c>
      <c r="H70" s="346" t="s">
        <v>295</v>
      </c>
      <c r="I70" s="323" t="s">
        <v>349</v>
      </c>
      <c r="J70" s="339">
        <v>12</v>
      </c>
      <c r="K70" s="320" t="str">
        <f>IF(J70&lt;=0,"",IF(J70&lt;=2,"Muy Baja",IF(J70&lt;=24,"Baja",IF(J70&lt;=500,"Media",IF(J70&lt;=5000,"Alta","Muy Alta")))))</f>
        <v>Baja</v>
      </c>
      <c r="L70" s="331">
        <f>IF(K70="","",IF(K70="Muy Baja",0.2,IF(K70="Baja",0.4,IF(K70="Media",0.6,IF(K70="Alta",0.8,IF(K70="Muy Alta",1,))))))</f>
        <v>0.4</v>
      </c>
      <c r="M70" s="334" t="s">
        <v>569</v>
      </c>
      <c r="N70" s="137" t="str">
        <f>IF(NOT(ISERROR(MATCH(M70,'Tabla Impacto'!$B$221:$B$223,0))),'Tabla Impacto'!$F$223&amp;"Por favor no seleccionar los criterios de impacto(Afectación Económica o presupuestal y Pérdida Reputacional)",M70)</f>
        <v xml:space="preserve"> El riesgo afecta la imagen de la entidad internamente, de conocimiento general, nivel interno, de junta directiva y accionistas y/o de proveedores</v>
      </c>
      <c r="O70" s="320" t="str">
        <f>IF(OR(N70='Tabla Impacto'!$C$11,N70='Tabla Impacto'!$D$11),"Leve",IF(OR(N70='Tabla Impacto'!$C$12,N70='Tabla Impacto'!$D$12),"Menor",IF(OR(N70='Tabla Impacto'!$C$13,N70='Tabla Impacto'!$D$13),"Moderado",IF(OR(N70='Tabla Impacto'!$C$14,N70='Tabla Impacto'!$D$14),"Mayor",IF(OR(N70='Tabla Impacto'!$C$15,N70='Tabla Impacto'!$D$15),"Catastrófico","")))))</f>
        <v>Menor</v>
      </c>
      <c r="P70" s="331">
        <f>IF(O70="","",IF(O70="Leve",0.2,IF(O70="Menor",0.4,IF(O70="Moderado",0.6,IF(O70="Mayor",0.8,IF(O70="Catastrófico",1,))))))</f>
        <v>0.4</v>
      </c>
      <c r="Q70" s="336"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00">
        <v>1</v>
      </c>
      <c r="S70" s="101" t="s">
        <v>297</v>
      </c>
      <c r="T70" s="102" t="str">
        <f t="shared" si="25"/>
        <v>Probabilidad</v>
      </c>
      <c r="U70" s="103" t="s">
        <v>15</v>
      </c>
      <c r="V70" s="103" t="s">
        <v>9</v>
      </c>
      <c r="W70" s="104" t="str">
        <f t="shared" si="26"/>
        <v>30%</v>
      </c>
      <c r="X70" s="103" t="s">
        <v>20</v>
      </c>
      <c r="Y70" s="103" t="s">
        <v>23</v>
      </c>
      <c r="Z70" s="103" t="s">
        <v>111</v>
      </c>
      <c r="AA70" s="105">
        <f t="shared" si="27"/>
        <v>0.28000000000000003</v>
      </c>
      <c r="AB70" s="106" t="str">
        <f t="shared" si="28"/>
        <v>Baja</v>
      </c>
      <c r="AC70" s="107">
        <f t="shared" si="29"/>
        <v>0.28000000000000003</v>
      </c>
      <c r="AD70" s="106" t="str">
        <f t="shared" si="30"/>
        <v>Menor</v>
      </c>
      <c r="AE70" s="107">
        <f t="shared" si="31"/>
        <v>0.4</v>
      </c>
      <c r="AF70" s="108" t="str">
        <f t="shared" si="32"/>
        <v>Moderado</v>
      </c>
      <c r="AG70" s="109" t="s">
        <v>122</v>
      </c>
      <c r="AH70" s="154" t="s">
        <v>510</v>
      </c>
      <c r="AI70" s="163" t="s">
        <v>269</v>
      </c>
      <c r="AJ70" s="167" t="s">
        <v>300</v>
      </c>
      <c r="AK70" s="167" t="s">
        <v>301</v>
      </c>
      <c r="AL70" s="154" t="s">
        <v>508</v>
      </c>
      <c r="AM70" s="219" t="s">
        <v>766</v>
      </c>
      <c r="AN70" s="212">
        <v>0.33</v>
      </c>
      <c r="AO70" s="219" t="s">
        <v>652</v>
      </c>
      <c r="AP70" s="212">
        <v>0.33</v>
      </c>
      <c r="AQ70" s="136"/>
      <c r="AR70" s="217" t="s">
        <v>613</v>
      </c>
      <c r="AS70" s="216" t="s">
        <v>632</v>
      </c>
      <c r="AT70" s="226"/>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row>
    <row r="71" spans="1:71" ht="151.5" customHeight="1" x14ac:dyDescent="0.25">
      <c r="A71" s="341"/>
      <c r="B71" s="343"/>
      <c r="C71" s="352"/>
      <c r="D71" s="352"/>
      <c r="E71" s="324"/>
      <c r="F71" s="324"/>
      <c r="G71" s="324"/>
      <c r="H71" s="347"/>
      <c r="I71" s="324"/>
      <c r="J71" s="340"/>
      <c r="K71" s="321"/>
      <c r="L71" s="332"/>
      <c r="M71" s="335"/>
      <c r="N71" s="138"/>
      <c r="O71" s="321"/>
      <c r="P71" s="332"/>
      <c r="Q71" s="337"/>
      <c r="R71" s="100">
        <v>2</v>
      </c>
      <c r="S71" s="101" t="s">
        <v>354</v>
      </c>
      <c r="T71" s="102" t="str">
        <f t="shared" ref="T71:T76" si="100">IF(OR(U71="Preventivo",U71="Detectivo"),"Probabilidad",IF(U71="Correctivo","Impacto",""))</f>
        <v>Probabilidad</v>
      </c>
      <c r="U71" s="103" t="s">
        <v>15</v>
      </c>
      <c r="V71" s="103" t="s">
        <v>9</v>
      </c>
      <c r="W71" s="104" t="str">
        <f t="shared" ref="W71:W76" si="101">IF(AND(U71="Preventivo",V71="Automático"),"50%",IF(AND(U71="Preventivo",V71="Manual"),"40%",IF(AND(U71="Detectivo",V71="Automático"),"40%",IF(AND(U71="Detectivo",V71="Manual"),"30%",IF(AND(U71="Correctivo",V71="Automático"),"35%",IF(AND(U71="Correctivo",V71="Manual"),"25%",""))))))</f>
        <v>30%</v>
      </c>
      <c r="X71" s="103" t="s">
        <v>19</v>
      </c>
      <c r="Y71" s="103" t="s">
        <v>22</v>
      </c>
      <c r="Z71" s="103" t="s">
        <v>110</v>
      </c>
      <c r="AA71" s="105">
        <f>IFERROR(IF(T71="Probabilidad",(AA70-(+AA70*W71)),IF(T71="Impacto",L71,"")),"")</f>
        <v>0.19600000000000001</v>
      </c>
      <c r="AB71" s="106" t="str">
        <f t="shared" ref="AB71:AB76" si="102">IFERROR(IF(AA71="","",IF(AA71&lt;=0.2,"Muy Baja",IF(AA71&lt;=0.4,"Baja",IF(AA71&lt;=0.6,"Media",IF(AA71&lt;=0.8,"Alta","Muy Alta"))))),"")</f>
        <v>Muy Baja</v>
      </c>
      <c r="AC71" s="107">
        <f t="shared" ref="AC71:AC76" si="103">+AA71</f>
        <v>0.19600000000000001</v>
      </c>
      <c r="AD71" s="106" t="str">
        <f t="shared" ref="AD71:AD76" si="104">IFERROR(IF(AE71="","",IF(AE71&lt;=0.2,"Leve",IF(AE71&lt;=0.4,"Menor",IF(AE71&lt;=0.6,"Moderado",IF(AE71&lt;=0.8,"Mayor","Catastrófico"))))),"")</f>
        <v>Menor</v>
      </c>
      <c r="AE71" s="107">
        <v>0.4</v>
      </c>
      <c r="AF71" s="108" t="str">
        <f t="shared" ref="AF71:AF76" si="105">IFERROR(IF(OR(AND(AB71="Muy Baja",AD71="Leve"),AND(AB71="Muy Baja",AD71="Menor"),AND(AB71="Baja",AD71="Leve")),"Bajo",IF(OR(AND(AB71="Muy baja",AD71="Moderado"),AND(AB71="Baja",AD71="Menor"),AND(AB71="Baja",AD71="Moderado"),AND(AB71="Media",AD71="Leve"),AND(AB71="Media",AD71="Menor"),AND(AB71="Media",AD71="Moderado"),AND(AB71="Alta",AD71="Leve"),AND(AB71="Alta",AD71="Menor")),"Moderado",IF(OR(AND(AB71="Muy Baja",AD71="Mayor"),AND(AB71="Baja",AD71="Mayor"),AND(AB71="Media",AD71="Mayor"),AND(AB71="Alta",AD71="Moderado"),AND(AB71="Alta",AD71="Mayor"),AND(AB71="Muy Alta",AD71="Leve"),AND(AB71="Muy Alta",AD71="Menor"),AND(AB71="Muy Alta",AD71="Moderado"),AND(AB71="Muy Alta",AD71="Mayor")),"Alto",IF(OR(AND(AB71="Muy Baja",AD71="Catastrófico"),AND(AB71="Baja",AD71="Catastrófico"),AND(AB71="Media",AD71="Catastrófico"),AND(AB71="Alta",AD71="Catastrófico"),AND(AB71="Muy Alta",AD71="Catastrófico")),"Extremo","")))),"")</f>
        <v>Bajo</v>
      </c>
      <c r="AG71" s="109" t="s">
        <v>122</v>
      </c>
      <c r="AH71" s="154" t="s">
        <v>436</v>
      </c>
      <c r="AI71" s="163" t="s">
        <v>269</v>
      </c>
      <c r="AJ71" s="167" t="s">
        <v>300</v>
      </c>
      <c r="AK71" s="167" t="s">
        <v>301</v>
      </c>
      <c r="AL71" s="154" t="s">
        <v>509</v>
      </c>
      <c r="AM71" s="219" t="s">
        <v>767</v>
      </c>
      <c r="AN71" s="212">
        <v>0.33</v>
      </c>
      <c r="AO71" s="219" t="s">
        <v>716</v>
      </c>
      <c r="AP71" s="212">
        <v>0.33</v>
      </c>
      <c r="AQ71" s="136"/>
      <c r="AR71" s="217" t="s">
        <v>613</v>
      </c>
      <c r="AS71" s="216" t="s">
        <v>632</v>
      </c>
      <c r="AT71" s="226"/>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row>
    <row r="72" spans="1:71" ht="151.5" customHeight="1" x14ac:dyDescent="0.25">
      <c r="A72" s="341"/>
      <c r="B72" s="344"/>
      <c r="C72" s="352"/>
      <c r="D72" s="352"/>
      <c r="E72" s="324"/>
      <c r="F72" s="324"/>
      <c r="G72" s="324"/>
      <c r="H72" s="347"/>
      <c r="I72" s="324"/>
      <c r="J72" s="340"/>
      <c r="K72" s="322"/>
      <c r="L72" s="333"/>
      <c r="M72" s="335"/>
      <c r="N72" s="138"/>
      <c r="O72" s="322"/>
      <c r="P72" s="333"/>
      <c r="Q72" s="338"/>
      <c r="R72" s="100">
        <v>3</v>
      </c>
      <c r="S72" s="139" t="s">
        <v>298</v>
      </c>
      <c r="T72" s="102" t="str">
        <f t="shared" si="100"/>
        <v>Probabilidad</v>
      </c>
      <c r="U72" s="103" t="s">
        <v>15</v>
      </c>
      <c r="V72" s="103" t="s">
        <v>9</v>
      </c>
      <c r="W72" s="104" t="str">
        <f t="shared" si="101"/>
        <v>30%</v>
      </c>
      <c r="X72" s="103" t="s">
        <v>19</v>
      </c>
      <c r="Y72" s="103" t="s">
        <v>22</v>
      </c>
      <c r="Z72" s="103" t="s">
        <v>110</v>
      </c>
      <c r="AA72" s="105">
        <f>IFERROR(IF(T72="Probabilidad",(AA71-(+AA71*W72)),IF(T72="Impacto",L72,"")),"")</f>
        <v>0.13720000000000002</v>
      </c>
      <c r="AB72" s="106" t="str">
        <f t="shared" si="102"/>
        <v>Muy Baja</v>
      </c>
      <c r="AC72" s="107">
        <f t="shared" si="103"/>
        <v>0.13720000000000002</v>
      </c>
      <c r="AD72" s="106" t="str">
        <f t="shared" si="104"/>
        <v>Menor</v>
      </c>
      <c r="AE72" s="107">
        <v>0.4</v>
      </c>
      <c r="AF72" s="108" t="str">
        <f t="shared" si="105"/>
        <v>Bajo</v>
      </c>
      <c r="AG72" s="109" t="s">
        <v>122</v>
      </c>
      <c r="AH72" s="154" t="s">
        <v>437</v>
      </c>
      <c r="AI72" s="163" t="s">
        <v>269</v>
      </c>
      <c r="AJ72" s="167" t="s">
        <v>300</v>
      </c>
      <c r="AK72" s="167" t="s">
        <v>301</v>
      </c>
      <c r="AL72" s="154" t="s">
        <v>367</v>
      </c>
      <c r="AM72" s="219" t="s">
        <v>655</v>
      </c>
      <c r="AN72" s="212" t="s">
        <v>620</v>
      </c>
      <c r="AO72" s="219" t="s">
        <v>656</v>
      </c>
      <c r="AP72" s="212" t="s">
        <v>620</v>
      </c>
      <c r="AQ72" s="136"/>
      <c r="AR72" s="217" t="s">
        <v>613</v>
      </c>
      <c r="AS72" s="216"/>
      <c r="AT72" s="226" t="s">
        <v>654</v>
      </c>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row>
    <row r="73" spans="1:71" ht="151.5" customHeight="1" x14ac:dyDescent="0.25">
      <c r="A73" s="341">
        <v>23</v>
      </c>
      <c r="B73" s="342" t="s">
        <v>299</v>
      </c>
      <c r="C73" s="348" t="s">
        <v>438</v>
      </c>
      <c r="D73" s="348" t="s">
        <v>439</v>
      </c>
      <c r="E73" s="323" t="s">
        <v>118</v>
      </c>
      <c r="F73" s="323" t="s">
        <v>355</v>
      </c>
      <c r="G73" s="323" t="s">
        <v>512</v>
      </c>
      <c r="H73" s="346" t="s">
        <v>513</v>
      </c>
      <c r="I73" s="323" t="s">
        <v>115</v>
      </c>
      <c r="J73" s="339">
        <v>30</v>
      </c>
      <c r="K73" s="320" t="str">
        <f>IF(J73&lt;=0,"",IF(J73&lt;=2,"Muy Baja",IF(J73&lt;=24,"Baja",IF(J73&lt;=500,"Media",IF(J73&lt;=5000,"Alta","Muy Alta")))))</f>
        <v>Media</v>
      </c>
      <c r="L73" s="331">
        <f>IF(K73="","",IF(K73="Muy Baja",0.2,IF(K73="Baja",0.4,IF(K73="Media",0.6,IF(K73="Alta",0.8,IF(K73="Muy Alta",1,))))))</f>
        <v>0.6</v>
      </c>
      <c r="M73" s="334" t="s">
        <v>571</v>
      </c>
      <c r="N73" s="137" t="str">
        <f>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320" t="str">
        <f>IF(OR(N73='Tabla Impacto'!$C$11,N73='Tabla Impacto'!$D$11),"Leve",IF(OR(N73='Tabla Impacto'!$C$12,N73='Tabla Impacto'!$D$12),"Menor",IF(OR(N73='Tabla Impacto'!$C$13,N73='Tabla Impacto'!$D$13),"Moderado",IF(OR(N73='Tabla Impacto'!$C$14,N73='Tabla Impacto'!$D$14),"Mayor",IF(OR(N73='Tabla Impacto'!$C$15,N73='Tabla Impacto'!$D$15),"Catastrófico","")))))</f>
        <v>Mayor</v>
      </c>
      <c r="P73" s="331">
        <f>IF(O73="","",IF(O73="Leve",0.2,IF(O73="Menor",0.4,IF(O73="Moderado",0.6,IF(O73="Mayor",0.8,IF(O73="Catastrófico",1,))))))</f>
        <v>0.8</v>
      </c>
      <c r="Q73" s="336"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00">
        <v>1</v>
      </c>
      <c r="S73" s="101" t="s">
        <v>368</v>
      </c>
      <c r="T73" s="102" t="str">
        <f t="shared" si="100"/>
        <v>Probabilidad</v>
      </c>
      <c r="U73" s="103" t="s">
        <v>14</v>
      </c>
      <c r="V73" s="103" t="s">
        <v>9</v>
      </c>
      <c r="W73" s="104" t="str">
        <f t="shared" si="101"/>
        <v>40%</v>
      </c>
      <c r="X73" s="103" t="s">
        <v>19</v>
      </c>
      <c r="Y73" s="103" t="s">
        <v>23</v>
      </c>
      <c r="Z73" s="103" t="s">
        <v>110</v>
      </c>
      <c r="AA73" s="105">
        <f t="shared" ref="AA73:AA76" si="106">IFERROR(IF(T73="Probabilidad",(L73-(+L73*W73)),IF(T73="Impacto",L73,"")),"")</f>
        <v>0.36</v>
      </c>
      <c r="AB73" s="106" t="str">
        <f t="shared" si="102"/>
        <v>Baja</v>
      </c>
      <c r="AC73" s="107">
        <f t="shared" si="103"/>
        <v>0.36</v>
      </c>
      <c r="AD73" s="106" t="str">
        <f t="shared" si="104"/>
        <v>Mayor</v>
      </c>
      <c r="AE73" s="107">
        <f t="shared" ref="AE73:AE76" si="107">IFERROR(IF(T73="Impacto",(P73-(+P73*W73)),IF(T73="Probabilidad",P73,"")),"")</f>
        <v>0.8</v>
      </c>
      <c r="AF73" s="108" t="str">
        <f t="shared" si="105"/>
        <v>Alto</v>
      </c>
      <c r="AG73" s="109" t="s">
        <v>122</v>
      </c>
      <c r="AH73" s="168" t="s">
        <v>369</v>
      </c>
      <c r="AI73" s="174" t="s">
        <v>269</v>
      </c>
      <c r="AJ73" s="176" t="s">
        <v>300</v>
      </c>
      <c r="AK73" s="176" t="s">
        <v>301</v>
      </c>
      <c r="AL73" s="168" t="s">
        <v>442</v>
      </c>
      <c r="AM73" s="218" t="s">
        <v>717</v>
      </c>
      <c r="AN73" s="212">
        <v>0.33</v>
      </c>
      <c r="AO73" s="218" t="s">
        <v>719</v>
      </c>
      <c r="AP73" s="212">
        <v>0.33</v>
      </c>
      <c r="AQ73" s="136"/>
      <c r="AR73" s="217" t="s">
        <v>613</v>
      </c>
      <c r="AS73" s="216" t="s">
        <v>632</v>
      </c>
      <c r="AT73" s="226"/>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row>
    <row r="74" spans="1:71" ht="151.5" customHeight="1" x14ac:dyDescent="0.25">
      <c r="A74" s="341"/>
      <c r="B74" s="343"/>
      <c r="C74" s="349"/>
      <c r="D74" s="352"/>
      <c r="E74" s="324"/>
      <c r="F74" s="324"/>
      <c r="G74" s="324"/>
      <c r="H74" s="347"/>
      <c r="I74" s="324"/>
      <c r="J74" s="340"/>
      <c r="K74" s="321"/>
      <c r="L74" s="332"/>
      <c r="M74" s="335"/>
      <c r="N74" s="138"/>
      <c r="O74" s="321"/>
      <c r="P74" s="332"/>
      <c r="Q74" s="337"/>
      <c r="R74" s="100">
        <v>2</v>
      </c>
      <c r="S74" s="101" t="s">
        <v>370</v>
      </c>
      <c r="T74" s="102" t="str">
        <f t="shared" si="100"/>
        <v>Probabilidad</v>
      </c>
      <c r="U74" s="103" t="s">
        <v>14</v>
      </c>
      <c r="V74" s="103" t="s">
        <v>9</v>
      </c>
      <c r="W74" s="104" t="str">
        <f t="shared" si="101"/>
        <v>40%</v>
      </c>
      <c r="X74" s="103" t="s">
        <v>19</v>
      </c>
      <c r="Y74" s="103" t="s">
        <v>22</v>
      </c>
      <c r="Z74" s="103" t="s">
        <v>110</v>
      </c>
      <c r="AA74" s="105">
        <f>IFERROR(IF(T74="Probabilidad",(AA73-(+AA73*W74)),IF(T74="Impacto",L74,"")),"")</f>
        <v>0.216</v>
      </c>
      <c r="AB74" s="106" t="str">
        <f t="shared" si="102"/>
        <v>Baja</v>
      </c>
      <c r="AC74" s="107">
        <f t="shared" si="103"/>
        <v>0.216</v>
      </c>
      <c r="AD74" s="106" t="str">
        <f t="shared" si="104"/>
        <v>Mayor</v>
      </c>
      <c r="AE74" s="107">
        <v>0.8</v>
      </c>
      <c r="AF74" s="108" t="str">
        <f t="shared" si="105"/>
        <v>Alto</v>
      </c>
      <c r="AG74" s="109" t="s">
        <v>122</v>
      </c>
      <c r="AH74" s="168" t="s">
        <v>302</v>
      </c>
      <c r="AI74" s="174" t="s">
        <v>269</v>
      </c>
      <c r="AJ74" s="176" t="s">
        <v>300</v>
      </c>
      <c r="AK74" s="176" t="s">
        <v>301</v>
      </c>
      <c r="AL74" s="168" t="s">
        <v>442</v>
      </c>
      <c r="AM74" s="218" t="s">
        <v>718</v>
      </c>
      <c r="AN74" s="212">
        <v>0.33</v>
      </c>
      <c r="AO74" s="218" t="s">
        <v>720</v>
      </c>
      <c r="AP74" s="212">
        <v>0.33</v>
      </c>
      <c r="AQ74" s="136"/>
      <c r="AR74" s="217" t="s">
        <v>613</v>
      </c>
      <c r="AS74" s="216" t="s">
        <v>632</v>
      </c>
      <c r="AT74" s="226"/>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row>
    <row r="75" spans="1:71" ht="151.5" customHeight="1" x14ac:dyDescent="0.25">
      <c r="A75" s="360"/>
      <c r="B75" s="344"/>
      <c r="C75" s="349"/>
      <c r="D75" s="352"/>
      <c r="E75" s="324"/>
      <c r="F75" s="324"/>
      <c r="G75" s="324"/>
      <c r="H75" s="347"/>
      <c r="I75" s="324"/>
      <c r="J75" s="340"/>
      <c r="K75" s="322"/>
      <c r="L75" s="333"/>
      <c r="M75" s="335"/>
      <c r="N75" s="138"/>
      <c r="O75" s="322"/>
      <c r="P75" s="333"/>
      <c r="Q75" s="338"/>
      <c r="R75" s="100">
        <v>3</v>
      </c>
      <c r="S75" s="101" t="s">
        <v>440</v>
      </c>
      <c r="T75" s="102" t="str">
        <f t="shared" si="100"/>
        <v>Probabilidad</v>
      </c>
      <c r="U75" s="103" t="s">
        <v>15</v>
      </c>
      <c r="V75" s="103" t="s">
        <v>9</v>
      </c>
      <c r="W75" s="104" t="str">
        <f t="shared" si="101"/>
        <v>30%</v>
      </c>
      <c r="X75" s="103" t="s">
        <v>19</v>
      </c>
      <c r="Y75" s="103" t="s">
        <v>22</v>
      </c>
      <c r="Z75" s="103" t="s">
        <v>110</v>
      </c>
      <c r="AA75" s="105">
        <f>IFERROR(IF(T75="Probabilidad",(AA74-(+AA74*W75)),IF(T75="Impacto",L75,"")),"")</f>
        <v>0.1512</v>
      </c>
      <c r="AB75" s="106" t="str">
        <f t="shared" si="102"/>
        <v>Muy Baja</v>
      </c>
      <c r="AC75" s="107">
        <f t="shared" si="103"/>
        <v>0.1512</v>
      </c>
      <c r="AD75" s="106" t="str">
        <f t="shared" si="104"/>
        <v>Mayor</v>
      </c>
      <c r="AE75" s="107">
        <v>0.8</v>
      </c>
      <c r="AF75" s="108" t="str">
        <f t="shared" si="105"/>
        <v>Alto</v>
      </c>
      <c r="AG75" s="109" t="s">
        <v>122</v>
      </c>
      <c r="AH75" s="168" t="s">
        <v>441</v>
      </c>
      <c r="AI75" s="174" t="s">
        <v>269</v>
      </c>
      <c r="AJ75" s="176" t="s">
        <v>300</v>
      </c>
      <c r="AK75" s="176" t="s">
        <v>301</v>
      </c>
      <c r="AL75" s="168" t="s">
        <v>442</v>
      </c>
      <c r="AM75" s="218" t="s">
        <v>721</v>
      </c>
      <c r="AN75" s="212">
        <v>0.33</v>
      </c>
      <c r="AO75" s="218" t="s">
        <v>722</v>
      </c>
      <c r="AP75" s="212">
        <v>0.33</v>
      </c>
      <c r="AQ75" s="136"/>
      <c r="AR75" s="217" t="s">
        <v>613</v>
      </c>
      <c r="AS75" s="216" t="s">
        <v>632</v>
      </c>
      <c r="AT75" s="226"/>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row>
    <row r="76" spans="1:71" ht="151.5" customHeight="1" x14ac:dyDescent="0.25">
      <c r="A76" s="345">
        <v>24</v>
      </c>
      <c r="B76" s="342" t="s">
        <v>299</v>
      </c>
      <c r="C76" s="348" t="s">
        <v>438</v>
      </c>
      <c r="D76" s="348" t="s">
        <v>439</v>
      </c>
      <c r="E76" s="323" t="s">
        <v>118</v>
      </c>
      <c r="F76" s="323" t="s">
        <v>303</v>
      </c>
      <c r="G76" s="323" t="s">
        <v>514</v>
      </c>
      <c r="H76" s="346" t="s">
        <v>443</v>
      </c>
      <c r="I76" s="323" t="s">
        <v>349</v>
      </c>
      <c r="J76" s="339">
        <v>12</v>
      </c>
      <c r="K76" s="320" t="str">
        <f>IF(J76&lt;=0,"",IF(J76&lt;=2,"Muy Baja",IF(J76&lt;=24,"Baja",IF(J76&lt;=500,"Media",IF(J76&lt;=5000,"Alta","Muy Alta")))))</f>
        <v>Baja</v>
      </c>
      <c r="L76" s="331">
        <f>IF(K76="","",IF(K76="Muy Baja",0.2,IF(K76="Baja",0.4,IF(K76="Media",0.6,IF(K76="Alta",0.8,IF(K76="Muy Alta",1,))))))</f>
        <v>0.4</v>
      </c>
      <c r="M76" s="334" t="s">
        <v>564</v>
      </c>
      <c r="N76" s="137"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20" t="str">
        <f>IF(OR(N76='Tabla Impacto'!$C$11,N76='Tabla Impacto'!$D$11),"Leve",IF(OR(N76='Tabla Impacto'!$C$12,N76='Tabla Impacto'!$D$12),"Menor",IF(OR(N76='Tabla Impacto'!$C$13,N76='Tabla Impacto'!$D$13),"Moderado",IF(OR(N76='Tabla Impacto'!$C$14,N76='Tabla Impacto'!$D$14),"Mayor",IF(OR(N76='Tabla Impacto'!$C$15,N76='Tabla Impacto'!$D$15),"Catastrófico","")))))</f>
        <v>Moderado</v>
      </c>
      <c r="P76" s="331">
        <f>IF(O76="","",IF(O76="Leve",0.2,IF(O76="Menor",0.4,IF(O76="Moderado",0.6,IF(O76="Mayor",0.8,IF(O76="Catastrófico",1,))))))</f>
        <v>0.6</v>
      </c>
      <c r="Q76" s="336"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0">
        <v>1</v>
      </c>
      <c r="S76" s="101" t="s">
        <v>444</v>
      </c>
      <c r="T76" s="102" t="str">
        <f t="shared" si="100"/>
        <v>Probabilidad</v>
      </c>
      <c r="U76" s="103" t="s">
        <v>14</v>
      </c>
      <c r="V76" s="103" t="s">
        <v>9</v>
      </c>
      <c r="W76" s="104" t="str">
        <f t="shared" si="101"/>
        <v>40%</v>
      </c>
      <c r="X76" s="103" t="s">
        <v>19</v>
      </c>
      <c r="Y76" s="103" t="s">
        <v>22</v>
      </c>
      <c r="Z76" s="103" t="s">
        <v>110</v>
      </c>
      <c r="AA76" s="105">
        <f t="shared" si="106"/>
        <v>0.24</v>
      </c>
      <c r="AB76" s="106" t="str">
        <f t="shared" si="102"/>
        <v>Baja</v>
      </c>
      <c r="AC76" s="107">
        <f t="shared" si="103"/>
        <v>0.24</v>
      </c>
      <c r="AD76" s="106" t="str">
        <f t="shared" si="104"/>
        <v>Moderado</v>
      </c>
      <c r="AE76" s="107">
        <f t="shared" si="107"/>
        <v>0.6</v>
      </c>
      <c r="AF76" s="108" t="str">
        <f t="shared" si="105"/>
        <v>Moderado</v>
      </c>
      <c r="AG76" s="109" t="s">
        <v>122</v>
      </c>
      <c r="AH76" s="154" t="s">
        <v>445</v>
      </c>
      <c r="AI76" s="163" t="s">
        <v>201</v>
      </c>
      <c r="AJ76" s="167" t="s">
        <v>202</v>
      </c>
      <c r="AK76" s="167" t="s">
        <v>202</v>
      </c>
      <c r="AL76" s="154" t="s">
        <v>304</v>
      </c>
      <c r="AM76" s="218" t="s">
        <v>723</v>
      </c>
      <c r="AN76" s="212">
        <v>0.33</v>
      </c>
      <c r="AO76" s="218" t="s">
        <v>724</v>
      </c>
      <c r="AP76" s="212">
        <v>0.33</v>
      </c>
      <c r="AQ76" s="136"/>
      <c r="AR76" s="217" t="s">
        <v>613</v>
      </c>
      <c r="AS76" s="216" t="s">
        <v>632</v>
      </c>
      <c r="AT76" s="226"/>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row>
    <row r="77" spans="1:71" ht="151.5" hidden="1" customHeight="1" x14ac:dyDescent="0.25">
      <c r="A77" s="341"/>
      <c r="B77" s="343"/>
      <c r="C77" s="349"/>
      <c r="D77" s="352"/>
      <c r="E77" s="324"/>
      <c r="F77" s="324"/>
      <c r="G77" s="324"/>
      <c r="H77" s="347"/>
      <c r="I77" s="324"/>
      <c r="J77" s="340"/>
      <c r="K77" s="321"/>
      <c r="L77" s="332"/>
      <c r="M77" s="335"/>
      <c r="N77" s="138"/>
      <c r="O77" s="321"/>
      <c r="P77" s="332"/>
      <c r="Q77" s="337"/>
      <c r="R77" s="100">
        <v>2</v>
      </c>
      <c r="S77" s="101"/>
      <c r="T77" s="102" t="str">
        <f t="shared" ref="T77:T78" si="108">IF(OR(U77="Preventivo",U77="Detectivo"),"Probabilidad",IF(U77="Correctivo","Impacto",""))</f>
        <v/>
      </c>
      <c r="U77" s="103"/>
      <c r="V77" s="103"/>
      <c r="W77" s="104"/>
      <c r="X77" s="103"/>
      <c r="Y77" s="103"/>
      <c r="Z77" s="103"/>
      <c r="AA77" s="105" t="str">
        <f>IFERROR(IF(T77="Probabilidad",(AA76-(+AA76*W77)),IF(T77="Impacto",L77,"")),"")</f>
        <v/>
      </c>
      <c r="AB77" s="106" t="str">
        <f t="shared" ref="AB77:AB78" si="109">IFERROR(IF(AA77="","",IF(AA77&lt;=0.2,"Muy Baja",IF(AA77&lt;=0.4,"Baja",IF(AA77&lt;=0.6,"Media",IF(AA77&lt;=0.8,"Alta","Muy Alta"))))),"")</f>
        <v/>
      </c>
      <c r="AC77" s="107" t="str">
        <f t="shared" ref="AC77:AC78" si="110">+AA77</f>
        <v/>
      </c>
      <c r="AD77" s="106" t="str">
        <f t="shared" ref="AD77:AD78" si="111">IFERROR(IF(AE77="","",IF(AE77&lt;=0.2,"Leve",IF(AE77&lt;=0.4,"Menor",IF(AE77&lt;=0.6,"Moderado",IF(AE77&lt;=0.8,"Mayor","Catastrófico"))))),"")</f>
        <v/>
      </c>
      <c r="AE77" s="107" t="str">
        <f t="shared" ref="AE77:AE78" si="112">IFERROR(IF(T77="Impacto",(P77-(+P77*W77)),IF(T77="Probabilidad",P77,"")),"")</f>
        <v/>
      </c>
      <c r="AF77" s="108" t="str">
        <f t="shared" ref="AF77:AF78" si="113">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09"/>
      <c r="AH77" s="154"/>
      <c r="AI77" s="163"/>
      <c r="AJ77" s="167"/>
      <c r="AK77" s="167"/>
      <c r="AL77" s="154"/>
      <c r="AM77" s="136"/>
      <c r="AN77" s="136"/>
      <c r="AO77" s="219"/>
      <c r="AP77" s="136"/>
      <c r="AQ77" s="136"/>
      <c r="AR77" s="217" t="s">
        <v>613</v>
      </c>
      <c r="AS77" s="136"/>
      <c r="AT77" s="226"/>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row>
    <row r="78" spans="1:71" ht="151.5" hidden="1" customHeight="1" x14ac:dyDescent="0.25">
      <c r="A78" s="341"/>
      <c r="B78" s="344"/>
      <c r="C78" s="349"/>
      <c r="D78" s="352"/>
      <c r="E78" s="324"/>
      <c r="F78" s="324"/>
      <c r="G78" s="324"/>
      <c r="H78" s="347"/>
      <c r="I78" s="324"/>
      <c r="J78" s="340"/>
      <c r="K78" s="322"/>
      <c r="L78" s="333"/>
      <c r="M78" s="335"/>
      <c r="N78" s="138"/>
      <c r="O78" s="322"/>
      <c r="P78" s="333"/>
      <c r="Q78" s="338"/>
      <c r="R78" s="100">
        <v>3</v>
      </c>
      <c r="S78" s="101"/>
      <c r="T78" s="102" t="str">
        <f t="shared" si="108"/>
        <v/>
      </c>
      <c r="U78" s="103"/>
      <c r="V78" s="103"/>
      <c r="W78" s="104"/>
      <c r="X78" s="103"/>
      <c r="Y78" s="103"/>
      <c r="Z78" s="103"/>
      <c r="AA78" s="105" t="str">
        <f>IFERROR(IF(T78="Probabilidad",(AA77-(+AA77*W78)),IF(T78="Impacto",L78,"")),"")</f>
        <v/>
      </c>
      <c r="AB78" s="106" t="str">
        <f t="shared" si="109"/>
        <v/>
      </c>
      <c r="AC78" s="107" t="str">
        <f t="shared" si="110"/>
        <v/>
      </c>
      <c r="AD78" s="106" t="str">
        <f t="shared" si="111"/>
        <v/>
      </c>
      <c r="AE78" s="107" t="str">
        <f t="shared" si="112"/>
        <v/>
      </c>
      <c r="AF78" s="108" t="str">
        <f t="shared" si="113"/>
        <v/>
      </c>
      <c r="AG78" s="109"/>
      <c r="AH78" s="154"/>
      <c r="AI78" s="163"/>
      <c r="AJ78" s="167"/>
      <c r="AK78" s="167"/>
      <c r="AL78" s="154"/>
      <c r="AM78" s="136"/>
      <c r="AN78" s="136"/>
      <c r="AO78" s="219"/>
      <c r="AP78" s="136"/>
      <c r="AQ78" s="136"/>
      <c r="AR78" s="217" t="s">
        <v>613</v>
      </c>
      <c r="AS78" s="136"/>
      <c r="AT78" s="226"/>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row>
    <row r="79" spans="1:71" ht="151.5" customHeight="1" x14ac:dyDescent="0.25">
      <c r="A79" s="341">
        <v>25</v>
      </c>
      <c r="B79" s="342" t="s">
        <v>299</v>
      </c>
      <c r="C79" s="348" t="s">
        <v>438</v>
      </c>
      <c r="D79" s="348" t="s">
        <v>439</v>
      </c>
      <c r="E79" s="323" t="s">
        <v>120</v>
      </c>
      <c r="F79" s="323" t="s">
        <v>516</v>
      </c>
      <c r="G79" s="323" t="s">
        <v>515</v>
      </c>
      <c r="H79" s="346" t="s">
        <v>449</v>
      </c>
      <c r="I79" s="323" t="s">
        <v>349</v>
      </c>
      <c r="J79" s="339">
        <v>12</v>
      </c>
      <c r="K79" s="320" t="str">
        <f>IF(J79&lt;=0,"",IF(J79&lt;=2,"Muy Baja",IF(J79&lt;=24,"Baja",IF(J79&lt;=500,"Media",IF(J79&lt;=5000,"Alta","Muy Alta")))))</f>
        <v>Baja</v>
      </c>
      <c r="L79" s="331">
        <f>IF(K79="","",IF(K79="Muy Baja",0.2,IF(K79="Baja",0.4,IF(K79="Media",0.6,IF(K79="Alta",0.8,IF(K79="Muy Alta",1,))))))</f>
        <v>0.4</v>
      </c>
      <c r="M79" s="334" t="s">
        <v>564</v>
      </c>
      <c r="N79" s="137"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320" t="str">
        <f>IF(OR(N79='Tabla Impacto'!$C$11,N79='Tabla Impacto'!$D$11),"Leve",IF(OR(N79='Tabla Impacto'!$C$12,N79='Tabla Impacto'!$D$12),"Menor",IF(OR(N79='Tabla Impacto'!$C$13,N79='Tabla Impacto'!$D$13),"Moderado",IF(OR(N79='Tabla Impacto'!$C$14,N79='Tabla Impacto'!$D$14),"Mayor",IF(OR(N79='Tabla Impacto'!$C$15,N79='Tabla Impacto'!$D$15),"Catastrófico","")))))</f>
        <v>Moderado</v>
      </c>
      <c r="P79" s="331">
        <f>IF(O79="","",IF(O79="Leve",0.2,IF(O79="Menor",0.4,IF(O79="Moderado",0.6,IF(O79="Mayor",0.8,IF(O79="Catastrófico",1,))))))</f>
        <v>0.6</v>
      </c>
      <c r="Q79" s="336"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0">
        <v>1</v>
      </c>
      <c r="S79" s="101" t="s">
        <v>371</v>
      </c>
      <c r="T79" s="102" t="str">
        <f t="shared" si="25"/>
        <v>Probabilidad</v>
      </c>
      <c r="U79" s="103" t="s">
        <v>14</v>
      </c>
      <c r="V79" s="103" t="s">
        <v>9</v>
      </c>
      <c r="W79" s="104" t="str">
        <f t="shared" si="26"/>
        <v>40%</v>
      </c>
      <c r="X79" s="103" t="s">
        <v>19</v>
      </c>
      <c r="Y79" s="103" t="s">
        <v>22</v>
      </c>
      <c r="Z79" s="103" t="s">
        <v>110</v>
      </c>
      <c r="AA79" s="105">
        <f t="shared" si="27"/>
        <v>0.24</v>
      </c>
      <c r="AB79" s="106" t="str">
        <f t="shared" si="28"/>
        <v>Baja</v>
      </c>
      <c r="AC79" s="107">
        <f t="shared" si="29"/>
        <v>0.24</v>
      </c>
      <c r="AD79" s="106" t="str">
        <f t="shared" si="30"/>
        <v>Moderado</v>
      </c>
      <c r="AE79" s="107">
        <f t="shared" si="31"/>
        <v>0.6</v>
      </c>
      <c r="AF79" s="108" t="str">
        <f t="shared" si="32"/>
        <v>Moderado</v>
      </c>
      <c r="AG79" s="109" t="s">
        <v>122</v>
      </c>
      <c r="AH79" s="154" t="s">
        <v>305</v>
      </c>
      <c r="AI79" s="148" t="s">
        <v>269</v>
      </c>
      <c r="AJ79" s="167" t="s">
        <v>300</v>
      </c>
      <c r="AK79" s="167" t="s">
        <v>301</v>
      </c>
      <c r="AL79" s="154" t="s">
        <v>306</v>
      </c>
      <c r="AM79" s="218" t="s">
        <v>725</v>
      </c>
      <c r="AN79" s="212">
        <v>0.33</v>
      </c>
      <c r="AO79" s="218" t="s">
        <v>726</v>
      </c>
      <c r="AP79" s="212">
        <v>0.33</v>
      </c>
      <c r="AQ79" s="136"/>
      <c r="AR79" s="217" t="s">
        <v>613</v>
      </c>
      <c r="AS79" s="216" t="s">
        <v>632</v>
      </c>
      <c r="AT79" s="226"/>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row>
    <row r="80" spans="1:71" ht="151.5" customHeight="1" x14ac:dyDescent="0.25">
      <c r="A80" s="341"/>
      <c r="B80" s="343"/>
      <c r="C80" s="349"/>
      <c r="D80" s="352"/>
      <c r="E80" s="324"/>
      <c r="F80" s="324"/>
      <c r="G80" s="324"/>
      <c r="H80" s="347"/>
      <c r="I80" s="324"/>
      <c r="J80" s="340"/>
      <c r="K80" s="321"/>
      <c r="L80" s="332"/>
      <c r="M80" s="335"/>
      <c r="N80" s="138"/>
      <c r="O80" s="321"/>
      <c r="P80" s="332"/>
      <c r="Q80" s="337"/>
      <c r="R80" s="100">
        <v>2</v>
      </c>
      <c r="S80" s="101" t="s">
        <v>446</v>
      </c>
      <c r="T80" s="102" t="str">
        <f t="shared" ref="T80:T81" si="114">IF(OR(U80="Preventivo",U80="Detectivo"),"Probabilidad",IF(U80="Correctivo","Impacto",""))</f>
        <v>Probabilidad</v>
      </c>
      <c r="U80" s="103" t="s">
        <v>15</v>
      </c>
      <c r="V80" s="103" t="s">
        <v>9</v>
      </c>
      <c r="W80" s="104" t="str">
        <f t="shared" ref="W80:W81" si="115">IF(AND(U80="Preventivo",V80="Automático"),"50%",IF(AND(U80="Preventivo",V80="Manual"),"40%",IF(AND(U80="Detectivo",V80="Automático"),"40%",IF(AND(U80="Detectivo",V80="Manual"),"30%",IF(AND(U80="Correctivo",V80="Automático"),"35%",IF(AND(U80="Correctivo",V80="Manual"),"25%",""))))))</f>
        <v>30%</v>
      </c>
      <c r="X80" s="103" t="s">
        <v>20</v>
      </c>
      <c r="Y80" s="103" t="s">
        <v>23</v>
      </c>
      <c r="Z80" s="103" t="s">
        <v>110</v>
      </c>
      <c r="AA80" s="105">
        <f>IFERROR(IF(T80="Probabilidad",(AA79-(+AA79*W80)),IF(T80="Impacto",L80,"")),"")</f>
        <v>0.16799999999999998</v>
      </c>
      <c r="AB80" s="106" t="str">
        <f t="shared" ref="AB80:AB81" si="116">IFERROR(IF(AA80="","",IF(AA80&lt;=0.2,"Muy Baja",IF(AA80&lt;=0.4,"Baja",IF(AA80&lt;=0.6,"Media",IF(AA80&lt;=0.8,"Alta","Muy Alta"))))),"")</f>
        <v>Muy Baja</v>
      </c>
      <c r="AC80" s="107">
        <f t="shared" ref="AC80:AC81" si="117">+AA80</f>
        <v>0.16799999999999998</v>
      </c>
      <c r="AD80" s="106" t="str">
        <f t="shared" ref="AD80:AD81" si="118">IFERROR(IF(AE80="","",IF(AE80&lt;=0.2,"Leve",IF(AE80&lt;=0.4,"Menor",IF(AE80&lt;=0.6,"Moderado",IF(AE80&lt;=0.8,"Mayor","Catastrófico"))))),"")</f>
        <v>Moderado</v>
      </c>
      <c r="AE80" s="107">
        <v>0.6</v>
      </c>
      <c r="AF80" s="108" t="str">
        <f t="shared" ref="AF80:AF81" si="119">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09" t="s">
        <v>122</v>
      </c>
      <c r="AH80" s="231" t="s">
        <v>447</v>
      </c>
      <c r="AI80" s="148" t="s">
        <v>269</v>
      </c>
      <c r="AJ80" s="167" t="s">
        <v>300</v>
      </c>
      <c r="AK80" s="167" t="s">
        <v>301</v>
      </c>
      <c r="AL80" s="154" t="s">
        <v>306</v>
      </c>
      <c r="AM80" s="218" t="s">
        <v>658</v>
      </c>
      <c r="AN80" s="212">
        <v>0.33</v>
      </c>
      <c r="AO80" s="218" t="s">
        <v>659</v>
      </c>
      <c r="AP80" s="212">
        <v>0.33</v>
      </c>
      <c r="AQ80" s="136"/>
      <c r="AR80" s="217" t="s">
        <v>613</v>
      </c>
      <c r="AS80" s="216" t="s">
        <v>632</v>
      </c>
      <c r="AT80" s="226"/>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row>
    <row r="81" spans="1:71" ht="151.5" customHeight="1" x14ac:dyDescent="0.25">
      <c r="A81" s="341"/>
      <c r="B81" s="344"/>
      <c r="C81" s="349"/>
      <c r="D81" s="352"/>
      <c r="E81" s="324"/>
      <c r="F81" s="324"/>
      <c r="G81" s="324"/>
      <c r="H81" s="347"/>
      <c r="I81" s="324"/>
      <c r="J81" s="340"/>
      <c r="K81" s="322"/>
      <c r="L81" s="333"/>
      <c r="M81" s="335"/>
      <c r="N81" s="138"/>
      <c r="O81" s="322"/>
      <c r="P81" s="333"/>
      <c r="Q81" s="338"/>
      <c r="R81" s="100">
        <v>3</v>
      </c>
      <c r="S81" s="101" t="s">
        <v>372</v>
      </c>
      <c r="T81" s="102" t="str">
        <f t="shared" si="114"/>
        <v>Probabilidad</v>
      </c>
      <c r="U81" s="103" t="s">
        <v>14</v>
      </c>
      <c r="V81" s="103" t="s">
        <v>9</v>
      </c>
      <c r="W81" s="104" t="str">
        <f t="shared" si="115"/>
        <v>40%</v>
      </c>
      <c r="X81" s="103" t="s">
        <v>19</v>
      </c>
      <c r="Y81" s="103" t="s">
        <v>22</v>
      </c>
      <c r="Z81" s="103" t="s">
        <v>110</v>
      </c>
      <c r="AA81" s="105">
        <f>IFERROR(IF(T81="Probabilidad",(AA80-(+AA80*W81)),IF(T81="Impacto",L81,"")),"")</f>
        <v>0.10079999999999999</v>
      </c>
      <c r="AB81" s="106" t="str">
        <f t="shared" si="116"/>
        <v>Muy Baja</v>
      </c>
      <c r="AC81" s="107">
        <f t="shared" si="117"/>
        <v>0.10079999999999999</v>
      </c>
      <c r="AD81" s="106" t="str">
        <f t="shared" si="118"/>
        <v>Moderado</v>
      </c>
      <c r="AE81" s="107">
        <v>0.6</v>
      </c>
      <c r="AF81" s="108" t="str">
        <f t="shared" si="119"/>
        <v>Moderado</v>
      </c>
      <c r="AG81" s="109" t="s">
        <v>122</v>
      </c>
      <c r="AH81" s="154" t="s">
        <v>448</v>
      </c>
      <c r="AI81" s="148" t="s">
        <v>269</v>
      </c>
      <c r="AJ81" s="167" t="s">
        <v>300</v>
      </c>
      <c r="AK81" s="167" t="s">
        <v>301</v>
      </c>
      <c r="AL81" s="154" t="s">
        <v>306</v>
      </c>
      <c r="AM81" s="218" t="s">
        <v>727</v>
      </c>
      <c r="AN81" s="136"/>
      <c r="AO81" s="218" t="s">
        <v>728</v>
      </c>
      <c r="AP81" s="136"/>
      <c r="AQ81" s="136"/>
      <c r="AR81" s="217" t="s">
        <v>613</v>
      </c>
      <c r="AS81" s="216" t="s">
        <v>632</v>
      </c>
      <c r="AT81" s="226"/>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row>
    <row r="82" spans="1:71" ht="151.5" customHeight="1" x14ac:dyDescent="0.25">
      <c r="A82" s="341">
        <v>26</v>
      </c>
      <c r="B82" s="357" t="s">
        <v>307</v>
      </c>
      <c r="C82" s="348" t="s">
        <v>389</v>
      </c>
      <c r="D82" s="348" t="s">
        <v>450</v>
      </c>
      <c r="E82" s="323" t="s">
        <v>120</v>
      </c>
      <c r="F82" s="323" t="s">
        <v>308</v>
      </c>
      <c r="G82" s="323" t="s">
        <v>309</v>
      </c>
      <c r="H82" s="346" t="s">
        <v>310</v>
      </c>
      <c r="I82" s="323" t="s">
        <v>115</v>
      </c>
      <c r="J82" s="339">
        <v>2</v>
      </c>
      <c r="K82" s="320" t="str">
        <f>IF(J82&lt;=0,"",IF(J82&lt;=2,"Muy Baja",IF(J82&lt;=24,"Baja",IF(J82&lt;=500,"Media",IF(J82&lt;=5000,"Alta","Muy Alta")))))</f>
        <v>Muy Baja</v>
      </c>
      <c r="L82" s="331">
        <f>IF(K82="","",IF(K82="Muy Baja",0.2,IF(K82="Baja",0.4,IF(K82="Media",0.6,IF(K82="Alta",0.8,IF(K82="Muy Alta",1,))))))</f>
        <v>0.2</v>
      </c>
      <c r="M82" s="334" t="s">
        <v>563</v>
      </c>
      <c r="N82" s="137" t="str">
        <f>IF(NOT(ISERROR(MATCH(M82,'Tabla Impacto'!$B$221:$B$223,0))),'Tabla Impacto'!$F$223&amp;"Por favor no seleccionar los criterios de impacto(Afectación Económica o presupuestal y Pérdida Reputacional)",M82)</f>
        <v xml:space="preserve"> Entre 50 y 100 SMLMV </v>
      </c>
      <c r="O82" s="320" t="str">
        <f>IF(OR(N82='Tabla Impacto'!$C$11,N82='Tabla Impacto'!$D$11),"Leve",IF(OR(N82='Tabla Impacto'!$C$12,N82='Tabla Impacto'!$D$12),"Menor",IF(OR(N82='Tabla Impacto'!$C$13,N82='Tabla Impacto'!$D$13),"Moderado",IF(OR(N82='Tabla Impacto'!$C$14,N82='Tabla Impacto'!$D$14),"Mayor",IF(OR(N82='Tabla Impacto'!$C$15,N82='Tabla Impacto'!$D$15),"Catastrófico","")))))</f>
        <v>Moderado</v>
      </c>
      <c r="P82" s="331">
        <f>IF(O82="","",IF(O82="Leve",0.2,IF(O82="Menor",0.4,IF(O82="Moderado",0.6,IF(O82="Mayor",0.8,IF(O82="Catastrófico",1,))))))</f>
        <v>0.6</v>
      </c>
      <c r="Q82" s="336"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0">
        <v>1</v>
      </c>
      <c r="S82" s="101" t="s">
        <v>517</v>
      </c>
      <c r="T82" s="102" t="str">
        <f t="shared" si="25"/>
        <v>Probabilidad</v>
      </c>
      <c r="U82" s="103" t="s">
        <v>14</v>
      </c>
      <c r="V82" s="103" t="s">
        <v>9</v>
      </c>
      <c r="W82" s="104" t="str">
        <f t="shared" si="26"/>
        <v>40%</v>
      </c>
      <c r="X82" s="103" t="s">
        <v>20</v>
      </c>
      <c r="Y82" s="103" t="s">
        <v>22</v>
      </c>
      <c r="Z82" s="103" t="s">
        <v>110</v>
      </c>
      <c r="AA82" s="105">
        <f t="shared" si="27"/>
        <v>0.12</v>
      </c>
      <c r="AB82" s="106" t="str">
        <f t="shared" si="28"/>
        <v>Muy Baja</v>
      </c>
      <c r="AC82" s="107">
        <f t="shared" si="29"/>
        <v>0.12</v>
      </c>
      <c r="AD82" s="106" t="str">
        <f t="shared" si="30"/>
        <v>Moderado</v>
      </c>
      <c r="AE82" s="107">
        <f t="shared" si="31"/>
        <v>0.6</v>
      </c>
      <c r="AF82" s="108" t="str">
        <f t="shared" si="32"/>
        <v>Moderado</v>
      </c>
      <c r="AG82" s="109" t="s">
        <v>122</v>
      </c>
      <c r="AH82" s="154" t="s">
        <v>519</v>
      </c>
      <c r="AI82" s="163" t="s">
        <v>451</v>
      </c>
      <c r="AJ82" s="164">
        <v>44562</v>
      </c>
      <c r="AK82" s="165" t="s">
        <v>410</v>
      </c>
      <c r="AL82" s="154" t="s">
        <v>520</v>
      </c>
      <c r="AM82" s="211" t="s">
        <v>611</v>
      </c>
      <c r="AN82" s="212">
        <v>0.33</v>
      </c>
      <c r="AO82" s="219" t="s">
        <v>612</v>
      </c>
      <c r="AP82" s="212">
        <v>0.33</v>
      </c>
      <c r="AQ82" s="136"/>
      <c r="AR82" s="217" t="s">
        <v>613</v>
      </c>
      <c r="AS82" s="216" t="s">
        <v>632</v>
      </c>
      <c r="AT82" s="226"/>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row>
    <row r="83" spans="1:71" ht="151.5" customHeight="1" x14ac:dyDescent="0.25">
      <c r="A83" s="341"/>
      <c r="B83" s="358"/>
      <c r="C83" s="352"/>
      <c r="D83" s="352"/>
      <c r="E83" s="324"/>
      <c r="F83" s="324"/>
      <c r="G83" s="324"/>
      <c r="H83" s="347"/>
      <c r="I83" s="324"/>
      <c r="J83" s="340"/>
      <c r="K83" s="321"/>
      <c r="L83" s="332"/>
      <c r="M83" s="335"/>
      <c r="N83" s="138"/>
      <c r="O83" s="321"/>
      <c r="P83" s="332"/>
      <c r="Q83" s="337"/>
      <c r="R83" s="100">
        <v>2</v>
      </c>
      <c r="S83" s="101" t="s">
        <v>373</v>
      </c>
      <c r="T83" s="102" t="str">
        <f t="shared" ref="T83:T85" si="120">IF(OR(U83="Preventivo",U83="Detectivo"),"Probabilidad",IF(U83="Correctivo","Impacto",""))</f>
        <v>Probabilidad</v>
      </c>
      <c r="U83" s="103" t="s">
        <v>14</v>
      </c>
      <c r="V83" s="103" t="s">
        <v>9</v>
      </c>
      <c r="W83" s="104" t="str">
        <f t="shared" ref="W83:W85" si="121">IF(AND(U83="Preventivo",V83="Automático"),"50%",IF(AND(U83="Preventivo",V83="Manual"),"40%",IF(AND(U83="Detectivo",V83="Automático"),"40%",IF(AND(U83="Detectivo",V83="Manual"),"30%",IF(AND(U83="Correctivo",V83="Automático"),"35%",IF(AND(U83="Correctivo",V83="Manual"),"25%",""))))))</f>
        <v>40%</v>
      </c>
      <c r="X83" s="103" t="s">
        <v>19</v>
      </c>
      <c r="Y83" s="103" t="s">
        <v>22</v>
      </c>
      <c r="Z83" s="103" t="s">
        <v>110</v>
      </c>
      <c r="AA83" s="105">
        <f>IFERROR(IF(T83="Probabilidad",(AA82-(+AA82*W83)),IF(T83="Impacto",L83,"")),"")</f>
        <v>7.1999999999999995E-2</v>
      </c>
      <c r="AB83" s="106" t="str">
        <f t="shared" ref="AB83:AB85" si="122">IFERROR(IF(AA83="","",IF(AA83&lt;=0.2,"Muy Baja",IF(AA83&lt;=0.4,"Baja",IF(AA83&lt;=0.6,"Media",IF(AA83&lt;=0.8,"Alta","Muy Alta"))))),"")</f>
        <v>Muy Baja</v>
      </c>
      <c r="AC83" s="107">
        <f t="shared" ref="AC83:AC85" si="123">+AA83</f>
        <v>7.1999999999999995E-2</v>
      </c>
      <c r="AD83" s="106" t="str">
        <f t="shared" ref="AD83:AD85" si="124">IFERROR(IF(AE83="","",IF(AE83&lt;=0.2,"Leve",IF(AE83&lt;=0.4,"Menor",IF(AE83&lt;=0.6,"Moderado",IF(AE83&lt;=0.8,"Mayor","Catastrófico"))))),"")</f>
        <v>Moderado</v>
      </c>
      <c r="AE83" s="107">
        <f>+AE82</f>
        <v>0.6</v>
      </c>
      <c r="AF83" s="108" t="str">
        <f t="shared" ref="AF83:AF85" si="125">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09"/>
      <c r="AH83" s="139" t="s">
        <v>577</v>
      </c>
      <c r="AI83" s="163" t="s">
        <v>451</v>
      </c>
      <c r="AJ83" s="164">
        <v>44562</v>
      </c>
      <c r="AK83" s="165" t="s">
        <v>410</v>
      </c>
      <c r="AL83" s="154" t="s">
        <v>520</v>
      </c>
      <c r="AM83" s="211" t="s">
        <v>614</v>
      </c>
      <c r="AN83" s="212">
        <v>0.33</v>
      </c>
      <c r="AO83" s="219" t="s">
        <v>615</v>
      </c>
      <c r="AP83" s="212">
        <v>0.33</v>
      </c>
      <c r="AQ83" s="136"/>
      <c r="AR83" s="217" t="s">
        <v>613</v>
      </c>
      <c r="AS83" s="216" t="s">
        <v>632</v>
      </c>
      <c r="AT83" s="226"/>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row>
    <row r="84" spans="1:71" ht="151.5" customHeight="1" x14ac:dyDescent="0.25">
      <c r="A84" s="341"/>
      <c r="B84" s="359"/>
      <c r="C84" s="352"/>
      <c r="D84" s="352"/>
      <c r="E84" s="324"/>
      <c r="F84" s="324"/>
      <c r="G84" s="324"/>
      <c r="H84" s="347"/>
      <c r="I84" s="324"/>
      <c r="J84" s="340"/>
      <c r="K84" s="322"/>
      <c r="L84" s="333"/>
      <c r="M84" s="335"/>
      <c r="N84" s="138"/>
      <c r="O84" s="322"/>
      <c r="P84" s="333"/>
      <c r="Q84" s="338"/>
      <c r="R84" s="100">
        <v>3</v>
      </c>
      <c r="S84" s="101" t="s">
        <v>518</v>
      </c>
      <c r="T84" s="102" t="str">
        <f t="shared" si="120"/>
        <v>Probabilidad</v>
      </c>
      <c r="U84" s="103" t="s">
        <v>15</v>
      </c>
      <c r="V84" s="103" t="s">
        <v>9</v>
      </c>
      <c r="W84" s="104" t="str">
        <f t="shared" si="121"/>
        <v>30%</v>
      </c>
      <c r="X84" s="103" t="s">
        <v>20</v>
      </c>
      <c r="Y84" s="103" t="s">
        <v>23</v>
      </c>
      <c r="Z84" s="103" t="s">
        <v>111</v>
      </c>
      <c r="AA84" s="105">
        <f>IFERROR(IF(T84="Probabilidad",(AA83-(+AA83*W84)),IF(T84="Impacto",L84,"")),"")</f>
        <v>5.04E-2</v>
      </c>
      <c r="AB84" s="106" t="str">
        <f t="shared" si="122"/>
        <v>Muy Baja</v>
      </c>
      <c r="AC84" s="107">
        <f t="shared" si="123"/>
        <v>5.04E-2</v>
      </c>
      <c r="AD84" s="106" t="str">
        <f t="shared" si="124"/>
        <v>Moderado</v>
      </c>
      <c r="AE84" s="107">
        <f>+P82</f>
        <v>0.6</v>
      </c>
      <c r="AF84" s="108" t="str">
        <f t="shared" si="125"/>
        <v>Moderado</v>
      </c>
      <c r="AG84" s="109"/>
      <c r="AH84" s="139" t="s">
        <v>578</v>
      </c>
      <c r="AI84" s="163" t="s">
        <v>451</v>
      </c>
      <c r="AJ84" s="164">
        <v>44562</v>
      </c>
      <c r="AK84" s="165" t="s">
        <v>410</v>
      </c>
      <c r="AL84" s="154" t="s">
        <v>520</v>
      </c>
      <c r="AM84" s="211" t="s">
        <v>616</v>
      </c>
      <c r="AN84" s="212">
        <v>0.33</v>
      </c>
      <c r="AO84" s="219" t="s">
        <v>617</v>
      </c>
      <c r="AP84" s="212">
        <v>0.33</v>
      </c>
      <c r="AQ84" s="136"/>
      <c r="AR84" s="217" t="s">
        <v>613</v>
      </c>
      <c r="AS84" s="216" t="s">
        <v>632</v>
      </c>
      <c r="AT84" s="226"/>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row>
    <row r="85" spans="1:71" ht="151.5" customHeight="1" x14ac:dyDescent="0.25">
      <c r="A85" s="341">
        <v>27</v>
      </c>
      <c r="B85" s="357" t="s">
        <v>307</v>
      </c>
      <c r="C85" s="348" t="s">
        <v>389</v>
      </c>
      <c r="D85" s="348" t="s">
        <v>450</v>
      </c>
      <c r="E85" s="323" t="s">
        <v>118</v>
      </c>
      <c r="F85" s="323" t="s">
        <v>521</v>
      </c>
      <c r="G85" s="323" t="s">
        <v>522</v>
      </c>
      <c r="H85" s="346" t="s">
        <v>523</v>
      </c>
      <c r="I85" s="323" t="s">
        <v>349</v>
      </c>
      <c r="J85" s="339">
        <v>10</v>
      </c>
      <c r="K85" s="320" t="str">
        <f>IF(J85&lt;=0,"",IF(J85&lt;=2,"Muy Baja",IF(J85&lt;=24,"Baja",IF(J85&lt;=500,"Media",IF(J85&lt;=5000,"Alta","Muy Alta")))))</f>
        <v>Baja</v>
      </c>
      <c r="L85" s="331">
        <f>IF(K85="","",IF(K85="Muy Baja",0.2,IF(K85="Baja",0.4,IF(K85="Media",0.6,IF(K85="Alta",0.8,IF(K85="Muy Alta",1,))))))</f>
        <v>0.4</v>
      </c>
      <c r="M85" s="334" t="s">
        <v>564</v>
      </c>
      <c r="N85" s="143" t="str">
        <f>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320" t="str">
        <f>IF(OR(N85='Tabla Impacto'!$C$11,N85='Tabla Impacto'!$D$11),"Leve",IF(OR(N85='Tabla Impacto'!$C$12,N85='Tabla Impacto'!$D$12),"Menor",IF(OR(N85='Tabla Impacto'!$C$13,N85='Tabla Impacto'!$D$13),"Moderado",IF(OR(N85='Tabla Impacto'!$C$14,N85='Tabla Impacto'!$D$14),"Mayor",IF(OR(N85='Tabla Impacto'!$C$15,N85='Tabla Impacto'!$D$15),"Catastrófico","")))))</f>
        <v>Moderado</v>
      </c>
      <c r="P85" s="331">
        <f>IF(O85="","",IF(O85="Leve",0.2,IF(O85="Menor",0.4,IF(O85="Moderado",0.6,IF(O85="Mayor",0.8,IF(O85="Catastrófico",1,))))))</f>
        <v>0.6</v>
      </c>
      <c r="Q85" s="336"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00">
        <v>1</v>
      </c>
      <c r="S85" s="139" t="s">
        <v>528</v>
      </c>
      <c r="T85" s="156" t="str">
        <f t="shared" si="120"/>
        <v>Probabilidad</v>
      </c>
      <c r="U85" s="157" t="s">
        <v>15</v>
      </c>
      <c r="V85" s="157" t="s">
        <v>9</v>
      </c>
      <c r="W85" s="158" t="str">
        <f t="shared" si="121"/>
        <v>30%</v>
      </c>
      <c r="X85" s="157" t="s">
        <v>20</v>
      </c>
      <c r="Y85" s="157" t="s">
        <v>23</v>
      </c>
      <c r="Z85" s="157" t="s">
        <v>111</v>
      </c>
      <c r="AA85" s="159">
        <f t="shared" ref="AA85" si="126">IFERROR(IF(T85="Probabilidad",(L85-(+L85*W85)),IF(T85="Impacto",L85,"")),"")</f>
        <v>0.28000000000000003</v>
      </c>
      <c r="AB85" s="106" t="str">
        <f t="shared" si="122"/>
        <v>Baja</v>
      </c>
      <c r="AC85" s="160">
        <f t="shared" si="123"/>
        <v>0.28000000000000003</v>
      </c>
      <c r="AD85" s="106" t="str">
        <f t="shared" si="124"/>
        <v>Moderado</v>
      </c>
      <c r="AE85" s="160">
        <f t="shared" ref="AE85" si="127">IFERROR(IF(T85="Impacto",(P85-(+P85*W85)),IF(T85="Probabilidad",P85,"")),"")</f>
        <v>0.6</v>
      </c>
      <c r="AF85" s="161" t="str">
        <f t="shared" si="125"/>
        <v>Moderado</v>
      </c>
      <c r="AG85" s="162" t="s">
        <v>122</v>
      </c>
      <c r="AH85" s="154" t="s">
        <v>579</v>
      </c>
      <c r="AI85" s="163" t="s">
        <v>451</v>
      </c>
      <c r="AJ85" s="164">
        <v>44562</v>
      </c>
      <c r="AK85" s="165" t="s">
        <v>410</v>
      </c>
      <c r="AL85" s="154" t="s">
        <v>524</v>
      </c>
      <c r="AM85" s="211" t="s">
        <v>618</v>
      </c>
      <c r="AN85" s="212">
        <v>0.33</v>
      </c>
      <c r="AO85" s="219" t="s">
        <v>729</v>
      </c>
      <c r="AP85" s="212">
        <v>0.33</v>
      </c>
      <c r="AQ85" s="136"/>
      <c r="AR85" s="217" t="s">
        <v>613</v>
      </c>
      <c r="AS85" s="216" t="s">
        <v>632</v>
      </c>
      <c r="AT85" s="226"/>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row>
    <row r="86" spans="1:71" ht="151.5" hidden="1" customHeight="1" x14ac:dyDescent="0.25">
      <c r="A86" s="341"/>
      <c r="B86" s="358"/>
      <c r="C86" s="352"/>
      <c r="D86" s="352"/>
      <c r="E86" s="324"/>
      <c r="F86" s="324"/>
      <c r="G86" s="324"/>
      <c r="H86" s="347"/>
      <c r="I86" s="324"/>
      <c r="J86" s="340"/>
      <c r="K86" s="321"/>
      <c r="L86" s="332"/>
      <c r="M86" s="335"/>
      <c r="N86" s="144"/>
      <c r="O86" s="321"/>
      <c r="P86" s="332"/>
      <c r="Q86" s="337"/>
      <c r="R86" s="155"/>
      <c r="S86" s="139"/>
      <c r="T86" s="156"/>
      <c r="U86" s="157"/>
      <c r="V86" s="157"/>
      <c r="W86" s="158"/>
      <c r="X86" s="157"/>
      <c r="Y86" s="157"/>
      <c r="Z86" s="157"/>
      <c r="AA86" s="159"/>
      <c r="AB86" s="106"/>
      <c r="AC86" s="160"/>
      <c r="AD86" s="106"/>
      <c r="AE86" s="160"/>
      <c r="AF86" s="161"/>
      <c r="AG86" s="162"/>
      <c r="AH86" s="139"/>
      <c r="AI86" s="163"/>
      <c r="AJ86" s="164"/>
      <c r="AK86" s="165"/>
      <c r="AL86" s="154"/>
      <c r="AM86" s="136"/>
      <c r="AN86" s="136"/>
      <c r="AO86" s="219" t="s">
        <v>619</v>
      </c>
      <c r="AP86" s="136"/>
      <c r="AQ86" s="136"/>
      <c r="AR86" s="217" t="s">
        <v>613</v>
      </c>
      <c r="AS86" s="136"/>
      <c r="AT86" s="226"/>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row>
    <row r="87" spans="1:71" ht="151.5" hidden="1" customHeight="1" x14ac:dyDescent="0.25">
      <c r="A87" s="341"/>
      <c r="B87" s="359"/>
      <c r="C87" s="352"/>
      <c r="D87" s="352"/>
      <c r="E87" s="324"/>
      <c r="F87" s="324"/>
      <c r="G87" s="324"/>
      <c r="H87" s="347"/>
      <c r="I87" s="324"/>
      <c r="J87" s="340"/>
      <c r="K87" s="322"/>
      <c r="L87" s="333"/>
      <c r="M87" s="335"/>
      <c r="N87" s="144"/>
      <c r="O87" s="322"/>
      <c r="P87" s="333"/>
      <c r="Q87" s="338"/>
      <c r="R87" s="155"/>
      <c r="S87" s="139"/>
      <c r="T87" s="156"/>
      <c r="U87" s="157"/>
      <c r="V87" s="157"/>
      <c r="W87" s="158"/>
      <c r="X87" s="157"/>
      <c r="Y87" s="157"/>
      <c r="Z87" s="157"/>
      <c r="AA87" s="159"/>
      <c r="AB87" s="106"/>
      <c r="AC87" s="160"/>
      <c r="AD87" s="106"/>
      <c r="AE87" s="160"/>
      <c r="AF87" s="161"/>
      <c r="AG87" s="162"/>
      <c r="AH87" s="139"/>
      <c r="AI87" s="163"/>
      <c r="AJ87" s="164"/>
      <c r="AK87" s="165"/>
      <c r="AL87" s="154"/>
      <c r="AM87" s="136"/>
      <c r="AN87" s="136"/>
      <c r="AO87" s="219"/>
      <c r="AP87" s="136"/>
      <c r="AQ87" s="136"/>
      <c r="AR87" s="217" t="s">
        <v>613</v>
      </c>
      <c r="AS87" s="136"/>
      <c r="AT87" s="226"/>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row>
    <row r="88" spans="1:71" ht="151.5" customHeight="1" x14ac:dyDescent="0.25">
      <c r="A88" s="341">
        <v>28</v>
      </c>
      <c r="B88" s="342" t="s">
        <v>312</v>
      </c>
      <c r="C88" s="348" t="s">
        <v>311</v>
      </c>
      <c r="D88" s="348" t="s">
        <v>313</v>
      </c>
      <c r="E88" s="323" t="s">
        <v>118</v>
      </c>
      <c r="F88" s="323" t="s">
        <v>314</v>
      </c>
      <c r="G88" s="323" t="s">
        <v>525</v>
      </c>
      <c r="H88" s="346" t="s">
        <v>315</v>
      </c>
      <c r="I88" s="323" t="s">
        <v>115</v>
      </c>
      <c r="J88" s="339">
        <v>355</v>
      </c>
      <c r="K88" s="320" t="str">
        <f>IF(J88&lt;=0,"",IF(J88&lt;=2,"Muy Baja",IF(J88&lt;=24,"Baja",IF(J88&lt;=500,"Media",IF(J88&lt;=5000,"Alta","Muy Alta")))))</f>
        <v>Media</v>
      </c>
      <c r="L88" s="331">
        <f>IF(K88="","",IF(K88="Muy Baja",0.2,IF(K88="Baja",0.4,IF(K88="Media",0.6,IF(K88="Alta",0.8,IF(K88="Muy Alta",1,))))))</f>
        <v>0.6</v>
      </c>
      <c r="M88" s="334" t="s">
        <v>571</v>
      </c>
      <c r="N88" s="137"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20" t="str">
        <f>IF(OR(N88='Tabla Impacto'!$C$11,N88='Tabla Impacto'!$D$11),"Leve",IF(OR(N88='Tabla Impacto'!$C$12,N88='Tabla Impacto'!$D$12),"Menor",IF(OR(N88='Tabla Impacto'!$C$13,N88='Tabla Impacto'!$D$13),"Moderado",IF(OR(N88='Tabla Impacto'!$C$14,N88='Tabla Impacto'!$D$14),"Mayor",IF(OR(N88='Tabla Impacto'!$C$15,N88='Tabla Impacto'!$D$15),"Catastrófico","")))))</f>
        <v>Mayor</v>
      </c>
      <c r="P88" s="331">
        <f>IF(O88="","",IF(O88="Leve",0.2,IF(O88="Menor",0.4,IF(O88="Moderado",0.6,IF(O88="Mayor",0.8,IF(O88="Catastrófico",1,))))))</f>
        <v>0.8</v>
      </c>
      <c r="Q88" s="336"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0">
        <v>1</v>
      </c>
      <c r="S88" s="101" t="s">
        <v>526</v>
      </c>
      <c r="T88" s="102" t="str">
        <f t="shared" si="25"/>
        <v>Probabilidad</v>
      </c>
      <c r="U88" s="103" t="s">
        <v>14</v>
      </c>
      <c r="V88" s="103" t="s">
        <v>9</v>
      </c>
      <c r="W88" s="104" t="str">
        <f t="shared" si="26"/>
        <v>40%</v>
      </c>
      <c r="X88" s="103" t="s">
        <v>20</v>
      </c>
      <c r="Y88" s="103" t="s">
        <v>22</v>
      </c>
      <c r="Z88" s="103" t="s">
        <v>110</v>
      </c>
      <c r="AA88" s="105">
        <f t="shared" si="27"/>
        <v>0.36</v>
      </c>
      <c r="AB88" s="106" t="str">
        <f t="shared" si="28"/>
        <v>Baja</v>
      </c>
      <c r="AC88" s="107">
        <f t="shared" si="29"/>
        <v>0.36</v>
      </c>
      <c r="AD88" s="106" t="str">
        <f t="shared" si="30"/>
        <v>Mayor</v>
      </c>
      <c r="AE88" s="107">
        <f t="shared" si="31"/>
        <v>0.8</v>
      </c>
      <c r="AF88" s="108" t="str">
        <f t="shared" si="32"/>
        <v>Alto</v>
      </c>
      <c r="AG88" s="109" t="s">
        <v>122</v>
      </c>
      <c r="AH88" s="154" t="s">
        <v>527</v>
      </c>
      <c r="AI88" s="163" t="s">
        <v>269</v>
      </c>
      <c r="AJ88" s="167" t="s">
        <v>202</v>
      </c>
      <c r="AK88" s="167" t="s">
        <v>202</v>
      </c>
      <c r="AL88" s="168" t="s">
        <v>316</v>
      </c>
      <c r="AM88" s="152" t="s">
        <v>625</v>
      </c>
      <c r="AN88" s="212">
        <v>0.33</v>
      </c>
      <c r="AO88" s="219" t="s">
        <v>624</v>
      </c>
      <c r="AP88" s="212">
        <v>0.33</v>
      </c>
      <c r="AQ88" s="136"/>
      <c r="AR88" s="217" t="s">
        <v>613</v>
      </c>
      <c r="AS88" s="216" t="s">
        <v>632</v>
      </c>
      <c r="AT88" s="226"/>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row>
    <row r="89" spans="1:71" ht="151.5" hidden="1" customHeight="1" x14ac:dyDescent="0.25">
      <c r="A89" s="341"/>
      <c r="B89" s="343"/>
      <c r="C89" s="349"/>
      <c r="D89" s="349"/>
      <c r="E89" s="324"/>
      <c r="F89" s="324"/>
      <c r="G89" s="324"/>
      <c r="H89" s="347"/>
      <c r="I89" s="324"/>
      <c r="J89" s="340"/>
      <c r="K89" s="321"/>
      <c r="L89" s="332"/>
      <c r="M89" s="335"/>
      <c r="N89" s="138"/>
      <c r="O89" s="321"/>
      <c r="P89" s="332"/>
      <c r="Q89" s="337"/>
      <c r="R89" s="100">
        <v>2</v>
      </c>
      <c r="S89" s="101"/>
      <c r="T89" s="102" t="str">
        <f t="shared" ref="T89:T90" si="128">IF(OR(U89="Preventivo",U89="Detectivo"),"Probabilidad",IF(U89="Correctivo","Impacto",""))</f>
        <v/>
      </c>
      <c r="U89" s="103"/>
      <c r="V89" s="103"/>
      <c r="W89" s="104"/>
      <c r="X89" s="103"/>
      <c r="Y89" s="103"/>
      <c r="Z89" s="103"/>
      <c r="AA89" s="105" t="str">
        <f>IFERROR(IF(T89="Probabilidad",(AA88-(+AA88*W89)),IF(T89="Impacto",L89,"")),"")</f>
        <v/>
      </c>
      <c r="AB89" s="106" t="str">
        <f t="shared" ref="AB89:AB90" si="129">IFERROR(IF(AA89="","",IF(AA89&lt;=0.2,"Muy Baja",IF(AA89&lt;=0.4,"Baja",IF(AA89&lt;=0.6,"Media",IF(AA89&lt;=0.8,"Alta","Muy Alta"))))),"")</f>
        <v/>
      </c>
      <c r="AC89" s="107" t="str">
        <f t="shared" ref="AC89:AC90" si="130">+AA89</f>
        <v/>
      </c>
      <c r="AD89" s="106" t="str">
        <f t="shared" ref="AD89:AD90" si="131">IFERROR(IF(AE89="","",IF(AE89&lt;=0.2,"Leve",IF(AE89&lt;=0.4,"Menor",IF(AE89&lt;=0.6,"Moderado",IF(AE89&lt;=0.8,"Mayor","Catastrófico"))))),"")</f>
        <v/>
      </c>
      <c r="AE89" s="107" t="str">
        <f t="shared" ref="AE89:AE90" si="132">IFERROR(IF(T89="Impacto",(P89-(+P89*W89)),IF(T89="Probabilidad",P89,"")),"")</f>
        <v/>
      </c>
      <c r="AF89" s="108" t="str">
        <f t="shared" ref="AF89:AF90" si="133">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09"/>
      <c r="AH89" s="154"/>
      <c r="AI89" s="163"/>
      <c r="AJ89" s="167"/>
      <c r="AK89" s="167"/>
      <c r="AL89" s="154"/>
      <c r="AM89" s="136"/>
      <c r="AN89" s="136"/>
      <c r="AO89" s="219"/>
      <c r="AP89" s="136"/>
      <c r="AQ89" s="136"/>
      <c r="AR89" s="217" t="s">
        <v>613</v>
      </c>
      <c r="AS89" s="110"/>
      <c r="AT89" s="226"/>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row>
    <row r="90" spans="1:71" ht="151.5" hidden="1" customHeight="1" x14ac:dyDescent="0.25">
      <c r="A90" s="341"/>
      <c r="B90" s="344"/>
      <c r="C90" s="356"/>
      <c r="D90" s="349"/>
      <c r="E90" s="324"/>
      <c r="F90" s="324"/>
      <c r="G90" s="324"/>
      <c r="H90" s="347"/>
      <c r="I90" s="324"/>
      <c r="J90" s="340"/>
      <c r="K90" s="322"/>
      <c r="L90" s="333"/>
      <c r="M90" s="335"/>
      <c r="N90" s="138"/>
      <c r="O90" s="322"/>
      <c r="P90" s="333"/>
      <c r="Q90" s="338"/>
      <c r="R90" s="100">
        <v>3</v>
      </c>
      <c r="S90" s="101"/>
      <c r="T90" s="102" t="str">
        <f t="shared" si="128"/>
        <v/>
      </c>
      <c r="U90" s="103"/>
      <c r="V90" s="103"/>
      <c r="W90" s="104"/>
      <c r="X90" s="103"/>
      <c r="Y90" s="103"/>
      <c r="Z90" s="103"/>
      <c r="AA90" s="105" t="str">
        <f>IFERROR(IF(T90="Probabilidad",(AA89-(+AA89*W90)),IF(T90="Impacto",L90,"")),"")</f>
        <v/>
      </c>
      <c r="AB90" s="106" t="str">
        <f t="shared" si="129"/>
        <v/>
      </c>
      <c r="AC90" s="107" t="str">
        <f t="shared" si="130"/>
        <v/>
      </c>
      <c r="AD90" s="106" t="str">
        <f t="shared" si="131"/>
        <v/>
      </c>
      <c r="AE90" s="107" t="str">
        <f t="shared" si="132"/>
        <v/>
      </c>
      <c r="AF90" s="108" t="str">
        <f t="shared" si="133"/>
        <v/>
      </c>
      <c r="AG90" s="109"/>
      <c r="AH90" s="154"/>
      <c r="AI90" s="163"/>
      <c r="AJ90" s="167"/>
      <c r="AK90" s="167"/>
      <c r="AL90" s="154"/>
      <c r="AM90" s="136"/>
      <c r="AN90" s="136"/>
      <c r="AO90" s="219"/>
      <c r="AP90" s="136"/>
      <c r="AQ90" s="136"/>
      <c r="AR90" s="217" t="s">
        <v>613</v>
      </c>
      <c r="AS90" s="110"/>
      <c r="AT90" s="226"/>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row>
    <row r="91" spans="1:71" ht="192.75" customHeight="1" x14ac:dyDescent="0.25">
      <c r="A91" s="341">
        <v>29</v>
      </c>
      <c r="B91" s="342" t="s">
        <v>312</v>
      </c>
      <c r="C91" s="348" t="s">
        <v>311</v>
      </c>
      <c r="D91" s="348" t="s">
        <v>313</v>
      </c>
      <c r="E91" s="323" t="s">
        <v>118</v>
      </c>
      <c r="F91" s="323" t="s">
        <v>529</v>
      </c>
      <c r="G91" s="323" t="s">
        <v>530</v>
      </c>
      <c r="H91" s="346" t="s">
        <v>580</v>
      </c>
      <c r="I91" s="323" t="s">
        <v>349</v>
      </c>
      <c r="J91" s="339">
        <v>355</v>
      </c>
      <c r="K91" s="320" t="str">
        <f>IF(J91&lt;=0,"",IF(J91&lt;=2,"Muy Baja",IF(J91&lt;=24,"Baja",IF(J91&lt;=500,"Media",IF(J91&lt;=5000,"Alta","Muy Alta")))))</f>
        <v>Media</v>
      </c>
      <c r="L91" s="331">
        <f>IF(K91="","",IF(K91="Muy Baja",0.2,IF(K91="Baja",0.4,IF(K91="Media",0.6,IF(K91="Alta",0.8,IF(K91="Muy Alta",1,))))))</f>
        <v>0.6</v>
      </c>
      <c r="M91" s="334" t="s">
        <v>571</v>
      </c>
      <c r="N91" s="137"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20" t="str">
        <f>IF(OR(N91='Tabla Impacto'!$C$11,N91='Tabla Impacto'!$D$11),"Leve",IF(OR(N91='Tabla Impacto'!$C$12,N91='Tabla Impacto'!$D$12),"Menor",IF(OR(N91='Tabla Impacto'!$C$13,N91='Tabla Impacto'!$D$13),"Moderado",IF(OR(N91='Tabla Impacto'!$C$14,N91='Tabla Impacto'!$D$14),"Mayor",IF(OR(N91='Tabla Impacto'!$C$15,N91='Tabla Impacto'!$D$15),"Catastrófico","")))))</f>
        <v>Mayor</v>
      </c>
      <c r="P91" s="331">
        <f>IF(O91="","",IF(O91="Leve",0.2,IF(O91="Menor",0.4,IF(O91="Moderado",0.6,IF(O91="Mayor",0.8,IF(O91="Catastrófico",1,))))))</f>
        <v>0.8</v>
      </c>
      <c r="Q91" s="336"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0">
        <v>1</v>
      </c>
      <c r="S91" s="101" t="s">
        <v>531</v>
      </c>
      <c r="T91" s="102" t="str">
        <f t="shared" si="25"/>
        <v>Probabilidad</v>
      </c>
      <c r="U91" s="103" t="s">
        <v>14</v>
      </c>
      <c r="V91" s="103" t="s">
        <v>9</v>
      </c>
      <c r="W91" s="104" t="str">
        <f t="shared" si="26"/>
        <v>40%</v>
      </c>
      <c r="X91" s="103" t="s">
        <v>19</v>
      </c>
      <c r="Y91" s="103" t="s">
        <v>22</v>
      </c>
      <c r="Z91" s="103" t="s">
        <v>110</v>
      </c>
      <c r="AA91" s="135">
        <f t="shared" ref="AA91" si="134">IFERROR(IF(T91="Probabilidad",(L91-(+L91*W91)),IF(T91="Impacto",L91,"")),"")</f>
        <v>0.36</v>
      </c>
      <c r="AB91" s="106" t="str">
        <f t="shared" si="28"/>
        <v>Baja</v>
      </c>
      <c r="AC91" s="107">
        <f t="shared" si="29"/>
        <v>0.36</v>
      </c>
      <c r="AD91" s="106" t="str">
        <f t="shared" si="30"/>
        <v>Mayor</v>
      </c>
      <c r="AE91" s="107">
        <f t="shared" si="31"/>
        <v>0.8</v>
      </c>
      <c r="AF91" s="108" t="str">
        <f t="shared" si="32"/>
        <v>Alto</v>
      </c>
      <c r="AG91" s="109" t="s">
        <v>122</v>
      </c>
      <c r="AH91" s="154" t="s">
        <v>317</v>
      </c>
      <c r="AI91" s="174" t="s">
        <v>269</v>
      </c>
      <c r="AJ91" s="176" t="s">
        <v>202</v>
      </c>
      <c r="AK91" s="176" t="s">
        <v>202</v>
      </c>
      <c r="AL91" s="168" t="s">
        <v>452</v>
      </c>
      <c r="AM91" s="152" t="s">
        <v>623</v>
      </c>
      <c r="AN91" s="212">
        <v>0.33</v>
      </c>
      <c r="AO91" s="219" t="s">
        <v>623</v>
      </c>
      <c r="AP91" s="212">
        <v>0.33</v>
      </c>
      <c r="AQ91" s="136"/>
      <c r="AR91" s="217" t="s">
        <v>613</v>
      </c>
      <c r="AS91" s="216" t="s">
        <v>632</v>
      </c>
      <c r="AT91" s="226"/>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row>
    <row r="92" spans="1:71" ht="151.5" customHeight="1" x14ac:dyDescent="0.25">
      <c r="A92" s="341"/>
      <c r="B92" s="343"/>
      <c r="C92" s="349"/>
      <c r="D92" s="349"/>
      <c r="E92" s="324"/>
      <c r="F92" s="324"/>
      <c r="G92" s="324"/>
      <c r="H92" s="347"/>
      <c r="I92" s="324"/>
      <c r="J92" s="340"/>
      <c r="K92" s="321"/>
      <c r="L92" s="332"/>
      <c r="M92" s="335"/>
      <c r="N92" s="138"/>
      <c r="O92" s="321"/>
      <c r="P92" s="332"/>
      <c r="Q92" s="337"/>
      <c r="R92" s="100">
        <v>2</v>
      </c>
      <c r="S92" s="139" t="s">
        <v>374</v>
      </c>
      <c r="T92" s="102" t="str">
        <f t="shared" si="25"/>
        <v/>
      </c>
      <c r="U92" s="157" t="s">
        <v>356</v>
      </c>
      <c r="V92" s="157" t="s">
        <v>9</v>
      </c>
      <c r="W92" s="158" t="str">
        <f t="shared" ref="W92" si="135">IF(AND(U92="Preventivo",V92="Automático"),"50%",IF(AND(U92="Preventivo",V92="Manual"),"40%",IF(AND(U92="Detectivo",V92="Automático"),"40%",IF(AND(U92="Detectivo",V92="Manual"),"30%",IF(AND(U92="Correctivo",V92="Automático"),"35%",IF(AND(U92="Correctivo",V92="Manual"),"25%",""))))))</f>
        <v/>
      </c>
      <c r="X92" s="157" t="s">
        <v>20</v>
      </c>
      <c r="Y92" s="157" t="s">
        <v>22</v>
      </c>
      <c r="Z92" s="157" t="s">
        <v>110</v>
      </c>
      <c r="AA92" s="166" t="str">
        <f>IFERROR(IF(T92="Probabilidad",(AA91-(+AA91*W92)),IF(T92="Impacto",L92,"")),"")</f>
        <v/>
      </c>
      <c r="AB92" s="106" t="str">
        <f t="shared" ref="AB92:AB93" si="136">IFERROR(IF(AA92="","",IF(AA92&lt;=0.2,"Muy Baja",IF(AA92&lt;=0.4,"Baja",IF(AA92&lt;=0.6,"Media",IF(AA92&lt;=0.8,"Alta","Muy Alta"))))),"")</f>
        <v/>
      </c>
      <c r="AC92" s="160" t="str">
        <f t="shared" ref="AC92:AC93" si="137">+AA92</f>
        <v/>
      </c>
      <c r="AD92" s="106" t="str">
        <f t="shared" ref="AD92:AD93" si="138">IFERROR(IF(AE92="","",IF(AE92&lt;=0.2,"Leve",IF(AE92&lt;=0.4,"Menor",IF(AE92&lt;=0.6,"Moderado",IF(AE92&lt;=0.8,"Mayor","Catastrófico"))))),"")</f>
        <v/>
      </c>
      <c r="AE92" s="160" t="str">
        <f t="shared" ref="AE92:AE93" si="139">IFERROR(IF(T92="Impacto",(P92-(+P92*W92)),IF(T92="Probabilidad",P92,"")),"")</f>
        <v/>
      </c>
      <c r="AF92" s="161" t="str">
        <f t="shared" ref="AF92:AF93" si="140">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62" t="s">
        <v>122</v>
      </c>
      <c r="AH92" s="154" t="s">
        <v>317</v>
      </c>
      <c r="AI92" s="174" t="s">
        <v>269</v>
      </c>
      <c r="AJ92" s="176" t="s">
        <v>202</v>
      </c>
      <c r="AK92" s="176" t="s">
        <v>202</v>
      </c>
      <c r="AL92" s="168" t="s">
        <v>452</v>
      </c>
      <c r="AM92" s="152" t="s">
        <v>626</v>
      </c>
      <c r="AN92" s="212">
        <v>0.33</v>
      </c>
      <c r="AO92" s="219" t="s">
        <v>623</v>
      </c>
      <c r="AP92" s="212">
        <v>0.33</v>
      </c>
      <c r="AQ92" s="136"/>
      <c r="AR92" s="217" t="s">
        <v>613</v>
      </c>
      <c r="AS92" s="216" t="s">
        <v>632</v>
      </c>
      <c r="AT92" s="226"/>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row>
    <row r="93" spans="1:71" ht="16.5" hidden="1" customHeight="1" x14ac:dyDescent="0.25">
      <c r="A93" s="341"/>
      <c r="B93" s="344"/>
      <c r="C93" s="356"/>
      <c r="D93" s="349"/>
      <c r="E93" s="324"/>
      <c r="F93" s="324"/>
      <c r="G93" s="324"/>
      <c r="H93" s="347"/>
      <c r="I93" s="324"/>
      <c r="J93" s="340"/>
      <c r="K93" s="322"/>
      <c r="L93" s="333"/>
      <c r="M93" s="335"/>
      <c r="N93" s="138"/>
      <c r="O93" s="322"/>
      <c r="P93" s="333"/>
      <c r="Q93" s="338"/>
      <c r="R93" s="100">
        <v>3</v>
      </c>
      <c r="S93" s="101"/>
      <c r="T93" s="102" t="str">
        <f t="shared" ref="T93" si="141">IF(OR(U93="Preventivo",U93="Detectivo"),"Probabilidad",IF(U93="Correctivo","Impacto",""))</f>
        <v/>
      </c>
      <c r="U93" s="103"/>
      <c r="V93" s="103"/>
      <c r="W93" s="104"/>
      <c r="X93" s="103"/>
      <c r="Y93" s="103"/>
      <c r="Z93" s="103"/>
      <c r="AA93" s="105" t="str">
        <f>IFERROR(IF(T93="Probabilidad",(AA92-(+AA92*W93)),IF(T93="Impacto",L93,"")),"")</f>
        <v/>
      </c>
      <c r="AB93" s="106" t="str">
        <f t="shared" si="136"/>
        <v/>
      </c>
      <c r="AC93" s="107" t="str">
        <f t="shared" si="137"/>
        <v/>
      </c>
      <c r="AD93" s="106" t="str">
        <f t="shared" si="138"/>
        <v/>
      </c>
      <c r="AE93" s="107" t="str">
        <f t="shared" si="139"/>
        <v/>
      </c>
      <c r="AF93" s="108" t="str">
        <f t="shared" si="140"/>
        <v/>
      </c>
      <c r="AG93" s="109"/>
      <c r="AH93" s="154"/>
      <c r="AI93" s="163"/>
      <c r="AJ93" s="167"/>
      <c r="AK93" s="167"/>
      <c r="AL93" s="154"/>
      <c r="AM93" s="136"/>
      <c r="AN93" s="212">
        <v>0.33</v>
      </c>
      <c r="AO93" s="219"/>
      <c r="AP93" s="212">
        <v>0.33</v>
      </c>
      <c r="AQ93" s="136"/>
      <c r="AR93" s="217" t="s">
        <v>613</v>
      </c>
      <c r="AS93" s="136"/>
      <c r="AT93" s="226"/>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row>
    <row r="94" spans="1:71" ht="151.5" customHeight="1" x14ac:dyDescent="0.25">
      <c r="A94" s="341">
        <v>30</v>
      </c>
      <c r="B94" s="342" t="s">
        <v>318</v>
      </c>
      <c r="C94" s="348" t="s">
        <v>390</v>
      </c>
      <c r="D94" s="348" t="s">
        <v>453</v>
      </c>
      <c r="E94" s="323" t="s">
        <v>120</v>
      </c>
      <c r="F94" s="350" t="s">
        <v>533</v>
      </c>
      <c r="G94" s="350" t="s">
        <v>532</v>
      </c>
      <c r="H94" s="346" t="s">
        <v>319</v>
      </c>
      <c r="I94" s="323" t="s">
        <v>349</v>
      </c>
      <c r="J94" s="339">
        <v>850</v>
      </c>
      <c r="K94" s="320" t="str">
        <f>IF(J94&lt;=0,"",IF(J94&lt;=2,"Muy Baja",IF(J94&lt;=24,"Baja",IF(J94&lt;=500,"Media",IF(J94&lt;=5000,"Alta","Muy Alta")))))</f>
        <v>Alta</v>
      </c>
      <c r="L94" s="331">
        <f>IF(K94="","",IF(K94="Muy Baja",0.2,IF(K94="Baja",0.4,IF(K94="Media",0.6,IF(K94="Alta",0.8,IF(K94="Muy Alta",1,))))))</f>
        <v>0.8</v>
      </c>
      <c r="M94" s="334" t="s">
        <v>571</v>
      </c>
      <c r="N94" s="137" t="str">
        <f>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320" t="str">
        <f>IF(OR(N94='Tabla Impacto'!$C$11,N94='Tabla Impacto'!$D$11),"Leve",IF(OR(N94='Tabla Impacto'!$C$12,N94='Tabla Impacto'!$D$12),"Menor",IF(OR(N94='Tabla Impacto'!$C$13,N94='Tabla Impacto'!$D$13),"Moderado",IF(OR(N94='Tabla Impacto'!$C$14,N94='Tabla Impacto'!$D$14),"Mayor",IF(OR(N94='Tabla Impacto'!$C$15,N94='Tabla Impacto'!$D$15),"Catastrófico","")))))</f>
        <v>Mayor</v>
      </c>
      <c r="P94" s="331">
        <f>IF(O94="","",IF(O94="Leve",0.2,IF(O94="Menor",0.4,IF(O94="Moderado",0.6,IF(O94="Mayor",0.8,IF(O94="Catastrófico",1,))))))</f>
        <v>0.8</v>
      </c>
      <c r="Q94" s="336"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00">
        <v>1</v>
      </c>
      <c r="S94" s="101" t="s">
        <v>320</v>
      </c>
      <c r="T94" s="102" t="str">
        <f t="shared" ref="T94:T96" si="142">IF(OR(U94="Preventivo",U94="Detectivo"),"Probabilidad",IF(U94="Correctivo","Impacto",""))</f>
        <v>Probabilidad</v>
      </c>
      <c r="U94" s="103" t="s">
        <v>14</v>
      </c>
      <c r="V94" s="103" t="s">
        <v>9</v>
      </c>
      <c r="W94" s="104" t="str">
        <f t="shared" ref="W94:W95" si="143">IF(AND(U94="Preventivo",V94="Automático"),"50%",IF(AND(U94="Preventivo",V94="Manual"),"40%",IF(AND(U94="Detectivo",V94="Automático"),"40%",IF(AND(U94="Detectivo",V94="Manual"),"30%",IF(AND(U94="Correctivo",V94="Automático"),"35%",IF(AND(U94="Correctivo",V94="Manual"),"25%",""))))))</f>
        <v>40%</v>
      </c>
      <c r="X94" s="103" t="s">
        <v>20</v>
      </c>
      <c r="Y94" s="103" t="s">
        <v>22</v>
      </c>
      <c r="Z94" s="103" t="s">
        <v>110</v>
      </c>
      <c r="AA94" s="105">
        <f t="shared" ref="AA94" si="144">IFERROR(IF(T94="Probabilidad",(L94-(+L94*W94)),IF(T94="Impacto",L94,"")),"")</f>
        <v>0.48</v>
      </c>
      <c r="AB94" s="106" t="str">
        <f t="shared" ref="AB94:AB96" si="145">IFERROR(IF(AA94="","",IF(AA94&lt;=0.2,"Muy Baja",IF(AA94&lt;=0.4,"Baja",IF(AA94&lt;=0.6,"Media",IF(AA94&lt;=0.8,"Alta","Muy Alta"))))),"")</f>
        <v>Media</v>
      </c>
      <c r="AC94" s="107">
        <f t="shared" ref="AC94:AC96" si="146">+AA94</f>
        <v>0.48</v>
      </c>
      <c r="AD94" s="106" t="str">
        <f t="shared" ref="AD94:AD96" si="147">IFERROR(IF(AE94="","",IF(AE94&lt;=0.2,"Leve",IF(AE94&lt;=0.4,"Menor",IF(AE94&lt;=0.6,"Moderado",IF(AE94&lt;=0.8,"Mayor","Catastrófico"))))),"")</f>
        <v>Mayor</v>
      </c>
      <c r="AE94" s="107">
        <f t="shared" ref="AE94:AE96" si="148">IFERROR(IF(T94="Impacto",(P94-(+P94*W94)),IF(T94="Probabilidad",P94,"")),"")</f>
        <v>0.8</v>
      </c>
      <c r="AF94" s="108" t="str">
        <f t="shared" ref="AF94:AF96" si="149">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09" t="s">
        <v>122</v>
      </c>
      <c r="AH94" s="177" t="s">
        <v>322</v>
      </c>
      <c r="AI94" s="163" t="s">
        <v>201</v>
      </c>
      <c r="AJ94" s="172">
        <v>44562</v>
      </c>
      <c r="AK94" s="172" t="s">
        <v>410</v>
      </c>
      <c r="AL94" s="154" t="s">
        <v>323</v>
      </c>
      <c r="AM94" s="218" t="s">
        <v>730</v>
      </c>
      <c r="AN94" s="212">
        <v>0.33</v>
      </c>
      <c r="AO94" s="218" t="s">
        <v>660</v>
      </c>
      <c r="AP94" s="212">
        <v>0.33</v>
      </c>
      <c r="AQ94" s="136"/>
      <c r="AR94" s="217" t="s">
        <v>613</v>
      </c>
      <c r="AS94" s="216" t="s">
        <v>632</v>
      </c>
      <c r="AT94" s="226"/>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row>
    <row r="95" spans="1:71" ht="151.5" customHeight="1" x14ac:dyDescent="0.25">
      <c r="A95" s="341"/>
      <c r="B95" s="343"/>
      <c r="C95" s="349"/>
      <c r="D95" s="349"/>
      <c r="E95" s="324"/>
      <c r="F95" s="324"/>
      <c r="G95" s="324"/>
      <c r="H95" s="347"/>
      <c r="I95" s="324"/>
      <c r="J95" s="340"/>
      <c r="K95" s="321"/>
      <c r="L95" s="332"/>
      <c r="M95" s="335"/>
      <c r="N95" s="138"/>
      <c r="O95" s="321"/>
      <c r="P95" s="332"/>
      <c r="Q95" s="337"/>
      <c r="R95" s="100">
        <v>2</v>
      </c>
      <c r="S95" s="101" t="s">
        <v>321</v>
      </c>
      <c r="T95" s="102" t="str">
        <f t="shared" si="142"/>
        <v>Probabilidad</v>
      </c>
      <c r="U95" s="103" t="s">
        <v>14</v>
      </c>
      <c r="V95" s="103" t="s">
        <v>9</v>
      </c>
      <c r="W95" s="104" t="str">
        <f t="shared" si="143"/>
        <v>40%</v>
      </c>
      <c r="X95" s="103" t="s">
        <v>20</v>
      </c>
      <c r="Y95" s="103" t="s">
        <v>22</v>
      </c>
      <c r="Z95" s="103" t="s">
        <v>110</v>
      </c>
      <c r="AA95" s="105">
        <f>IFERROR(IF(T95="Probabilidad",(AA94-(+AA94*W95)),IF(T95="Impacto",L95,"")),"")</f>
        <v>0.28799999999999998</v>
      </c>
      <c r="AB95" s="106" t="str">
        <f t="shared" si="145"/>
        <v>Baja</v>
      </c>
      <c r="AC95" s="107">
        <f t="shared" si="146"/>
        <v>0.28799999999999998</v>
      </c>
      <c r="AD95" s="106" t="str">
        <f t="shared" si="147"/>
        <v>Mayor</v>
      </c>
      <c r="AE95" s="107">
        <v>0.8</v>
      </c>
      <c r="AF95" s="108" t="str">
        <f t="shared" si="149"/>
        <v>Alto</v>
      </c>
      <c r="AG95" s="109" t="s">
        <v>122</v>
      </c>
      <c r="AH95" s="168" t="s">
        <v>324</v>
      </c>
      <c r="AI95" s="174" t="s">
        <v>201</v>
      </c>
      <c r="AJ95" s="172">
        <v>44562</v>
      </c>
      <c r="AK95" s="172" t="s">
        <v>410</v>
      </c>
      <c r="AL95" s="168" t="s">
        <v>323</v>
      </c>
      <c r="AM95" s="218" t="s">
        <v>731</v>
      </c>
      <c r="AN95" s="212">
        <v>0.33</v>
      </c>
      <c r="AO95" s="233" t="s">
        <v>732</v>
      </c>
      <c r="AP95" s="212">
        <v>0.33</v>
      </c>
      <c r="AQ95" s="136"/>
      <c r="AR95" s="217" t="s">
        <v>613</v>
      </c>
      <c r="AS95" s="216" t="s">
        <v>632</v>
      </c>
      <c r="AT95" s="226"/>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row>
    <row r="96" spans="1:71" ht="151.5" hidden="1" customHeight="1" x14ac:dyDescent="0.25">
      <c r="A96" s="360"/>
      <c r="B96" s="344"/>
      <c r="C96" s="349"/>
      <c r="D96" s="349"/>
      <c r="E96" s="324"/>
      <c r="F96" s="324"/>
      <c r="G96" s="324"/>
      <c r="H96" s="347"/>
      <c r="I96" s="324"/>
      <c r="J96" s="340"/>
      <c r="K96" s="322"/>
      <c r="L96" s="333"/>
      <c r="M96" s="335"/>
      <c r="N96" s="138"/>
      <c r="O96" s="322"/>
      <c r="P96" s="333"/>
      <c r="Q96" s="338"/>
      <c r="R96" s="100">
        <v>3</v>
      </c>
      <c r="S96" s="101"/>
      <c r="T96" s="102" t="str">
        <f t="shared" si="142"/>
        <v/>
      </c>
      <c r="U96" s="103"/>
      <c r="V96" s="103"/>
      <c r="W96" s="104"/>
      <c r="X96" s="103"/>
      <c r="Y96" s="103"/>
      <c r="Z96" s="103"/>
      <c r="AA96" s="105" t="str">
        <f>IFERROR(IF(T96="Probabilidad",(AA95-(+AA95*W96)),IF(T96="Impacto",L96,"")),"")</f>
        <v/>
      </c>
      <c r="AB96" s="106" t="str">
        <f t="shared" si="145"/>
        <v/>
      </c>
      <c r="AC96" s="107" t="str">
        <f t="shared" si="146"/>
        <v/>
      </c>
      <c r="AD96" s="106" t="str">
        <f t="shared" si="147"/>
        <v/>
      </c>
      <c r="AE96" s="107" t="str">
        <f t="shared" si="148"/>
        <v/>
      </c>
      <c r="AF96" s="108" t="str">
        <f t="shared" si="149"/>
        <v/>
      </c>
      <c r="AG96" s="109"/>
      <c r="AH96" s="154"/>
      <c r="AI96" s="163"/>
      <c r="AJ96" s="167"/>
      <c r="AK96" s="167"/>
      <c r="AL96" s="154"/>
      <c r="AM96" s="136"/>
      <c r="AN96" s="136"/>
      <c r="AO96" s="136"/>
      <c r="AP96" s="136"/>
      <c r="AQ96" s="136"/>
      <c r="AR96" s="217" t="s">
        <v>613</v>
      </c>
      <c r="AS96" s="136"/>
      <c r="AT96" s="226"/>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row>
    <row r="97" spans="1:71" ht="151.5" customHeight="1" x14ac:dyDescent="0.25">
      <c r="A97" s="345">
        <v>31</v>
      </c>
      <c r="B97" s="342" t="s">
        <v>325</v>
      </c>
      <c r="C97" s="348" t="s">
        <v>391</v>
      </c>
      <c r="D97" s="348" t="s">
        <v>454</v>
      </c>
      <c r="E97" s="323" t="s">
        <v>118</v>
      </c>
      <c r="F97" s="350" t="s">
        <v>534</v>
      </c>
      <c r="G97" s="350" t="s">
        <v>546</v>
      </c>
      <c r="H97" s="346" t="s">
        <v>545</v>
      </c>
      <c r="I97" s="323" t="s">
        <v>349</v>
      </c>
      <c r="J97" s="339">
        <v>12</v>
      </c>
      <c r="K97" s="320" t="str">
        <f>IF(J97&lt;=0,"",IF(J97&lt;=2,"Muy Baja",IF(J97&lt;=24,"Baja",IF(J97&lt;=500,"Media",IF(J97&lt;=5000,"Alta","Muy Alta")))))</f>
        <v>Baja</v>
      </c>
      <c r="L97" s="331">
        <f>IF(K97="","",IF(K97="Muy Baja",0.2,IF(K97="Baja",0.4,IF(K97="Media",0.6,IF(K97="Alta",0.8,IF(K97="Muy Alta",1,))))))</f>
        <v>0.4</v>
      </c>
      <c r="M97" s="334" t="s">
        <v>564</v>
      </c>
      <c r="N97" s="137"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320" t="str">
        <f>IF(OR(N97='Tabla Impacto'!$C$11,N97='Tabla Impacto'!$D$11),"Leve",IF(OR(N97='Tabla Impacto'!$C$12,N97='Tabla Impacto'!$D$12),"Menor",IF(OR(N97='Tabla Impacto'!$C$13,N97='Tabla Impacto'!$D$13),"Moderado",IF(OR(N97='Tabla Impacto'!$C$14,N97='Tabla Impacto'!$D$14),"Mayor",IF(OR(N97='Tabla Impacto'!$C$15,N97='Tabla Impacto'!$D$15),"Catastrófico","")))))</f>
        <v>Moderado</v>
      </c>
      <c r="P97" s="331">
        <f>IF(O97="","",IF(O97="Leve",0.2,IF(O97="Menor",0.4,IF(O97="Moderado",0.6,IF(O97="Mayor",0.8,IF(O97="Catastrófico",1,))))))</f>
        <v>0.6</v>
      </c>
      <c r="Q97" s="336"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00">
        <v>1</v>
      </c>
      <c r="S97" s="139" t="s">
        <v>455</v>
      </c>
      <c r="T97" s="156" t="str">
        <f t="shared" si="25"/>
        <v>Probabilidad</v>
      </c>
      <c r="U97" s="157" t="s">
        <v>14</v>
      </c>
      <c r="V97" s="157" t="s">
        <v>9</v>
      </c>
      <c r="W97" s="158" t="str">
        <f t="shared" si="26"/>
        <v>40%</v>
      </c>
      <c r="X97" s="157" t="s">
        <v>19</v>
      </c>
      <c r="Y97" s="157" t="s">
        <v>22</v>
      </c>
      <c r="Z97" s="157" t="s">
        <v>110</v>
      </c>
      <c r="AA97" s="159">
        <f t="shared" si="27"/>
        <v>0.24</v>
      </c>
      <c r="AB97" s="106" t="str">
        <f t="shared" si="28"/>
        <v>Baja</v>
      </c>
      <c r="AC97" s="160">
        <f t="shared" si="29"/>
        <v>0.24</v>
      </c>
      <c r="AD97" s="106" t="str">
        <f t="shared" si="30"/>
        <v>Moderado</v>
      </c>
      <c r="AE97" s="160">
        <f t="shared" si="31"/>
        <v>0.6</v>
      </c>
      <c r="AF97" s="161" t="str">
        <f t="shared" si="32"/>
        <v>Moderado</v>
      </c>
      <c r="AG97" s="162" t="s">
        <v>122</v>
      </c>
      <c r="AH97" s="168" t="s">
        <v>544</v>
      </c>
      <c r="AI97" s="163" t="s">
        <v>219</v>
      </c>
      <c r="AJ97" s="167" t="s">
        <v>202</v>
      </c>
      <c r="AK97" s="167" t="s">
        <v>202</v>
      </c>
      <c r="AL97" s="154" t="s">
        <v>547</v>
      </c>
      <c r="AM97" s="220" t="s">
        <v>639</v>
      </c>
      <c r="AN97" s="212">
        <v>0.33</v>
      </c>
      <c r="AO97" s="220" t="s">
        <v>641</v>
      </c>
      <c r="AP97" s="212">
        <v>0.33</v>
      </c>
      <c r="AQ97" s="136"/>
      <c r="AR97" s="217" t="s">
        <v>613</v>
      </c>
      <c r="AS97" s="216" t="s">
        <v>632</v>
      </c>
      <c r="AT97" s="226"/>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row>
    <row r="98" spans="1:71" ht="151.5" customHeight="1" x14ac:dyDescent="0.25">
      <c r="A98" s="341"/>
      <c r="B98" s="343"/>
      <c r="C98" s="352"/>
      <c r="D98" s="352"/>
      <c r="E98" s="324"/>
      <c r="F98" s="324"/>
      <c r="G98" s="324"/>
      <c r="H98" s="347"/>
      <c r="I98" s="324"/>
      <c r="J98" s="340"/>
      <c r="K98" s="321"/>
      <c r="L98" s="332"/>
      <c r="M98" s="335"/>
      <c r="N98" s="138"/>
      <c r="O98" s="321"/>
      <c r="P98" s="332"/>
      <c r="Q98" s="337"/>
      <c r="R98" s="100">
        <v>2</v>
      </c>
      <c r="S98" s="139" t="s">
        <v>581</v>
      </c>
      <c r="T98" s="156" t="str">
        <f t="shared" ref="T98:T102" si="150">IF(OR(U98="Preventivo",U98="Detectivo"),"Probabilidad",IF(U98="Correctivo","Impacto",""))</f>
        <v>Probabilidad</v>
      </c>
      <c r="U98" s="157" t="s">
        <v>14</v>
      </c>
      <c r="V98" s="157" t="s">
        <v>9</v>
      </c>
      <c r="W98" s="158" t="str">
        <f t="shared" ref="W98:W101" si="151">IF(AND(U98="Preventivo",V98="Automático"),"50%",IF(AND(U98="Preventivo",V98="Manual"),"40%",IF(AND(U98="Detectivo",V98="Automático"),"40%",IF(AND(U98="Detectivo",V98="Manual"),"30%",IF(AND(U98="Correctivo",V98="Automático"),"35%",IF(AND(U98="Correctivo",V98="Manual"),"25%",""))))))</f>
        <v>40%</v>
      </c>
      <c r="X98" s="157" t="s">
        <v>19</v>
      </c>
      <c r="Y98" s="157" t="s">
        <v>22</v>
      </c>
      <c r="Z98" s="157" t="s">
        <v>110</v>
      </c>
      <c r="AA98" s="159">
        <f>IFERROR(IF(T98="Probabilidad",(AA97-(+AA97*W98)),IF(T98="Impacto",L98,"")),"")</f>
        <v>0.14399999999999999</v>
      </c>
      <c r="AB98" s="106" t="str">
        <f t="shared" ref="AB98:AB102" si="152">IFERROR(IF(AA98="","",IF(AA98&lt;=0.2,"Muy Baja",IF(AA98&lt;=0.4,"Baja",IF(AA98&lt;=0.6,"Media",IF(AA98&lt;=0.8,"Alta","Muy Alta"))))),"")</f>
        <v>Muy Baja</v>
      </c>
      <c r="AC98" s="160">
        <f t="shared" ref="AC98:AC102" si="153">+AA98</f>
        <v>0.14399999999999999</v>
      </c>
      <c r="AD98" s="106" t="str">
        <f t="shared" ref="AD98:AD102" si="154">IFERROR(IF(AE98="","",IF(AE98&lt;=0.2,"Leve",IF(AE98&lt;=0.4,"Menor",IF(AE98&lt;=0.6,"Moderado",IF(AE98&lt;=0.8,"Mayor","Catastrófico"))))),"")</f>
        <v>Moderado</v>
      </c>
      <c r="AE98" s="160">
        <v>0.6</v>
      </c>
      <c r="AF98" s="161" t="str">
        <f t="shared" ref="AF98:AF102" si="155">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Moderado</v>
      </c>
      <c r="AG98" s="162" t="s">
        <v>122</v>
      </c>
      <c r="AH98" s="168" t="s">
        <v>548</v>
      </c>
      <c r="AI98" s="178" t="s">
        <v>202</v>
      </c>
      <c r="AJ98" s="167" t="s">
        <v>202</v>
      </c>
      <c r="AK98" s="167" t="s">
        <v>202</v>
      </c>
      <c r="AL98" s="154" t="s">
        <v>549</v>
      </c>
      <c r="AM98" s="220" t="s">
        <v>642</v>
      </c>
      <c r="AN98" s="212">
        <v>0.33</v>
      </c>
      <c r="AO98" s="136" t="s">
        <v>643</v>
      </c>
      <c r="AP98" s="212">
        <v>0.33</v>
      </c>
      <c r="AQ98" s="136"/>
      <c r="AR98" s="217" t="s">
        <v>613</v>
      </c>
      <c r="AS98" s="216" t="s">
        <v>632</v>
      </c>
      <c r="AT98" s="226"/>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row>
    <row r="99" spans="1:71" ht="151.5" hidden="1" customHeight="1" x14ac:dyDescent="0.25">
      <c r="A99" s="341"/>
      <c r="B99" s="344"/>
      <c r="C99" s="352"/>
      <c r="D99" s="352"/>
      <c r="E99" s="324"/>
      <c r="F99" s="324"/>
      <c r="G99" s="324"/>
      <c r="H99" s="347"/>
      <c r="I99" s="324"/>
      <c r="J99" s="340"/>
      <c r="K99" s="322"/>
      <c r="L99" s="333"/>
      <c r="M99" s="335"/>
      <c r="N99" s="138"/>
      <c r="O99" s="322"/>
      <c r="P99" s="333"/>
      <c r="Q99" s="338"/>
      <c r="R99" s="100">
        <v>3</v>
      </c>
      <c r="S99" s="139"/>
      <c r="T99" s="156" t="str">
        <f t="shared" si="150"/>
        <v/>
      </c>
      <c r="U99" s="157"/>
      <c r="V99" s="157"/>
      <c r="W99" s="158"/>
      <c r="X99" s="157"/>
      <c r="Y99" s="157"/>
      <c r="Z99" s="157"/>
      <c r="AA99" s="159" t="str">
        <f>IFERROR(IF(T99="Probabilidad",(AA98-(+AA98*W99)),IF(T99="Impacto",L99,"")),"")</f>
        <v/>
      </c>
      <c r="AB99" s="106" t="str">
        <f t="shared" si="152"/>
        <v/>
      </c>
      <c r="AC99" s="160" t="str">
        <f t="shared" si="153"/>
        <v/>
      </c>
      <c r="AD99" s="106" t="str">
        <f t="shared" si="154"/>
        <v/>
      </c>
      <c r="AE99" s="160" t="str">
        <f t="shared" ref="AE99:AE102" si="156">IFERROR(IF(T99="Impacto",(P99-(+P99*W99)),IF(T99="Probabilidad",P99,"")),"")</f>
        <v/>
      </c>
      <c r="AF99" s="161" t="str">
        <f t="shared" si="155"/>
        <v/>
      </c>
      <c r="AG99" s="162"/>
      <c r="AH99" s="154"/>
      <c r="AI99" s="163"/>
      <c r="AJ99" s="167"/>
      <c r="AK99" s="167"/>
      <c r="AL99" s="154"/>
      <c r="AM99" s="136"/>
      <c r="AN99" s="212">
        <v>0.33</v>
      </c>
      <c r="AO99" s="136"/>
      <c r="AP99" s="212">
        <v>0.33</v>
      </c>
      <c r="AQ99" s="136"/>
      <c r="AR99" s="217" t="s">
        <v>613</v>
      </c>
      <c r="AS99" s="136"/>
      <c r="AT99" s="226"/>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row>
    <row r="100" spans="1:71" ht="151.5" customHeight="1" x14ac:dyDescent="0.25">
      <c r="A100" s="341">
        <v>32</v>
      </c>
      <c r="B100" s="342" t="s">
        <v>325</v>
      </c>
      <c r="C100" s="348" t="s">
        <v>384</v>
      </c>
      <c r="D100" s="348" t="s">
        <v>603</v>
      </c>
      <c r="E100" s="323" t="s">
        <v>118</v>
      </c>
      <c r="F100" s="323" t="s">
        <v>535</v>
      </c>
      <c r="G100" s="323" t="s">
        <v>536</v>
      </c>
      <c r="H100" s="354" t="s">
        <v>456</v>
      </c>
      <c r="I100" s="323" t="s">
        <v>349</v>
      </c>
      <c r="J100" s="339">
        <v>1096</v>
      </c>
      <c r="K100" s="320" t="str">
        <f>IF(J100&lt;=0,"",IF(J100&lt;=2,"Muy Baja",IF(J100&lt;=24,"Baja",IF(J100&lt;=500,"Media",IF(J100&lt;=5000,"Alta","Muy Alta")))))</f>
        <v>Alta</v>
      </c>
      <c r="L100" s="331">
        <f>IF(K100="","",IF(K100="Muy Baja",0.2,IF(K100="Baja",0.4,IF(K100="Media",0.6,IF(K100="Alta",0.8,IF(K100="Muy Alta",1,))))))</f>
        <v>0.8</v>
      </c>
      <c r="M100" s="334" t="s">
        <v>564</v>
      </c>
      <c r="N100" s="137"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20"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31">
        <f>IF(O100="","",IF(O100="Leve",0.2,IF(O100="Menor",0.4,IF(O100="Moderado",0.6,IF(O100="Mayor",0.8,IF(O100="Catastrófico",1,))))))</f>
        <v>0.6</v>
      </c>
      <c r="Q100" s="336"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00">
        <v>1</v>
      </c>
      <c r="S100" s="139" t="s">
        <v>381</v>
      </c>
      <c r="T100" s="156" t="str">
        <f t="shared" si="150"/>
        <v>Probabilidad</v>
      </c>
      <c r="U100" s="157" t="s">
        <v>14</v>
      </c>
      <c r="V100" s="157" t="s">
        <v>9</v>
      </c>
      <c r="W100" s="158" t="str">
        <f t="shared" si="151"/>
        <v>40%</v>
      </c>
      <c r="X100" s="157" t="s">
        <v>20</v>
      </c>
      <c r="Y100" s="157" t="s">
        <v>22</v>
      </c>
      <c r="Z100" s="157" t="s">
        <v>110</v>
      </c>
      <c r="AA100" s="159">
        <f t="shared" ref="AA100" si="157">IFERROR(IF(T100="Probabilidad",(L100-(+L100*W100)),IF(T100="Impacto",L100,"")),"")</f>
        <v>0.48</v>
      </c>
      <c r="AB100" s="106" t="str">
        <f t="shared" si="152"/>
        <v>Media</v>
      </c>
      <c r="AC100" s="160">
        <f t="shared" si="153"/>
        <v>0.48</v>
      </c>
      <c r="AD100" s="106" t="str">
        <f t="shared" si="154"/>
        <v>Moderado</v>
      </c>
      <c r="AE100" s="160">
        <f t="shared" si="156"/>
        <v>0.6</v>
      </c>
      <c r="AF100" s="161" t="str">
        <f t="shared" si="155"/>
        <v>Moderado</v>
      </c>
      <c r="AG100" s="162" t="s">
        <v>122</v>
      </c>
      <c r="AH100" s="154" t="s">
        <v>457</v>
      </c>
      <c r="AI100" s="163" t="s">
        <v>326</v>
      </c>
      <c r="AJ100" s="167">
        <v>44562</v>
      </c>
      <c r="AK100" s="167">
        <v>44926</v>
      </c>
      <c r="AL100" s="154" t="s">
        <v>550</v>
      </c>
      <c r="AM100" s="220" t="s">
        <v>640</v>
      </c>
      <c r="AN100" s="212">
        <v>0.33</v>
      </c>
      <c r="AO100" s="136" t="s">
        <v>644</v>
      </c>
      <c r="AP100" s="212">
        <v>0</v>
      </c>
      <c r="AQ100" s="136"/>
      <c r="AR100" s="217" t="s">
        <v>613</v>
      </c>
      <c r="AS100" s="216" t="s">
        <v>632</v>
      </c>
      <c r="AT100" s="226"/>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row>
    <row r="101" spans="1:71" ht="151.5" customHeight="1" x14ac:dyDescent="0.25">
      <c r="A101" s="341"/>
      <c r="B101" s="343"/>
      <c r="C101" s="352"/>
      <c r="D101" s="352"/>
      <c r="E101" s="324"/>
      <c r="F101" s="324"/>
      <c r="G101" s="324"/>
      <c r="H101" s="355"/>
      <c r="I101" s="324"/>
      <c r="J101" s="340"/>
      <c r="K101" s="321"/>
      <c r="L101" s="332"/>
      <c r="M101" s="335"/>
      <c r="N101" s="138"/>
      <c r="O101" s="321"/>
      <c r="P101" s="332"/>
      <c r="Q101" s="337"/>
      <c r="R101" s="100">
        <v>2</v>
      </c>
      <c r="S101" s="139" t="s">
        <v>645</v>
      </c>
      <c r="T101" s="156" t="str">
        <f t="shared" si="150"/>
        <v>Probabilidad</v>
      </c>
      <c r="U101" s="157" t="s">
        <v>14</v>
      </c>
      <c r="V101" s="157" t="s">
        <v>9</v>
      </c>
      <c r="W101" s="158" t="str">
        <f t="shared" si="151"/>
        <v>40%</v>
      </c>
      <c r="X101" s="157" t="s">
        <v>19</v>
      </c>
      <c r="Y101" s="157" t="s">
        <v>22</v>
      </c>
      <c r="Z101" s="157" t="s">
        <v>110</v>
      </c>
      <c r="AA101" s="159">
        <f>IFERROR(IF(T101="Probabilidad",(AA100-(+AA100*W101)),IF(T101="Impacto",L101,"")),"")</f>
        <v>0.28799999999999998</v>
      </c>
      <c r="AB101" s="106" t="str">
        <f t="shared" si="152"/>
        <v>Baja</v>
      </c>
      <c r="AC101" s="160">
        <f t="shared" si="153"/>
        <v>0.28799999999999998</v>
      </c>
      <c r="AD101" s="106" t="str">
        <f t="shared" si="154"/>
        <v>Moderado</v>
      </c>
      <c r="AE101" s="160">
        <v>0.6</v>
      </c>
      <c r="AF101" s="161" t="str">
        <f t="shared" si="155"/>
        <v>Moderado</v>
      </c>
      <c r="AG101" s="162" t="s">
        <v>122</v>
      </c>
      <c r="AH101" s="154" t="s">
        <v>327</v>
      </c>
      <c r="AI101" s="163" t="s">
        <v>328</v>
      </c>
      <c r="AJ101" s="167" t="s">
        <v>202</v>
      </c>
      <c r="AK101" s="167" t="s">
        <v>202</v>
      </c>
      <c r="AL101" s="154" t="s">
        <v>551</v>
      </c>
      <c r="AM101" s="220" t="s">
        <v>646</v>
      </c>
      <c r="AN101" s="212">
        <v>0.33</v>
      </c>
      <c r="AO101" s="136" t="s">
        <v>647</v>
      </c>
      <c r="AP101" s="212">
        <v>0.33</v>
      </c>
      <c r="AQ101" s="136"/>
      <c r="AR101" s="217" t="s">
        <v>613</v>
      </c>
      <c r="AS101" s="217" t="s">
        <v>632</v>
      </c>
      <c r="AT101" s="226"/>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row>
    <row r="102" spans="1:71" ht="151.5" hidden="1" customHeight="1" x14ac:dyDescent="0.25">
      <c r="A102" s="341"/>
      <c r="B102" s="344"/>
      <c r="C102" s="352"/>
      <c r="D102" s="352"/>
      <c r="E102" s="324"/>
      <c r="F102" s="324"/>
      <c r="G102" s="324"/>
      <c r="H102" s="355"/>
      <c r="I102" s="324"/>
      <c r="J102" s="340"/>
      <c r="K102" s="322"/>
      <c r="L102" s="333"/>
      <c r="M102" s="335"/>
      <c r="N102" s="138"/>
      <c r="O102" s="322"/>
      <c r="P102" s="333"/>
      <c r="Q102" s="338"/>
      <c r="R102" s="100">
        <v>3</v>
      </c>
      <c r="S102" s="139"/>
      <c r="T102" s="156" t="str">
        <f t="shared" si="150"/>
        <v/>
      </c>
      <c r="U102" s="157"/>
      <c r="V102" s="157"/>
      <c r="W102" s="158"/>
      <c r="X102" s="157"/>
      <c r="Y102" s="157"/>
      <c r="Z102" s="157"/>
      <c r="AA102" s="159" t="str">
        <f>IFERROR(IF(T102="Probabilidad",(AA101-(+AA101*W102)),IF(T102="Impacto",L102,"")),"")</f>
        <v/>
      </c>
      <c r="AB102" s="106" t="str">
        <f t="shared" si="152"/>
        <v/>
      </c>
      <c r="AC102" s="160" t="str">
        <f t="shared" si="153"/>
        <v/>
      </c>
      <c r="AD102" s="106" t="str">
        <f t="shared" si="154"/>
        <v/>
      </c>
      <c r="AE102" s="160" t="str">
        <f t="shared" si="156"/>
        <v/>
      </c>
      <c r="AF102" s="161" t="str">
        <f t="shared" si="155"/>
        <v/>
      </c>
      <c r="AG102" s="162"/>
      <c r="AH102" s="154"/>
      <c r="AI102" s="163"/>
      <c r="AJ102" s="167"/>
      <c r="AK102" s="167"/>
      <c r="AL102" s="154"/>
      <c r="AM102" s="136"/>
      <c r="AN102" s="212">
        <v>0.33</v>
      </c>
      <c r="AO102" s="136"/>
      <c r="AP102" s="212">
        <v>0.33</v>
      </c>
      <c r="AQ102" s="136"/>
      <c r="AR102" s="217" t="s">
        <v>613</v>
      </c>
      <c r="AS102" s="136"/>
      <c r="AT102" s="226"/>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row>
    <row r="103" spans="1:71" ht="151.5" customHeight="1" x14ac:dyDescent="0.25">
      <c r="A103" s="341">
        <v>33</v>
      </c>
      <c r="B103" s="342" t="s">
        <v>329</v>
      </c>
      <c r="C103" s="348" t="s">
        <v>392</v>
      </c>
      <c r="D103" s="348" t="s">
        <v>458</v>
      </c>
      <c r="E103" s="323" t="s">
        <v>118</v>
      </c>
      <c r="F103" s="323" t="s">
        <v>330</v>
      </c>
      <c r="G103" s="323" t="s">
        <v>538</v>
      </c>
      <c r="H103" s="354" t="s">
        <v>537</v>
      </c>
      <c r="I103" s="323" t="s">
        <v>117</v>
      </c>
      <c r="J103" s="339">
        <v>365</v>
      </c>
      <c r="K103" s="320" t="str">
        <f>IF(J103&lt;=0,"",IF(J103&lt;=2,"Muy Baja",IF(J103&lt;=24,"Baja",IF(J103&lt;=500,"Media",IF(J103&lt;=5000,"Alta","Muy Alta")))))</f>
        <v>Media</v>
      </c>
      <c r="L103" s="331">
        <f>IF(K103="","",IF(K103="Muy Baja",0.2,IF(K103="Baja",0.4,IF(K103="Media",0.6,IF(K103="Alta",0.8,IF(K103="Muy Alta",1,))))))</f>
        <v>0.6</v>
      </c>
      <c r="M103" s="334" t="s">
        <v>564</v>
      </c>
      <c r="N103" s="137"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20"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31">
        <f>IF(O103="","",IF(O103="Leve",0.2,IF(O103="Menor",0.4,IF(O103="Moderado",0.6,IF(O103="Mayor",0.8,IF(O103="Catastrófico",1,))))))</f>
        <v>0.6</v>
      </c>
      <c r="Q103" s="336"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00">
        <v>1</v>
      </c>
      <c r="S103" s="139" t="s">
        <v>375</v>
      </c>
      <c r="T103" s="156" t="str">
        <f t="shared" ref="T103:T105" si="158">IF(OR(U103="Preventivo",U103="Detectivo"),"Probabilidad",IF(U103="Correctivo","Impacto",""))</f>
        <v>Probabilidad</v>
      </c>
      <c r="U103" s="157" t="s">
        <v>15</v>
      </c>
      <c r="V103" s="157" t="s">
        <v>9</v>
      </c>
      <c r="W103" s="158" t="str">
        <f t="shared" ref="W103:W104" si="159">IF(AND(U103="Preventivo",V103="Automático"),"50%",IF(AND(U103="Preventivo",V103="Manual"),"40%",IF(AND(U103="Detectivo",V103="Automático"),"40%",IF(AND(U103="Detectivo",V103="Manual"),"30%",IF(AND(U103="Correctivo",V103="Automático"),"35%",IF(AND(U103="Correctivo",V103="Manual"),"25%",""))))))</f>
        <v>30%</v>
      </c>
      <c r="X103" s="157" t="s">
        <v>19</v>
      </c>
      <c r="Y103" s="157" t="s">
        <v>22</v>
      </c>
      <c r="Z103" s="157" t="s">
        <v>110</v>
      </c>
      <c r="AA103" s="159">
        <f t="shared" ref="AA103" si="160">IFERROR(IF(T103="Probabilidad",(L103-(+L103*W103)),IF(T103="Impacto",L103,"")),"")</f>
        <v>0.42</v>
      </c>
      <c r="AB103" s="106" t="str">
        <f t="shared" ref="AB103:AB105" si="161">IFERROR(IF(AA103="","",IF(AA103&lt;=0.2,"Muy Baja",IF(AA103&lt;=0.4,"Baja",IF(AA103&lt;=0.6,"Media",IF(AA103&lt;=0.8,"Alta","Muy Alta"))))),"")</f>
        <v>Media</v>
      </c>
      <c r="AC103" s="160">
        <f t="shared" ref="AC103:AC105" si="162">+AA103</f>
        <v>0.42</v>
      </c>
      <c r="AD103" s="106" t="str">
        <f t="shared" ref="AD103:AD105" si="163">IFERROR(IF(AE103="","",IF(AE103&lt;=0.2,"Leve",IF(AE103&lt;=0.4,"Menor",IF(AE103&lt;=0.6,"Moderado",IF(AE103&lt;=0.8,"Mayor","Catastrófico"))))),"")</f>
        <v>Moderado</v>
      </c>
      <c r="AE103" s="160">
        <f t="shared" ref="AE103:AE105" si="164">IFERROR(IF(T103="Impacto",(P103-(+P103*W103)),IF(T103="Probabilidad",P103,"")),"")</f>
        <v>0.6</v>
      </c>
      <c r="AF103" s="161" t="str">
        <f t="shared" ref="AF103:AF105" si="165">IFERROR(IF(OR(AND(AB103="Muy Baja",AD103="Leve"),AND(AB103="Muy Baja",AD103="Menor"),AND(AB103="Baja",AD103="Leve")),"Bajo",IF(OR(AND(AB103="Muy baja",AD103="Moderado"),AND(AB103="Baja",AD103="Menor"),AND(AB103="Baja",AD103="Moderado"),AND(AB103="Media",AD103="Leve"),AND(AB103="Media",AD103="Menor"),AND(AB103="Media",AD103="Moderado"),AND(AB103="Alta",AD103="Leve"),AND(AB103="Alta",AD103="Menor")),"Moderado",IF(OR(AND(AB103="Muy Baja",AD103="Mayor"),AND(AB103="Baja",AD103="Mayor"),AND(AB103="Media",AD103="Mayor"),AND(AB103="Alta",AD103="Moderado"),AND(AB103="Alta",AD103="Mayor"),AND(AB103="Muy Alta",AD103="Leve"),AND(AB103="Muy Alta",AD103="Menor"),AND(AB103="Muy Alta",AD103="Moderado"),AND(AB103="Muy Alta",AD103="Mayor")),"Alto",IF(OR(AND(AB103="Muy Baja",AD103="Catastrófico"),AND(AB103="Baja",AD103="Catastrófico"),AND(AB103="Media",AD103="Catastrófico"),AND(AB103="Alta",AD103="Catastrófico"),AND(AB103="Muy Alta",AD103="Catastrófico")),"Extremo","")))),"")</f>
        <v>Moderado</v>
      </c>
      <c r="AG103" s="162" t="s">
        <v>122</v>
      </c>
      <c r="AH103" s="179" t="s">
        <v>459</v>
      </c>
      <c r="AI103" s="180" t="s">
        <v>206</v>
      </c>
      <c r="AJ103" s="181" t="s">
        <v>202</v>
      </c>
      <c r="AK103" s="181" t="s">
        <v>202</v>
      </c>
      <c r="AL103" s="179" t="s">
        <v>461</v>
      </c>
      <c r="AM103" s="218" t="s">
        <v>661</v>
      </c>
      <c r="AN103" s="212">
        <v>0.33</v>
      </c>
      <c r="AO103" s="218" t="s">
        <v>733</v>
      </c>
      <c r="AP103" s="212">
        <v>0.33</v>
      </c>
      <c r="AQ103" s="136"/>
      <c r="AR103" s="217" t="s">
        <v>613</v>
      </c>
      <c r="AS103" s="216" t="s">
        <v>632</v>
      </c>
      <c r="AT103" s="226"/>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row>
    <row r="104" spans="1:71" ht="151.5" customHeight="1" x14ac:dyDescent="0.25">
      <c r="A104" s="341"/>
      <c r="B104" s="343"/>
      <c r="C104" s="352"/>
      <c r="D104" s="352"/>
      <c r="E104" s="324"/>
      <c r="F104" s="324"/>
      <c r="G104" s="324"/>
      <c r="H104" s="355"/>
      <c r="I104" s="324"/>
      <c r="J104" s="340"/>
      <c r="K104" s="321"/>
      <c r="L104" s="332"/>
      <c r="M104" s="335"/>
      <c r="N104" s="138"/>
      <c r="O104" s="321"/>
      <c r="P104" s="332"/>
      <c r="Q104" s="337"/>
      <c r="R104" s="100">
        <v>2</v>
      </c>
      <c r="S104" s="139" t="s">
        <v>382</v>
      </c>
      <c r="T104" s="156" t="str">
        <f t="shared" si="158"/>
        <v>Probabilidad</v>
      </c>
      <c r="U104" s="157" t="s">
        <v>14</v>
      </c>
      <c r="V104" s="157" t="s">
        <v>9</v>
      </c>
      <c r="W104" s="158" t="str">
        <f t="shared" si="159"/>
        <v>40%</v>
      </c>
      <c r="X104" s="157" t="s">
        <v>19</v>
      </c>
      <c r="Y104" s="157" t="s">
        <v>23</v>
      </c>
      <c r="Z104" s="157" t="s">
        <v>110</v>
      </c>
      <c r="AA104" s="159">
        <f>IFERROR(IF(T104="Probabilidad",(AA103-(+AA103*W104)),IF(T104="Impacto",L104,"")),"")</f>
        <v>0.252</v>
      </c>
      <c r="AB104" s="106" t="str">
        <f t="shared" si="161"/>
        <v>Baja</v>
      </c>
      <c r="AC104" s="160">
        <f t="shared" si="162"/>
        <v>0.252</v>
      </c>
      <c r="AD104" s="106" t="str">
        <f t="shared" si="163"/>
        <v>Moderado</v>
      </c>
      <c r="AE104" s="160">
        <v>0.6</v>
      </c>
      <c r="AF104" s="161" t="str">
        <f t="shared" si="165"/>
        <v>Moderado</v>
      </c>
      <c r="AG104" s="162" t="s">
        <v>122</v>
      </c>
      <c r="AH104" s="179" t="s">
        <v>331</v>
      </c>
      <c r="AI104" s="180" t="s">
        <v>219</v>
      </c>
      <c r="AJ104" s="181" t="s">
        <v>202</v>
      </c>
      <c r="AK104" s="181" t="s">
        <v>202</v>
      </c>
      <c r="AL104" s="179" t="s">
        <v>460</v>
      </c>
      <c r="AM104" s="218" t="s">
        <v>734</v>
      </c>
      <c r="AN104" s="212">
        <v>0.33</v>
      </c>
      <c r="AO104" s="218" t="s">
        <v>662</v>
      </c>
      <c r="AP104" s="212">
        <v>0</v>
      </c>
      <c r="AQ104" s="136"/>
      <c r="AR104" s="217" t="s">
        <v>613</v>
      </c>
      <c r="AS104" s="216" t="s">
        <v>632</v>
      </c>
      <c r="AT104" s="226"/>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row>
    <row r="105" spans="1:71" ht="99.75" hidden="1" customHeight="1" x14ac:dyDescent="0.25">
      <c r="A105" s="341"/>
      <c r="B105" s="344"/>
      <c r="C105" s="352"/>
      <c r="D105" s="352"/>
      <c r="E105" s="324"/>
      <c r="F105" s="324"/>
      <c r="G105" s="324"/>
      <c r="H105" s="355"/>
      <c r="I105" s="324"/>
      <c r="J105" s="340"/>
      <c r="K105" s="322"/>
      <c r="L105" s="333"/>
      <c r="M105" s="335"/>
      <c r="N105" s="138"/>
      <c r="O105" s="322"/>
      <c r="P105" s="333"/>
      <c r="Q105" s="338"/>
      <c r="R105" s="100">
        <v>3</v>
      </c>
      <c r="S105" s="139"/>
      <c r="T105" s="156" t="str">
        <f t="shared" si="158"/>
        <v/>
      </c>
      <c r="U105" s="157"/>
      <c r="V105" s="157"/>
      <c r="W105" s="158"/>
      <c r="X105" s="157"/>
      <c r="Y105" s="157"/>
      <c r="Z105" s="157"/>
      <c r="AA105" s="159" t="str">
        <f>IFERROR(IF(T105="Probabilidad",(AA104-(+AA104*W105)),IF(T105="Impacto",L105,"")),"")</f>
        <v/>
      </c>
      <c r="AB105" s="106" t="str">
        <f t="shared" si="161"/>
        <v/>
      </c>
      <c r="AC105" s="160" t="str">
        <f t="shared" si="162"/>
        <v/>
      </c>
      <c r="AD105" s="106" t="str">
        <f t="shared" si="163"/>
        <v/>
      </c>
      <c r="AE105" s="160" t="str">
        <f t="shared" si="164"/>
        <v/>
      </c>
      <c r="AF105" s="161" t="str">
        <f t="shared" si="165"/>
        <v/>
      </c>
      <c r="AG105" s="162"/>
      <c r="AH105" s="154"/>
      <c r="AI105" s="163"/>
      <c r="AJ105" s="167"/>
      <c r="AK105" s="167"/>
      <c r="AL105" s="154"/>
      <c r="AM105" s="136"/>
      <c r="AN105" s="212">
        <v>0.33</v>
      </c>
      <c r="AO105" s="136"/>
      <c r="AP105" s="212">
        <v>0.33</v>
      </c>
      <c r="AQ105" s="136"/>
      <c r="AR105" s="217" t="s">
        <v>613</v>
      </c>
      <c r="AS105" s="136"/>
      <c r="AT105" s="226"/>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row>
    <row r="106" spans="1:71" ht="151.5" customHeight="1" x14ac:dyDescent="0.25">
      <c r="A106" s="341">
        <v>34</v>
      </c>
      <c r="B106" s="342" t="s">
        <v>329</v>
      </c>
      <c r="C106" s="348" t="s">
        <v>392</v>
      </c>
      <c r="D106" s="348" t="s">
        <v>458</v>
      </c>
      <c r="E106" s="323" t="s">
        <v>118</v>
      </c>
      <c r="F106" s="323" t="s">
        <v>332</v>
      </c>
      <c r="G106" s="323" t="s">
        <v>357</v>
      </c>
      <c r="H106" s="346" t="s">
        <v>462</v>
      </c>
      <c r="I106" s="323" t="s">
        <v>349</v>
      </c>
      <c r="J106" s="339">
        <v>365</v>
      </c>
      <c r="K106" s="320" t="str">
        <f>IF(J106&lt;=0,"",IF(J106&lt;=2,"Muy Baja",IF(J106&lt;=24,"Baja",IF(J106&lt;=500,"Media",IF(J106&lt;=5000,"Alta","Muy Alta")))))</f>
        <v>Media</v>
      </c>
      <c r="L106" s="331">
        <f>IF(K106="","",IF(K106="Muy Baja",0.2,IF(K106="Baja",0.4,IF(K106="Media",0.6,IF(K106="Alta",0.8,IF(K106="Muy Alta",1,))))))</f>
        <v>0.6</v>
      </c>
      <c r="M106" s="334" t="s">
        <v>564</v>
      </c>
      <c r="N106" s="137" t="str">
        <f>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320" t="str">
        <f>IF(OR(N106='Tabla Impacto'!$C$11,N106='Tabla Impacto'!$D$11),"Leve",IF(OR(N106='Tabla Impacto'!$C$12,N106='Tabla Impacto'!$D$12),"Menor",IF(OR(N106='Tabla Impacto'!$C$13,N106='Tabla Impacto'!$D$13),"Moderado",IF(OR(N106='Tabla Impacto'!$C$14,N106='Tabla Impacto'!$D$14),"Mayor",IF(OR(N106='Tabla Impacto'!$C$15,N106='Tabla Impacto'!$D$15),"Catastrófico","")))))</f>
        <v>Moderado</v>
      </c>
      <c r="P106" s="331">
        <f>IF(O106="","",IF(O106="Leve",0.2,IF(O106="Menor",0.4,IF(O106="Moderado",0.6,IF(O106="Mayor",0.8,IF(O106="Catastrófico",1,))))))</f>
        <v>0.6</v>
      </c>
      <c r="Q106" s="336"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00">
        <v>1</v>
      </c>
      <c r="S106" s="139" t="s">
        <v>358</v>
      </c>
      <c r="T106" s="156" t="str">
        <f t="shared" si="25"/>
        <v>Probabilidad</v>
      </c>
      <c r="U106" s="157" t="s">
        <v>14</v>
      </c>
      <c r="V106" s="157" t="s">
        <v>9</v>
      </c>
      <c r="W106" s="158" t="str">
        <f t="shared" si="26"/>
        <v>40%</v>
      </c>
      <c r="X106" s="157" t="s">
        <v>19</v>
      </c>
      <c r="Y106" s="157" t="s">
        <v>23</v>
      </c>
      <c r="Z106" s="157" t="s">
        <v>110</v>
      </c>
      <c r="AA106" s="159">
        <f t="shared" si="27"/>
        <v>0.36</v>
      </c>
      <c r="AB106" s="106" t="str">
        <f t="shared" si="28"/>
        <v>Baja</v>
      </c>
      <c r="AC106" s="160">
        <f t="shared" si="29"/>
        <v>0.36</v>
      </c>
      <c r="AD106" s="106" t="str">
        <f t="shared" si="30"/>
        <v>Moderado</v>
      </c>
      <c r="AE106" s="160">
        <f t="shared" si="31"/>
        <v>0.6</v>
      </c>
      <c r="AF106" s="161" t="str">
        <f t="shared" si="32"/>
        <v>Moderado</v>
      </c>
      <c r="AG106" s="162" t="s">
        <v>122</v>
      </c>
      <c r="AH106" s="179" t="s">
        <v>359</v>
      </c>
      <c r="AI106" s="180" t="s">
        <v>294</v>
      </c>
      <c r="AJ106" s="181" t="s">
        <v>202</v>
      </c>
      <c r="AK106" s="181" t="s">
        <v>202</v>
      </c>
      <c r="AL106" s="179" t="s">
        <v>463</v>
      </c>
      <c r="AM106" s="218" t="s">
        <v>735</v>
      </c>
      <c r="AN106" s="212">
        <v>0.33</v>
      </c>
      <c r="AO106" s="218" t="s">
        <v>664</v>
      </c>
      <c r="AP106" s="212">
        <v>0.33</v>
      </c>
      <c r="AQ106" s="136"/>
      <c r="AR106" s="217" t="s">
        <v>613</v>
      </c>
      <c r="AS106" s="136"/>
      <c r="AT106" s="226"/>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row>
    <row r="107" spans="1:71" ht="151.5" customHeight="1" x14ac:dyDescent="0.25">
      <c r="A107" s="341"/>
      <c r="B107" s="343"/>
      <c r="C107" s="352"/>
      <c r="D107" s="352"/>
      <c r="E107" s="324"/>
      <c r="F107" s="324"/>
      <c r="G107" s="324"/>
      <c r="H107" s="347"/>
      <c r="I107" s="324"/>
      <c r="J107" s="340"/>
      <c r="K107" s="321"/>
      <c r="L107" s="332"/>
      <c r="M107" s="335"/>
      <c r="N107" s="138"/>
      <c r="O107" s="321"/>
      <c r="P107" s="332"/>
      <c r="Q107" s="337"/>
      <c r="R107" s="100">
        <v>2</v>
      </c>
      <c r="S107" s="139" t="s">
        <v>376</v>
      </c>
      <c r="T107" s="156" t="str">
        <f t="shared" ref="T107:T108" si="166">IF(OR(U107="Preventivo",U107="Detectivo"),"Probabilidad",IF(U107="Correctivo","Impacto",""))</f>
        <v>Probabilidad</v>
      </c>
      <c r="U107" s="157" t="s">
        <v>14</v>
      </c>
      <c r="V107" s="157" t="s">
        <v>9</v>
      </c>
      <c r="W107" s="158" t="str">
        <f t="shared" ref="W107" si="167">IF(AND(U107="Preventivo",V107="Automático"),"50%",IF(AND(U107="Preventivo",V107="Manual"),"40%",IF(AND(U107="Detectivo",V107="Automático"),"40%",IF(AND(U107="Detectivo",V107="Manual"),"30%",IF(AND(U107="Correctivo",V107="Automático"),"35%",IF(AND(U107="Correctivo",V107="Manual"),"25%",""))))))</f>
        <v>40%</v>
      </c>
      <c r="X107" s="157" t="s">
        <v>20</v>
      </c>
      <c r="Y107" s="157" t="s">
        <v>22</v>
      </c>
      <c r="Z107" s="157" t="s">
        <v>110</v>
      </c>
      <c r="AA107" s="159">
        <f>IFERROR(IF(T107="Probabilidad",(AA106-(+AA106*W107)),IF(T107="Impacto",L107,"")),"")</f>
        <v>0.216</v>
      </c>
      <c r="AB107" s="106" t="str">
        <f t="shared" ref="AB107:AB108" si="168">IFERROR(IF(AA107="","",IF(AA107&lt;=0.2,"Muy Baja",IF(AA107&lt;=0.4,"Baja",IF(AA107&lt;=0.6,"Media",IF(AA107&lt;=0.8,"Alta","Muy Alta"))))),"")</f>
        <v>Baja</v>
      </c>
      <c r="AC107" s="160">
        <f t="shared" ref="AC107:AC108" si="169">+AA107</f>
        <v>0.216</v>
      </c>
      <c r="AD107" s="106" t="str">
        <f t="shared" ref="AD107:AD108" si="170">IFERROR(IF(AE107="","",IF(AE107&lt;=0.2,"Leve",IF(AE107&lt;=0.4,"Menor",IF(AE107&lt;=0.6,"Moderado",IF(AE107&lt;=0.8,"Mayor","Catastrófico"))))),"")</f>
        <v>Moderado</v>
      </c>
      <c r="AE107" s="160">
        <v>0.6</v>
      </c>
      <c r="AF107" s="161" t="str">
        <f t="shared" ref="AF107:AF108" si="171">IFERROR(IF(OR(AND(AB107="Muy Baja",AD107="Leve"),AND(AB107="Muy Baja",AD107="Menor"),AND(AB107="Baja",AD107="Leve")),"Bajo",IF(OR(AND(AB107="Muy baja",AD107="Moderado"),AND(AB107="Baja",AD107="Menor"),AND(AB107="Baja",AD107="Moderado"),AND(AB107="Media",AD107="Leve"),AND(AB107="Media",AD107="Menor"),AND(AB107="Media",AD107="Moderado"),AND(AB107="Alta",AD107="Leve"),AND(AB107="Alta",AD107="Menor")),"Moderado",IF(OR(AND(AB107="Muy Baja",AD107="Mayor"),AND(AB107="Baja",AD107="Mayor"),AND(AB107="Media",AD107="Mayor"),AND(AB107="Alta",AD107="Moderado"),AND(AB107="Alta",AD107="Mayor"),AND(AB107="Muy Alta",AD107="Leve"),AND(AB107="Muy Alta",AD107="Menor"),AND(AB107="Muy Alta",AD107="Moderado"),AND(AB107="Muy Alta",AD107="Mayor")),"Alto",IF(OR(AND(AB107="Muy Baja",AD107="Catastrófico"),AND(AB107="Baja",AD107="Catastrófico"),AND(AB107="Media",AD107="Catastrófico"),AND(AB107="Alta",AD107="Catastrófico"),AND(AB107="Muy Alta",AD107="Catastrófico")),"Extremo","")))),"")</f>
        <v>Moderado</v>
      </c>
      <c r="AG107" s="162" t="s">
        <v>122</v>
      </c>
      <c r="AH107" s="179" t="s">
        <v>459</v>
      </c>
      <c r="AI107" s="180" t="s">
        <v>206</v>
      </c>
      <c r="AJ107" s="181" t="s">
        <v>202</v>
      </c>
      <c r="AK107" s="181" t="s">
        <v>202</v>
      </c>
      <c r="AL107" s="179" t="s">
        <v>461</v>
      </c>
      <c r="AM107" s="218" t="s">
        <v>663</v>
      </c>
      <c r="AN107" s="212">
        <v>0</v>
      </c>
      <c r="AO107" s="218" t="s">
        <v>665</v>
      </c>
      <c r="AP107" s="212">
        <v>0</v>
      </c>
      <c r="AQ107" s="136"/>
      <c r="AR107" s="217" t="s">
        <v>613</v>
      </c>
      <c r="AS107" s="136"/>
      <c r="AT107" s="226"/>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row>
    <row r="108" spans="1:71" ht="151.5" hidden="1" customHeight="1" x14ac:dyDescent="0.25">
      <c r="A108" s="341"/>
      <c r="B108" s="344"/>
      <c r="C108" s="352"/>
      <c r="D108" s="352"/>
      <c r="E108" s="324"/>
      <c r="F108" s="324"/>
      <c r="G108" s="324"/>
      <c r="H108" s="347"/>
      <c r="I108" s="324"/>
      <c r="J108" s="340"/>
      <c r="K108" s="322"/>
      <c r="L108" s="333"/>
      <c r="M108" s="335"/>
      <c r="N108" s="138"/>
      <c r="O108" s="322"/>
      <c r="P108" s="333"/>
      <c r="Q108" s="338"/>
      <c r="R108" s="100">
        <v>3</v>
      </c>
      <c r="S108" s="139"/>
      <c r="T108" s="156" t="str">
        <f t="shared" si="166"/>
        <v/>
      </c>
      <c r="U108" s="157"/>
      <c r="V108" s="157"/>
      <c r="W108" s="158"/>
      <c r="X108" s="157"/>
      <c r="Y108" s="157"/>
      <c r="Z108" s="157"/>
      <c r="AA108" s="159" t="str">
        <f>IFERROR(IF(T108="Probabilidad",(AA107-(+AA107*W108)),IF(T108="Impacto",L108,"")),"")</f>
        <v/>
      </c>
      <c r="AB108" s="106" t="str">
        <f t="shared" si="168"/>
        <v/>
      </c>
      <c r="AC108" s="160" t="str">
        <f t="shared" si="169"/>
        <v/>
      </c>
      <c r="AD108" s="106" t="str">
        <f t="shared" si="170"/>
        <v/>
      </c>
      <c r="AE108" s="160" t="str">
        <f t="shared" ref="AE108" si="172">IFERROR(IF(T108="Impacto",(P108-(+P108*W108)),IF(T108="Probabilidad",P108,"")),"")</f>
        <v/>
      </c>
      <c r="AF108" s="161" t="str">
        <f t="shared" si="171"/>
        <v/>
      </c>
      <c r="AG108" s="162"/>
      <c r="AH108" s="154"/>
      <c r="AI108" s="163"/>
      <c r="AJ108" s="167"/>
      <c r="AK108" s="167"/>
      <c r="AL108" s="154"/>
      <c r="AM108" s="136"/>
      <c r="AN108" s="212">
        <v>0.33</v>
      </c>
      <c r="AO108" s="136"/>
      <c r="AP108" s="212">
        <v>0.33</v>
      </c>
      <c r="AQ108" s="136"/>
      <c r="AR108" s="217" t="s">
        <v>613</v>
      </c>
      <c r="AS108" s="136"/>
      <c r="AT108" s="226"/>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row>
    <row r="109" spans="1:71" ht="151.5" customHeight="1" x14ac:dyDescent="0.25">
      <c r="A109" s="341">
        <v>35</v>
      </c>
      <c r="B109" s="342" t="s">
        <v>329</v>
      </c>
      <c r="C109" s="348" t="s">
        <v>392</v>
      </c>
      <c r="D109" s="348" t="s">
        <v>458</v>
      </c>
      <c r="E109" s="323" t="s">
        <v>120</v>
      </c>
      <c r="F109" s="323" t="s">
        <v>334</v>
      </c>
      <c r="G109" s="323" t="s">
        <v>335</v>
      </c>
      <c r="H109" s="346" t="s">
        <v>333</v>
      </c>
      <c r="I109" s="323" t="s">
        <v>360</v>
      </c>
      <c r="J109" s="339">
        <v>365</v>
      </c>
      <c r="K109" s="320" t="str">
        <f>IF(J109&lt;=0,"",IF(J109&lt;=2,"Muy Baja",IF(J109&lt;=24,"Baja",IF(J109&lt;=500,"Media",IF(J109&lt;=5000,"Alta","Muy Alta")))))</f>
        <v>Media</v>
      </c>
      <c r="L109" s="331">
        <f>IF(K109="","",IF(K109="Muy Baja",0.2,IF(K109="Baja",0.4,IF(K109="Media",0.6,IF(K109="Alta",0.8,IF(K109="Muy Alta",1,))))))</f>
        <v>0.6</v>
      </c>
      <c r="M109" s="334" t="s">
        <v>571</v>
      </c>
      <c r="N109" s="137" t="str">
        <f>IF(NOT(ISERROR(MATCH(M109,'Tabla Impacto'!$B$221:$B$223,0))),'Tabla Impacto'!$F$223&amp;"Por favor no seleccionar los criterios de impacto(Afectación Económica o presupuestal y Pérdida Reputacional)",M109)</f>
        <v xml:space="preserve"> El riesgo afecta la imagen de la entidad con efecto publicitario sostenido a nivel de sector administrativo, nivel departamental o municipal</v>
      </c>
      <c r="O109" s="320" t="str">
        <f>IF(OR(N109='Tabla Impacto'!$C$11,N109='Tabla Impacto'!$D$11),"Leve",IF(OR(N109='Tabla Impacto'!$C$12,N109='Tabla Impacto'!$D$12),"Menor",IF(OR(N109='Tabla Impacto'!$C$13,N109='Tabla Impacto'!$D$13),"Moderado",IF(OR(N109='Tabla Impacto'!$C$14,N109='Tabla Impacto'!$D$14),"Mayor",IF(OR(N109='Tabla Impacto'!$C$15,N109='Tabla Impacto'!$D$15),"Catastrófico","")))))</f>
        <v>Mayor</v>
      </c>
      <c r="P109" s="331">
        <f>IF(O109="","",IF(O109="Leve",0.2,IF(O109="Menor",0.4,IF(O109="Moderado",0.6,IF(O109="Mayor",0.8,IF(O109="Catastrófico",1,))))))</f>
        <v>0.8</v>
      </c>
      <c r="Q109" s="336"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Alto</v>
      </c>
      <c r="R109" s="100">
        <v>1</v>
      </c>
      <c r="S109" s="139" t="s">
        <v>736</v>
      </c>
      <c r="T109" s="156" t="str">
        <f t="shared" ref="T109:T111" si="173">IF(OR(U109="Preventivo",U109="Detectivo"),"Probabilidad",IF(U109="Correctivo","Impacto",""))</f>
        <v>Probabilidad</v>
      </c>
      <c r="U109" s="157" t="s">
        <v>14</v>
      </c>
      <c r="V109" s="157" t="s">
        <v>9</v>
      </c>
      <c r="W109" s="158" t="str">
        <f t="shared" ref="W109:W110" si="174">IF(AND(U109="Preventivo",V109="Automático"),"50%",IF(AND(U109="Preventivo",V109="Manual"),"40%",IF(AND(U109="Detectivo",V109="Automático"),"40%",IF(AND(U109="Detectivo",V109="Manual"),"30%",IF(AND(U109="Correctivo",V109="Automático"),"35%",IF(AND(U109="Correctivo",V109="Manual"),"25%",""))))))</f>
        <v>40%</v>
      </c>
      <c r="X109" s="157" t="s">
        <v>19</v>
      </c>
      <c r="Y109" s="157" t="s">
        <v>22</v>
      </c>
      <c r="Z109" s="157" t="s">
        <v>110</v>
      </c>
      <c r="AA109" s="159">
        <f t="shared" ref="AA109" si="175">IFERROR(IF(T109="Probabilidad",(L109-(+L109*W109)),IF(T109="Impacto",L109,"")),"")</f>
        <v>0.36</v>
      </c>
      <c r="AB109" s="106" t="str">
        <f t="shared" ref="AB109:AB111" si="176">IFERROR(IF(AA109="","",IF(AA109&lt;=0.2,"Muy Baja",IF(AA109&lt;=0.4,"Baja",IF(AA109&lt;=0.6,"Media",IF(AA109&lt;=0.8,"Alta","Muy Alta"))))),"")</f>
        <v>Baja</v>
      </c>
      <c r="AC109" s="160">
        <f t="shared" ref="AC109:AC111" si="177">+AA109</f>
        <v>0.36</v>
      </c>
      <c r="AD109" s="106" t="str">
        <f t="shared" ref="AD109:AD111" si="178">IFERROR(IF(AE109="","",IF(AE109&lt;=0.2,"Leve",IF(AE109&lt;=0.4,"Menor",IF(AE109&lt;=0.6,"Moderado",IF(AE109&lt;=0.8,"Mayor","Catastrófico"))))),"")</f>
        <v>Mayor</v>
      </c>
      <c r="AE109" s="160">
        <f t="shared" ref="AE109:AE111" si="179">IFERROR(IF(T109="Impacto",(P109-(+P109*W109)),IF(T109="Probabilidad",P109,"")),"")</f>
        <v>0.8</v>
      </c>
      <c r="AF109" s="161" t="str">
        <f t="shared" ref="AF109:AF111" si="180">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Alto</v>
      </c>
      <c r="AG109" s="162" t="s">
        <v>122</v>
      </c>
      <c r="AH109" s="179" t="s">
        <v>331</v>
      </c>
      <c r="AI109" s="180" t="s">
        <v>219</v>
      </c>
      <c r="AJ109" s="181" t="s">
        <v>202</v>
      </c>
      <c r="AK109" s="181" t="s">
        <v>202</v>
      </c>
      <c r="AL109" s="179" t="s">
        <v>460</v>
      </c>
      <c r="AM109" s="218" t="s">
        <v>737</v>
      </c>
      <c r="AN109" s="212">
        <v>0</v>
      </c>
      <c r="AO109" s="218" t="s">
        <v>667</v>
      </c>
      <c r="AP109" s="212">
        <v>0</v>
      </c>
      <c r="AQ109" s="136"/>
      <c r="AR109" s="217" t="s">
        <v>613</v>
      </c>
      <c r="AS109" s="216" t="s">
        <v>632</v>
      </c>
      <c r="AT109" s="226"/>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row>
    <row r="110" spans="1:71" ht="151.5" customHeight="1" x14ac:dyDescent="0.25">
      <c r="A110" s="341"/>
      <c r="B110" s="343"/>
      <c r="C110" s="352"/>
      <c r="D110" s="352"/>
      <c r="E110" s="324"/>
      <c r="F110" s="324"/>
      <c r="G110" s="324"/>
      <c r="H110" s="347"/>
      <c r="I110" s="324"/>
      <c r="J110" s="340"/>
      <c r="K110" s="321"/>
      <c r="L110" s="332"/>
      <c r="M110" s="335"/>
      <c r="N110" s="138"/>
      <c r="O110" s="321"/>
      <c r="P110" s="332"/>
      <c r="Q110" s="337"/>
      <c r="R110" s="100">
        <v>2</v>
      </c>
      <c r="S110" s="139" t="s">
        <v>377</v>
      </c>
      <c r="T110" s="156" t="str">
        <f t="shared" si="173"/>
        <v>Probabilidad</v>
      </c>
      <c r="U110" s="157" t="s">
        <v>15</v>
      </c>
      <c r="V110" s="157" t="s">
        <v>10</v>
      </c>
      <c r="W110" s="158" t="str">
        <f t="shared" si="174"/>
        <v>40%</v>
      </c>
      <c r="X110" s="157" t="s">
        <v>19</v>
      </c>
      <c r="Y110" s="157" t="s">
        <v>22</v>
      </c>
      <c r="Z110" s="157" t="s">
        <v>110</v>
      </c>
      <c r="AA110" s="159">
        <f>IFERROR(IF(T110="Probabilidad",(AA109-(+AA109*W110)),IF(T110="Impacto",L110,"")),"")</f>
        <v>0.216</v>
      </c>
      <c r="AB110" s="106" t="str">
        <f t="shared" si="176"/>
        <v>Baja</v>
      </c>
      <c r="AC110" s="160">
        <f t="shared" si="177"/>
        <v>0.216</v>
      </c>
      <c r="AD110" s="106" t="str">
        <f t="shared" si="178"/>
        <v>Mayor</v>
      </c>
      <c r="AE110" s="160">
        <v>0.8</v>
      </c>
      <c r="AF110" s="161" t="str">
        <f t="shared" si="180"/>
        <v>Alto</v>
      </c>
      <c r="AG110" s="162" t="s">
        <v>122</v>
      </c>
      <c r="AH110" s="182" t="s">
        <v>464</v>
      </c>
      <c r="AI110" s="180" t="s">
        <v>206</v>
      </c>
      <c r="AJ110" s="181" t="s">
        <v>202</v>
      </c>
      <c r="AK110" s="181" t="s">
        <v>202</v>
      </c>
      <c r="AL110" s="179" t="s">
        <v>465</v>
      </c>
      <c r="AM110" s="218" t="s">
        <v>666</v>
      </c>
      <c r="AN110" s="212">
        <v>0.33</v>
      </c>
      <c r="AO110" s="218" t="s">
        <v>738</v>
      </c>
      <c r="AP110" s="212">
        <v>0.33</v>
      </c>
      <c r="AQ110" s="136"/>
      <c r="AR110" s="217" t="s">
        <v>613</v>
      </c>
      <c r="AS110" s="216" t="s">
        <v>632</v>
      </c>
      <c r="AT110" s="226"/>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row>
    <row r="111" spans="1:71" ht="151.5" hidden="1" customHeight="1" x14ac:dyDescent="0.25">
      <c r="A111" s="341"/>
      <c r="B111" s="344"/>
      <c r="C111" s="352"/>
      <c r="D111" s="352"/>
      <c r="E111" s="324"/>
      <c r="F111" s="324"/>
      <c r="G111" s="324"/>
      <c r="H111" s="347"/>
      <c r="I111" s="324"/>
      <c r="J111" s="340"/>
      <c r="K111" s="322"/>
      <c r="L111" s="333"/>
      <c r="M111" s="335"/>
      <c r="N111" s="138"/>
      <c r="O111" s="322"/>
      <c r="P111" s="333"/>
      <c r="Q111" s="338"/>
      <c r="R111" s="100">
        <v>3</v>
      </c>
      <c r="S111" s="139"/>
      <c r="T111" s="156" t="str">
        <f t="shared" si="173"/>
        <v/>
      </c>
      <c r="U111" s="157"/>
      <c r="V111" s="157"/>
      <c r="W111" s="158"/>
      <c r="X111" s="157"/>
      <c r="Y111" s="157"/>
      <c r="Z111" s="157"/>
      <c r="AA111" s="159" t="str">
        <f>IFERROR(IF(T111="Probabilidad",(AA110-(+AA110*W111)),IF(T111="Impacto",L111,"")),"")</f>
        <v/>
      </c>
      <c r="AB111" s="106" t="str">
        <f t="shared" si="176"/>
        <v/>
      </c>
      <c r="AC111" s="160" t="str">
        <f t="shared" si="177"/>
        <v/>
      </c>
      <c r="AD111" s="106" t="str">
        <f t="shared" si="178"/>
        <v/>
      </c>
      <c r="AE111" s="160" t="str">
        <f t="shared" si="179"/>
        <v/>
      </c>
      <c r="AF111" s="161" t="str">
        <f t="shared" si="180"/>
        <v/>
      </c>
      <c r="AG111" s="162"/>
      <c r="AH111" s="154"/>
      <c r="AI111" s="163"/>
      <c r="AJ111" s="167"/>
      <c r="AK111" s="167"/>
      <c r="AL111" s="154"/>
      <c r="AM111" s="136"/>
      <c r="AN111" s="212">
        <v>0.33</v>
      </c>
      <c r="AO111" s="136"/>
      <c r="AP111" s="212">
        <v>0.33</v>
      </c>
      <c r="AQ111" s="136"/>
      <c r="AR111" s="217" t="s">
        <v>613</v>
      </c>
      <c r="AS111" s="136"/>
      <c r="AT111" s="226"/>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row>
    <row r="112" spans="1:71" ht="151.5" customHeight="1" x14ac:dyDescent="0.25">
      <c r="A112" s="341">
        <v>36</v>
      </c>
      <c r="B112" s="342" t="s">
        <v>336</v>
      </c>
      <c r="C112" s="348" t="s">
        <v>383</v>
      </c>
      <c r="D112" s="348" t="s">
        <v>466</v>
      </c>
      <c r="E112" s="323" t="s">
        <v>120</v>
      </c>
      <c r="F112" s="323" t="s">
        <v>539</v>
      </c>
      <c r="G112" s="323" t="s">
        <v>540</v>
      </c>
      <c r="H112" s="346" t="s">
        <v>467</v>
      </c>
      <c r="I112" s="323" t="s">
        <v>349</v>
      </c>
      <c r="J112" s="339">
        <v>35</v>
      </c>
      <c r="K112" s="320" t="str">
        <f>IF(J112&lt;=0,"",IF(J112&lt;=2,"Muy Baja",IF(J112&lt;=24,"Baja",IF(J112&lt;=500,"Media",IF(J112&lt;=5000,"Alta","Muy Alta")))))</f>
        <v>Media</v>
      </c>
      <c r="L112" s="331">
        <f>IF(K112="","",IF(K112="Muy Baja",0.2,IF(K112="Baja",0.4,IF(K112="Media",0.6,IF(K112="Alta",0.8,IF(K112="Muy Alta",1,))))))</f>
        <v>0.6</v>
      </c>
      <c r="M112" s="334" t="s">
        <v>569</v>
      </c>
      <c r="N112" s="137"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20"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331">
        <f>IF(O112="","",IF(O112="Leve",0.2,IF(O112="Menor",0.4,IF(O112="Moderado",0.6,IF(O112="Mayor",0.8,IF(O112="Catastrófico",1,))))))</f>
        <v>0.4</v>
      </c>
      <c r="Q112" s="336"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00">
        <v>1</v>
      </c>
      <c r="S112" s="139" t="s">
        <v>361</v>
      </c>
      <c r="T112" s="156" t="str">
        <f t="shared" ref="T112:T123" si="181">IF(OR(U112="Preventivo",U112="Detectivo"),"Probabilidad",IF(U112="Correctivo","Impacto",""))</f>
        <v>Probabilidad</v>
      </c>
      <c r="U112" s="157" t="s">
        <v>14</v>
      </c>
      <c r="V112" s="157" t="s">
        <v>9</v>
      </c>
      <c r="W112" s="158" t="str">
        <f t="shared" ref="W112:W122" si="182">IF(AND(U112="Preventivo",V112="Automático"),"50%",IF(AND(U112="Preventivo",V112="Manual"),"40%",IF(AND(U112="Detectivo",V112="Automático"),"40%",IF(AND(U112="Detectivo",V112="Manual"),"30%",IF(AND(U112="Correctivo",V112="Automático"),"35%",IF(AND(U112="Correctivo",V112="Manual"),"25%",""))))))</f>
        <v>40%</v>
      </c>
      <c r="X112" s="157" t="s">
        <v>19</v>
      </c>
      <c r="Y112" s="157" t="s">
        <v>22</v>
      </c>
      <c r="Z112" s="157" t="s">
        <v>110</v>
      </c>
      <c r="AA112" s="159">
        <f t="shared" ref="AA112:AA121" si="183">IFERROR(IF(T112="Probabilidad",(L112-(+L112*W112)),IF(T112="Impacto",L112,"")),"")</f>
        <v>0.36</v>
      </c>
      <c r="AB112" s="106" t="str">
        <f t="shared" ref="AB112:AB122" si="184">IFERROR(IF(AA112="","",IF(AA112&lt;=0.2,"Muy Baja",IF(AA112&lt;=0.4,"Baja",IF(AA112&lt;=0.6,"Media",IF(AA112&lt;=0.8,"Alta","Muy Alta"))))),"")</f>
        <v>Baja</v>
      </c>
      <c r="AC112" s="160">
        <f t="shared" ref="AC112:AC122" si="185">+AA112</f>
        <v>0.36</v>
      </c>
      <c r="AD112" s="106" t="str">
        <f t="shared" ref="AD112:AD122" si="186">IFERROR(IF(AE112="","",IF(AE112&lt;=0.2,"Leve",IF(AE112&lt;=0.4,"Menor",IF(AE112&lt;=0.6,"Moderado",IF(AE112&lt;=0.8,"Mayor","Catastrófico"))))),"")</f>
        <v>Menor</v>
      </c>
      <c r="AE112" s="160">
        <f t="shared" ref="AE112:AE122" si="187">IFERROR(IF(T112="Impacto",(P112-(+P112*W112)),IF(T112="Probabilidad",P112,"")),"")</f>
        <v>0.4</v>
      </c>
      <c r="AF112" s="161" t="str">
        <f t="shared" ref="AF112:AF122" si="188">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Moderado</v>
      </c>
      <c r="AG112" s="162" t="s">
        <v>122</v>
      </c>
      <c r="AH112" s="154" t="s">
        <v>598</v>
      </c>
      <c r="AI112" s="163" t="s">
        <v>269</v>
      </c>
      <c r="AJ112" s="167">
        <v>44563</v>
      </c>
      <c r="AK112" s="167" t="s">
        <v>410</v>
      </c>
      <c r="AL112" s="154" t="s">
        <v>468</v>
      </c>
      <c r="AM112" s="218" t="s">
        <v>668</v>
      </c>
      <c r="AN112" s="212">
        <v>0.33</v>
      </c>
      <c r="AO112" s="218" t="s">
        <v>670</v>
      </c>
      <c r="AP112" s="212">
        <v>0.33</v>
      </c>
      <c r="AQ112" s="136"/>
      <c r="AR112" s="217" t="s">
        <v>613</v>
      </c>
      <c r="AS112" s="216" t="s">
        <v>632</v>
      </c>
      <c r="AT112" s="226"/>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row>
    <row r="113" spans="1:71" ht="151.5" customHeight="1" x14ac:dyDescent="0.25">
      <c r="A113" s="341"/>
      <c r="B113" s="343"/>
      <c r="C113" s="349"/>
      <c r="D113" s="352"/>
      <c r="E113" s="324"/>
      <c r="F113" s="324"/>
      <c r="G113" s="324"/>
      <c r="H113" s="347"/>
      <c r="I113" s="324"/>
      <c r="J113" s="340"/>
      <c r="K113" s="321"/>
      <c r="L113" s="332"/>
      <c r="M113" s="335"/>
      <c r="N113" s="138"/>
      <c r="O113" s="321"/>
      <c r="P113" s="332"/>
      <c r="Q113" s="337"/>
      <c r="R113" s="100">
        <v>2</v>
      </c>
      <c r="S113" s="139" t="s">
        <v>378</v>
      </c>
      <c r="T113" s="156" t="str">
        <f t="shared" si="181"/>
        <v>Probabilidad</v>
      </c>
      <c r="U113" s="157" t="s">
        <v>15</v>
      </c>
      <c r="V113" s="157" t="s">
        <v>9</v>
      </c>
      <c r="W113" s="158" t="str">
        <f t="shared" si="182"/>
        <v>30%</v>
      </c>
      <c r="X113" s="157" t="s">
        <v>19</v>
      </c>
      <c r="Y113" s="157" t="s">
        <v>22</v>
      </c>
      <c r="Z113" s="157" t="s">
        <v>110</v>
      </c>
      <c r="AA113" s="159">
        <f>IFERROR(IF(T113="Probabilidad",(AA112-(+AA112*W113)),IF(T113="Impacto",L113,"")),"")</f>
        <v>0.252</v>
      </c>
      <c r="AB113" s="106" t="str">
        <f t="shared" si="184"/>
        <v>Baja</v>
      </c>
      <c r="AC113" s="160">
        <f t="shared" si="185"/>
        <v>0.252</v>
      </c>
      <c r="AD113" s="106" t="str">
        <f t="shared" si="186"/>
        <v>Menor</v>
      </c>
      <c r="AE113" s="160">
        <v>0.4</v>
      </c>
      <c r="AF113" s="161" t="str">
        <f t="shared" si="188"/>
        <v>Moderado</v>
      </c>
      <c r="AG113" s="162" t="s">
        <v>122</v>
      </c>
      <c r="AH113" s="154" t="s">
        <v>598</v>
      </c>
      <c r="AI113" s="163" t="s">
        <v>269</v>
      </c>
      <c r="AJ113" s="167">
        <v>44563</v>
      </c>
      <c r="AK113" s="167" t="s">
        <v>410</v>
      </c>
      <c r="AL113" s="154" t="s">
        <v>468</v>
      </c>
      <c r="AM113" s="218" t="s">
        <v>669</v>
      </c>
      <c r="AN113" s="212">
        <v>0.33</v>
      </c>
      <c r="AO113" s="218" t="s">
        <v>671</v>
      </c>
      <c r="AP113" s="212">
        <v>0.33</v>
      </c>
      <c r="AQ113" s="136"/>
      <c r="AR113" s="217" t="s">
        <v>613</v>
      </c>
      <c r="AS113" s="216" t="s">
        <v>632</v>
      </c>
      <c r="AT113" s="226"/>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row>
    <row r="114" spans="1:71" ht="151.5" hidden="1" customHeight="1" x14ac:dyDescent="0.25">
      <c r="A114" s="341"/>
      <c r="B114" s="344"/>
      <c r="C114" s="349"/>
      <c r="D114" s="352"/>
      <c r="E114" s="324"/>
      <c r="F114" s="324"/>
      <c r="G114" s="324"/>
      <c r="H114" s="347"/>
      <c r="I114" s="324"/>
      <c r="J114" s="340"/>
      <c r="K114" s="322"/>
      <c r="L114" s="333"/>
      <c r="M114" s="335"/>
      <c r="N114" s="138"/>
      <c r="O114" s="322"/>
      <c r="P114" s="333"/>
      <c r="Q114" s="338"/>
      <c r="R114" s="100">
        <v>3</v>
      </c>
      <c r="S114" s="139"/>
      <c r="T114" s="156" t="str">
        <f t="shared" si="181"/>
        <v/>
      </c>
      <c r="U114" s="157"/>
      <c r="V114" s="157"/>
      <c r="W114" s="158"/>
      <c r="X114" s="157"/>
      <c r="Y114" s="157"/>
      <c r="Z114" s="157"/>
      <c r="AA114" s="159" t="str">
        <f>IFERROR(IF(T114="Probabilidad",(AA113-(+AA113*W114)),IF(T114="Impacto",L114,"")),"")</f>
        <v/>
      </c>
      <c r="AB114" s="106" t="str">
        <f t="shared" si="184"/>
        <v/>
      </c>
      <c r="AC114" s="160" t="str">
        <f t="shared" si="185"/>
        <v/>
      </c>
      <c r="AD114" s="106" t="str">
        <f t="shared" si="186"/>
        <v/>
      </c>
      <c r="AE114" s="160" t="str">
        <f t="shared" si="187"/>
        <v/>
      </c>
      <c r="AF114" s="161" t="str">
        <f t="shared" si="188"/>
        <v/>
      </c>
      <c r="AG114" s="162"/>
      <c r="AH114" s="154"/>
      <c r="AI114" s="163"/>
      <c r="AJ114" s="167"/>
      <c r="AK114" s="167"/>
      <c r="AL114" s="154"/>
      <c r="AM114" s="136"/>
      <c r="AN114" s="212">
        <v>0.33</v>
      </c>
      <c r="AO114" s="136"/>
      <c r="AP114" s="212">
        <v>0.33</v>
      </c>
      <c r="AQ114" s="136"/>
      <c r="AR114" s="217" t="s">
        <v>613</v>
      </c>
      <c r="AS114" s="136"/>
      <c r="AT114" s="226"/>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row>
    <row r="115" spans="1:71" ht="151.5" customHeight="1" x14ac:dyDescent="0.25">
      <c r="A115" s="341">
        <v>37</v>
      </c>
      <c r="B115" s="342" t="s">
        <v>336</v>
      </c>
      <c r="C115" s="348" t="s">
        <v>383</v>
      </c>
      <c r="D115" s="348" t="s">
        <v>466</v>
      </c>
      <c r="E115" s="323" t="s">
        <v>120</v>
      </c>
      <c r="F115" s="323" t="s">
        <v>541</v>
      </c>
      <c r="G115" s="323" t="s">
        <v>542</v>
      </c>
      <c r="H115" s="354" t="s">
        <v>362</v>
      </c>
      <c r="I115" s="323" t="s">
        <v>349</v>
      </c>
      <c r="J115" s="339">
        <v>12</v>
      </c>
      <c r="K115" s="320" t="str">
        <f>IF(J115&lt;=0,"",IF(J115&lt;=2,"Muy Baja",IF(J115&lt;=24,"Baja",IF(J115&lt;=500,"Media",IF(J115&lt;=5000,"Alta","Muy Alta")))))</f>
        <v>Baja</v>
      </c>
      <c r="L115" s="331">
        <f>IF(K115="","",IF(K115="Muy Baja",0.2,IF(K115="Baja",0.4,IF(K115="Media",0.6,IF(K115="Alta",0.8,IF(K115="Muy Alta",1,))))))</f>
        <v>0.4</v>
      </c>
      <c r="M115" s="334" t="s">
        <v>569</v>
      </c>
      <c r="N115" s="137" t="str">
        <f>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320"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331">
        <f>IF(O115="","",IF(O115="Leve",0.2,IF(O115="Menor",0.4,IF(O115="Moderado",0.6,IF(O115="Mayor",0.8,IF(O115="Catastrófico",1,))))))</f>
        <v>0.4</v>
      </c>
      <c r="Q115" s="336"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00">
        <v>1</v>
      </c>
      <c r="S115" s="139" t="s">
        <v>599</v>
      </c>
      <c r="T115" s="156" t="str">
        <f t="shared" si="181"/>
        <v>Probabilidad</v>
      </c>
      <c r="U115" s="157" t="s">
        <v>14</v>
      </c>
      <c r="V115" s="157" t="s">
        <v>9</v>
      </c>
      <c r="W115" s="158" t="str">
        <f t="shared" si="182"/>
        <v>40%</v>
      </c>
      <c r="X115" s="157" t="s">
        <v>19</v>
      </c>
      <c r="Y115" s="157" t="s">
        <v>22</v>
      </c>
      <c r="Z115" s="157" t="s">
        <v>110</v>
      </c>
      <c r="AA115" s="159">
        <f t="shared" si="183"/>
        <v>0.24</v>
      </c>
      <c r="AB115" s="106" t="str">
        <f t="shared" si="184"/>
        <v>Baja</v>
      </c>
      <c r="AC115" s="160">
        <f t="shared" si="185"/>
        <v>0.24</v>
      </c>
      <c r="AD115" s="106" t="str">
        <f t="shared" si="186"/>
        <v>Menor</v>
      </c>
      <c r="AE115" s="160">
        <f t="shared" si="187"/>
        <v>0.4</v>
      </c>
      <c r="AF115" s="161" t="str">
        <f t="shared" si="188"/>
        <v>Moderado</v>
      </c>
      <c r="AG115" s="162" t="s">
        <v>122</v>
      </c>
      <c r="AH115" s="154" t="s">
        <v>600</v>
      </c>
      <c r="AI115" s="163" t="s">
        <v>206</v>
      </c>
      <c r="AJ115" s="167">
        <v>44568</v>
      </c>
      <c r="AK115" s="167" t="s">
        <v>410</v>
      </c>
      <c r="AL115" s="154" t="s">
        <v>469</v>
      </c>
      <c r="AM115" s="218" t="s">
        <v>672</v>
      </c>
      <c r="AN115" s="212">
        <v>0.33</v>
      </c>
      <c r="AO115" s="218" t="s">
        <v>674</v>
      </c>
      <c r="AP115" s="212">
        <v>0.33</v>
      </c>
      <c r="AQ115" s="136"/>
      <c r="AR115" s="217" t="s">
        <v>613</v>
      </c>
      <c r="AS115" s="216" t="s">
        <v>632</v>
      </c>
      <c r="AT115" s="226"/>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row>
    <row r="116" spans="1:71" ht="151.5" customHeight="1" x14ac:dyDescent="0.25">
      <c r="A116" s="341"/>
      <c r="B116" s="343"/>
      <c r="C116" s="349"/>
      <c r="D116" s="352"/>
      <c r="E116" s="324"/>
      <c r="F116" s="324"/>
      <c r="G116" s="324"/>
      <c r="H116" s="355"/>
      <c r="I116" s="324"/>
      <c r="J116" s="340"/>
      <c r="K116" s="321"/>
      <c r="L116" s="332"/>
      <c r="M116" s="335"/>
      <c r="N116" s="138"/>
      <c r="O116" s="321"/>
      <c r="P116" s="332"/>
      <c r="Q116" s="337"/>
      <c r="R116" s="100">
        <v>2</v>
      </c>
      <c r="S116" s="139" t="s">
        <v>393</v>
      </c>
      <c r="T116" s="156" t="str">
        <f t="shared" si="181"/>
        <v>Probabilidad</v>
      </c>
      <c r="U116" s="157" t="s">
        <v>15</v>
      </c>
      <c r="V116" s="157" t="s">
        <v>9</v>
      </c>
      <c r="W116" s="158" t="str">
        <f t="shared" si="182"/>
        <v>30%</v>
      </c>
      <c r="X116" s="157" t="s">
        <v>19</v>
      </c>
      <c r="Y116" s="157" t="s">
        <v>22</v>
      </c>
      <c r="Z116" s="157" t="s">
        <v>110</v>
      </c>
      <c r="AA116" s="159">
        <f>IFERROR(IF(T116="Probabilidad",(AA115-(+AA115*W116)),IF(T116="Impacto",L116,"")),"")</f>
        <v>0.16799999999999998</v>
      </c>
      <c r="AB116" s="106" t="str">
        <f t="shared" si="184"/>
        <v>Muy Baja</v>
      </c>
      <c r="AC116" s="160">
        <f t="shared" si="185"/>
        <v>0.16799999999999998</v>
      </c>
      <c r="AD116" s="106" t="str">
        <f t="shared" si="186"/>
        <v>Menor</v>
      </c>
      <c r="AE116" s="160">
        <v>0.4</v>
      </c>
      <c r="AF116" s="161" t="str">
        <f t="shared" si="188"/>
        <v>Bajo</v>
      </c>
      <c r="AG116" s="162" t="s">
        <v>122</v>
      </c>
      <c r="AH116" s="154" t="s">
        <v>601</v>
      </c>
      <c r="AI116" s="163" t="s">
        <v>206</v>
      </c>
      <c r="AJ116" s="167">
        <v>44564</v>
      </c>
      <c r="AK116" s="167" t="s">
        <v>410</v>
      </c>
      <c r="AL116" s="154" t="s">
        <v>469</v>
      </c>
      <c r="AM116" s="218" t="s">
        <v>673</v>
      </c>
      <c r="AN116" s="212">
        <v>0.33</v>
      </c>
      <c r="AO116" s="218" t="s">
        <v>675</v>
      </c>
      <c r="AP116" s="212">
        <v>0.33</v>
      </c>
      <c r="AQ116" s="136"/>
      <c r="AR116" s="217" t="s">
        <v>613</v>
      </c>
      <c r="AS116" s="216" t="s">
        <v>632</v>
      </c>
      <c r="AT116" s="226"/>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row>
    <row r="117" spans="1:71" ht="151.5" hidden="1" customHeight="1" x14ac:dyDescent="0.25">
      <c r="A117" s="341"/>
      <c r="B117" s="344"/>
      <c r="C117" s="349"/>
      <c r="D117" s="352"/>
      <c r="E117" s="324"/>
      <c r="F117" s="324"/>
      <c r="G117" s="324"/>
      <c r="H117" s="355"/>
      <c r="I117" s="324"/>
      <c r="J117" s="340"/>
      <c r="K117" s="322"/>
      <c r="L117" s="333"/>
      <c r="M117" s="335"/>
      <c r="N117" s="138"/>
      <c r="O117" s="322"/>
      <c r="P117" s="333"/>
      <c r="Q117" s="338"/>
      <c r="R117" s="100">
        <v>3</v>
      </c>
      <c r="S117" s="139"/>
      <c r="T117" s="156" t="str">
        <f t="shared" si="181"/>
        <v/>
      </c>
      <c r="U117" s="157"/>
      <c r="V117" s="157"/>
      <c r="W117" s="158"/>
      <c r="X117" s="157"/>
      <c r="Y117" s="157"/>
      <c r="Z117" s="157"/>
      <c r="AA117" s="159" t="str">
        <f>IFERROR(IF(T117="Probabilidad",(AA116-(+AA116*W117)),IF(T117="Impacto",L117,"")),"")</f>
        <v/>
      </c>
      <c r="AB117" s="106" t="str">
        <f t="shared" si="184"/>
        <v/>
      </c>
      <c r="AC117" s="160" t="str">
        <f t="shared" si="185"/>
        <v/>
      </c>
      <c r="AD117" s="106" t="str">
        <f t="shared" si="186"/>
        <v/>
      </c>
      <c r="AE117" s="160" t="str">
        <f t="shared" si="187"/>
        <v/>
      </c>
      <c r="AF117" s="161" t="str">
        <f t="shared" si="188"/>
        <v/>
      </c>
      <c r="AG117" s="162"/>
      <c r="AH117" s="154"/>
      <c r="AI117" s="163"/>
      <c r="AJ117" s="167"/>
      <c r="AK117" s="167"/>
      <c r="AL117" s="154"/>
      <c r="AM117" s="136"/>
      <c r="AN117" s="212">
        <v>0.33</v>
      </c>
      <c r="AO117" s="136"/>
      <c r="AP117" s="212">
        <v>0.33</v>
      </c>
      <c r="AQ117" s="136"/>
      <c r="AR117" s="217" t="s">
        <v>613</v>
      </c>
      <c r="AS117" s="136"/>
      <c r="AT117" s="226"/>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row>
    <row r="118" spans="1:71" ht="151.5" customHeight="1" x14ac:dyDescent="0.25">
      <c r="A118" s="341">
        <v>38</v>
      </c>
      <c r="B118" s="342" t="s">
        <v>336</v>
      </c>
      <c r="C118" s="348" t="s">
        <v>383</v>
      </c>
      <c r="D118" s="348" t="s">
        <v>470</v>
      </c>
      <c r="E118" s="323" t="s">
        <v>120</v>
      </c>
      <c r="F118" s="323" t="s">
        <v>543</v>
      </c>
      <c r="G118" s="323" t="s">
        <v>363</v>
      </c>
      <c r="H118" s="346" t="s">
        <v>471</v>
      </c>
      <c r="I118" s="323" t="s">
        <v>115</v>
      </c>
      <c r="J118" s="339">
        <v>3000</v>
      </c>
      <c r="K118" s="320" t="str">
        <f>IF(J118&lt;=0,"",IF(J118&lt;=2,"Muy Baja",IF(J118&lt;=24,"Baja",IF(J118&lt;=500,"Media",IF(J118&lt;=5000,"Alta","Muy Alta")))))</f>
        <v>Alta</v>
      </c>
      <c r="L118" s="331">
        <f>IF(K118="","",IF(K118="Muy Baja",0.2,IF(K118="Baja",0.4,IF(K118="Media",0.6,IF(K118="Alta",0.8,IF(K118="Muy Alta",1,))))))</f>
        <v>0.8</v>
      </c>
      <c r="M118" s="334" t="s">
        <v>562</v>
      </c>
      <c r="N118" s="137" t="str">
        <f>IF(NOT(ISERROR(MATCH(M118,'Tabla Impacto'!$B$221:$B$223,0))),'Tabla Impacto'!$F$223&amp;"Por favor no seleccionar los criterios de impacto(Afectación Económica o presupuestal y Pérdida Reputacional)",M118)</f>
        <v xml:space="preserve"> Entre 10 y 50 SMLMV </v>
      </c>
      <c r="O118" s="320" t="str">
        <f>IF(OR(N118='Tabla Impacto'!$C$11,N118='Tabla Impacto'!$D$11),"Leve",IF(OR(N118='Tabla Impacto'!$C$12,N118='Tabla Impacto'!$D$12),"Menor",IF(OR(N118='Tabla Impacto'!$C$13,N118='Tabla Impacto'!$D$13),"Moderado",IF(OR(N118='Tabla Impacto'!$C$14,N118='Tabla Impacto'!$D$14),"Mayor",IF(OR(N118='Tabla Impacto'!$C$15,N118='Tabla Impacto'!$D$15),"Catastrófico","")))))</f>
        <v>Menor</v>
      </c>
      <c r="P118" s="331">
        <f>IF(O118="","",IF(O118="Leve",0.2,IF(O118="Menor",0.4,IF(O118="Moderado",0.6,IF(O118="Mayor",0.8,IF(O118="Catastrófico",1,))))))</f>
        <v>0.4</v>
      </c>
      <c r="Q118" s="336"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00">
        <v>1</v>
      </c>
      <c r="S118" s="139" t="s">
        <v>394</v>
      </c>
      <c r="T118" s="156" t="str">
        <f t="shared" si="181"/>
        <v>Probabilidad</v>
      </c>
      <c r="U118" s="157" t="s">
        <v>14</v>
      </c>
      <c r="V118" s="157" t="s">
        <v>9</v>
      </c>
      <c r="W118" s="158" t="str">
        <f t="shared" si="182"/>
        <v>40%</v>
      </c>
      <c r="X118" s="157" t="s">
        <v>19</v>
      </c>
      <c r="Y118" s="157" t="s">
        <v>22</v>
      </c>
      <c r="Z118" s="157" t="s">
        <v>110</v>
      </c>
      <c r="AA118" s="159">
        <f t="shared" si="183"/>
        <v>0.48</v>
      </c>
      <c r="AB118" s="106" t="str">
        <f t="shared" si="184"/>
        <v>Media</v>
      </c>
      <c r="AC118" s="160">
        <f t="shared" si="185"/>
        <v>0.48</v>
      </c>
      <c r="AD118" s="106" t="str">
        <f t="shared" si="186"/>
        <v>Menor</v>
      </c>
      <c r="AE118" s="160">
        <f t="shared" si="187"/>
        <v>0.4</v>
      </c>
      <c r="AF118" s="161" t="str">
        <f t="shared" si="188"/>
        <v>Moderado</v>
      </c>
      <c r="AG118" s="162" t="s">
        <v>122</v>
      </c>
      <c r="AH118" s="154" t="s">
        <v>602</v>
      </c>
      <c r="AI118" s="163" t="s">
        <v>206</v>
      </c>
      <c r="AJ118" s="167">
        <v>44564</v>
      </c>
      <c r="AK118" s="167" t="s">
        <v>410</v>
      </c>
      <c r="AL118" s="154" t="s">
        <v>468</v>
      </c>
      <c r="AM118" s="218" t="s">
        <v>676</v>
      </c>
      <c r="AN118" s="212">
        <v>0.33</v>
      </c>
      <c r="AO118" s="218" t="s">
        <v>679</v>
      </c>
      <c r="AP118" s="212">
        <v>0.33</v>
      </c>
      <c r="AQ118" s="136"/>
      <c r="AR118" s="217" t="s">
        <v>613</v>
      </c>
      <c r="AS118" s="216" t="s">
        <v>632</v>
      </c>
      <c r="AT118" s="226"/>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row>
    <row r="119" spans="1:71" ht="151.5" customHeight="1" x14ac:dyDescent="0.25">
      <c r="A119" s="341"/>
      <c r="B119" s="343"/>
      <c r="C119" s="349"/>
      <c r="D119" s="352"/>
      <c r="E119" s="324"/>
      <c r="F119" s="324"/>
      <c r="G119" s="324"/>
      <c r="H119" s="347"/>
      <c r="I119" s="324"/>
      <c r="J119" s="340"/>
      <c r="K119" s="321"/>
      <c r="L119" s="332"/>
      <c r="M119" s="335"/>
      <c r="N119" s="138"/>
      <c r="O119" s="321"/>
      <c r="P119" s="332"/>
      <c r="Q119" s="337"/>
      <c r="R119" s="100">
        <v>2</v>
      </c>
      <c r="S119" s="139" t="s">
        <v>472</v>
      </c>
      <c r="T119" s="156" t="str">
        <f t="shared" si="181"/>
        <v>Probabilidad</v>
      </c>
      <c r="U119" s="157" t="s">
        <v>14</v>
      </c>
      <c r="V119" s="157" t="s">
        <v>9</v>
      </c>
      <c r="W119" s="158" t="str">
        <f t="shared" si="182"/>
        <v>40%</v>
      </c>
      <c r="X119" s="157" t="s">
        <v>19</v>
      </c>
      <c r="Y119" s="157" t="s">
        <v>22</v>
      </c>
      <c r="Z119" s="157" t="s">
        <v>110</v>
      </c>
      <c r="AA119" s="159">
        <f>IFERROR(IF(T119="Probabilidad",(AA118-(+AA118*W119)),IF(T119="Impacto",L119,"")),"")</f>
        <v>0.28799999999999998</v>
      </c>
      <c r="AB119" s="106" t="str">
        <f t="shared" si="184"/>
        <v>Baja</v>
      </c>
      <c r="AC119" s="160">
        <f t="shared" si="185"/>
        <v>0.28799999999999998</v>
      </c>
      <c r="AD119" s="106" t="str">
        <f t="shared" si="186"/>
        <v>Menor</v>
      </c>
      <c r="AE119" s="160">
        <v>0.4</v>
      </c>
      <c r="AF119" s="161" t="str">
        <f t="shared" si="188"/>
        <v>Moderado</v>
      </c>
      <c r="AG119" s="162" t="s">
        <v>122</v>
      </c>
      <c r="AH119" s="154" t="s">
        <v>602</v>
      </c>
      <c r="AI119" s="163" t="s">
        <v>206</v>
      </c>
      <c r="AJ119" s="167">
        <v>44564</v>
      </c>
      <c r="AK119" s="167" t="s">
        <v>410</v>
      </c>
      <c r="AL119" s="154" t="s">
        <v>468</v>
      </c>
      <c r="AM119" s="218" t="s">
        <v>677</v>
      </c>
      <c r="AN119" s="212">
        <v>0.33</v>
      </c>
      <c r="AO119" s="218" t="s">
        <v>680</v>
      </c>
      <c r="AP119" s="212">
        <v>0.33</v>
      </c>
      <c r="AQ119" s="136"/>
      <c r="AR119" s="217" t="s">
        <v>613</v>
      </c>
      <c r="AS119" s="216" t="s">
        <v>632</v>
      </c>
      <c r="AT119" s="226"/>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row>
    <row r="120" spans="1:71" ht="151.5" customHeight="1" x14ac:dyDescent="0.25">
      <c r="A120" s="341"/>
      <c r="B120" s="344"/>
      <c r="C120" s="349"/>
      <c r="D120" s="352"/>
      <c r="E120" s="324"/>
      <c r="F120" s="324"/>
      <c r="G120" s="324"/>
      <c r="H120" s="347"/>
      <c r="I120" s="324"/>
      <c r="J120" s="340"/>
      <c r="K120" s="322"/>
      <c r="L120" s="333"/>
      <c r="M120" s="335"/>
      <c r="N120" s="138"/>
      <c r="O120" s="322"/>
      <c r="P120" s="333"/>
      <c r="Q120" s="338"/>
      <c r="R120" s="100">
        <v>3</v>
      </c>
      <c r="S120" s="139" t="s">
        <v>395</v>
      </c>
      <c r="T120" s="156" t="str">
        <f t="shared" si="181"/>
        <v>Probabilidad</v>
      </c>
      <c r="U120" s="157" t="s">
        <v>14</v>
      </c>
      <c r="V120" s="157" t="s">
        <v>9</v>
      </c>
      <c r="W120" s="158" t="str">
        <f t="shared" si="182"/>
        <v>40%</v>
      </c>
      <c r="X120" s="157" t="s">
        <v>19</v>
      </c>
      <c r="Y120" s="157" t="s">
        <v>22</v>
      </c>
      <c r="Z120" s="157" t="s">
        <v>110</v>
      </c>
      <c r="AA120" s="159">
        <f>IFERROR(IF(T120="Probabilidad",(AA119-(+A119*W120)),IF(T120="Impacto",L120,"")),"")</f>
        <v>0.28799999999999998</v>
      </c>
      <c r="AB120" s="106" t="str">
        <f t="shared" si="184"/>
        <v>Baja</v>
      </c>
      <c r="AC120" s="160">
        <f t="shared" si="185"/>
        <v>0.28799999999999998</v>
      </c>
      <c r="AD120" s="106" t="str">
        <f t="shared" si="186"/>
        <v>Menor</v>
      </c>
      <c r="AE120" s="160">
        <v>0.4</v>
      </c>
      <c r="AF120" s="161" t="str">
        <f t="shared" si="188"/>
        <v>Moderado</v>
      </c>
      <c r="AG120" s="162" t="s">
        <v>122</v>
      </c>
      <c r="AH120" s="154" t="s">
        <v>602</v>
      </c>
      <c r="AI120" s="163" t="s">
        <v>206</v>
      </c>
      <c r="AJ120" s="167">
        <v>44564</v>
      </c>
      <c r="AK120" s="167" t="s">
        <v>410</v>
      </c>
      <c r="AL120" s="154" t="s">
        <v>468</v>
      </c>
      <c r="AM120" s="218" t="s">
        <v>678</v>
      </c>
      <c r="AN120" s="212">
        <v>0.33</v>
      </c>
      <c r="AO120" s="218" t="s">
        <v>681</v>
      </c>
      <c r="AP120" s="212">
        <v>0.33</v>
      </c>
      <c r="AQ120" s="136"/>
      <c r="AR120" s="217" t="s">
        <v>613</v>
      </c>
      <c r="AS120" s="216" t="s">
        <v>632</v>
      </c>
      <c r="AT120" s="226"/>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row>
    <row r="121" spans="1:71" ht="151.5" customHeight="1" x14ac:dyDescent="0.25">
      <c r="A121" s="341">
        <v>39</v>
      </c>
      <c r="B121" s="342" t="s">
        <v>473</v>
      </c>
      <c r="C121" s="351" t="s">
        <v>474</v>
      </c>
      <c r="D121" s="348" t="s">
        <v>475</v>
      </c>
      <c r="E121" s="323" t="s">
        <v>120</v>
      </c>
      <c r="F121" s="350" t="s">
        <v>582</v>
      </c>
      <c r="G121" s="350" t="s">
        <v>476</v>
      </c>
      <c r="H121" s="346" t="s">
        <v>583</v>
      </c>
      <c r="I121" s="323" t="s">
        <v>349</v>
      </c>
      <c r="J121" s="339">
        <v>49</v>
      </c>
      <c r="K121" s="320" t="str">
        <f>IF(J121&lt;=0,"",IF(J121&lt;=2,"Muy Baja",IF(J121&lt;=24,"Baja",IF(J121&lt;=500,"Media",IF(J121&lt;=5000,"Alta","Muy Alta")))))</f>
        <v>Media</v>
      </c>
      <c r="L121" s="331">
        <f>IF(K121="","",IF(K121="Muy Baja",0.2,IF(K121="Baja",0.4,IF(K121="Media",0.6,IF(K121="Alta",0.8,IF(K121="Muy Alta",1,))))))</f>
        <v>0.6</v>
      </c>
      <c r="M121" s="334" t="s">
        <v>564</v>
      </c>
      <c r="N121" s="137"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20"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31">
        <f>IF(O121="","",IF(O121="Leve",0.2,IF(O121="Menor",0.4,IF(O121="Moderado",0.6,IF(O121="Mayor",0.8,IF(O121="Catastrófico",1,))))))</f>
        <v>0.6</v>
      </c>
      <c r="Q121" s="336"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00">
        <v>1</v>
      </c>
      <c r="S121" s="146" t="s">
        <v>584</v>
      </c>
      <c r="T121" s="156" t="str">
        <f t="shared" si="181"/>
        <v>Probabilidad</v>
      </c>
      <c r="U121" s="157" t="s">
        <v>14</v>
      </c>
      <c r="V121" s="157" t="s">
        <v>9</v>
      </c>
      <c r="W121" s="158" t="str">
        <f t="shared" si="182"/>
        <v>40%</v>
      </c>
      <c r="X121" s="157" t="s">
        <v>19</v>
      </c>
      <c r="Y121" s="157" t="s">
        <v>22</v>
      </c>
      <c r="Z121" s="157" t="s">
        <v>110</v>
      </c>
      <c r="AA121" s="159">
        <f t="shared" si="183"/>
        <v>0.36</v>
      </c>
      <c r="AB121" s="106" t="str">
        <f t="shared" si="184"/>
        <v>Baja</v>
      </c>
      <c r="AC121" s="160">
        <f t="shared" si="185"/>
        <v>0.36</v>
      </c>
      <c r="AD121" s="106" t="str">
        <f t="shared" si="186"/>
        <v>Moderado</v>
      </c>
      <c r="AE121" s="160">
        <f t="shared" si="187"/>
        <v>0.6</v>
      </c>
      <c r="AF121" s="161" t="str">
        <f t="shared" si="188"/>
        <v>Moderado</v>
      </c>
      <c r="AG121" s="162" t="s">
        <v>122</v>
      </c>
      <c r="AH121" s="145" t="s">
        <v>478</v>
      </c>
      <c r="AI121" s="148" t="s">
        <v>477</v>
      </c>
      <c r="AJ121" s="167" t="s">
        <v>199</v>
      </c>
      <c r="AK121" s="167" t="s">
        <v>479</v>
      </c>
      <c r="AL121" s="148" t="s">
        <v>585</v>
      </c>
      <c r="AM121" s="218" t="s">
        <v>682</v>
      </c>
      <c r="AN121" s="212">
        <v>0.33</v>
      </c>
      <c r="AO121" s="218" t="s">
        <v>684</v>
      </c>
      <c r="AP121" s="212">
        <v>0.33</v>
      </c>
      <c r="AQ121" s="136"/>
      <c r="AR121" s="217" t="s">
        <v>613</v>
      </c>
      <c r="AS121" s="216" t="s">
        <v>632</v>
      </c>
      <c r="AT121" s="226"/>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row>
    <row r="122" spans="1:71" ht="151.5" customHeight="1" x14ac:dyDescent="0.25">
      <c r="A122" s="341"/>
      <c r="B122" s="343"/>
      <c r="C122" s="352"/>
      <c r="D122" s="352"/>
      <c r="E122" s="324"/>
      <c r="F122" s="324"/>
      <c r="G122" s="324"/>
      <c r="H122" s="347"/>
      <c r="I122" s="324"/>
      <c r="J122" s="340"/>
      <c r="K122" s="321"/>
      <c r="L122" s="332"/>
      <c r="M122" s="335"/>
      <c r="N122" s="138"/>
      <c r="O122" s="321"/>
      <c r="P122" s="332"/>
      <c r="Q122" s="337"/>
      <c r="R122" s="100">
        <v>2</v>
      </c>
      <c r="S122" s="147" t="s">
        <v>574</v>
      </c>
      <c r="T122" s="156" t="str">
        <f t="shared" si="181"/>
        <v>Probabilidad</v>
      </c>
      <c r="U122" s="157" t="s">
        <v>15</v>
      </c>
      <c r="V122" s="157" t="s">
        <v>9</v>
      </c>
      <c r="W122" s="158" t="str">
        <f t="shared" si="182"/>
        <v>30%</v>
      </c>
      <c r="X122" s="157" t="s">
        <v>19</v>
      </c>
      <c r="Y122" s="157" t="s">
        <v>23</v>
      </c>
      <c r="Z122" s="157" t="s">
        <v>110</v>
      </c>
      <c r="AA122" s="159">
        <f>IFERROR(IF(T122="Probabilidad",(AA121-(+AA121*W122)),IF(T122="Impacto",L122,"")),"")</f>
        <v>0.252</v>
      </c>
      <c r="AB122" s="106" t="str">
        <f t="shared" si="184"/>
        <v>Baja</v>
      </c>
      <c r="AC122" s="160">
        <f t="shared" si="185"/>
        <v>0.252</v>
      </c>
      <c r="AD122" s="106" t="str">
        <f t="shared" si="186"/>
        <v>Leve</v>
      </c>
      <c r="AE122" s="160">
        <f t="shared" si="187"/>
        <v>0</v>
      </c>
      <c r="AF122" s="161" t="str">
        <f t="shared" si="188"/>
        <v>Bajo</v>
      </c>
      <c r="AG122" s="162" t="s">
        <v>122</v>
      </c>
      <c r="AH122" s="145" t="s">
        <v>586</v>
      </c>
      <c r="AI122" s="183" t="s">
        <v>206</v>
      </c>
      <c r="AJ122" s="167" t="s">
        <v>199</v>
      </c>
      <c r="AK122" s="167" t="s">
        <v>199</v>
      </c>
      <c r="AL122" s="145" t="s">
        <v>480</v>
      </c>
      <c r="AM122" s="218" t="s">
        <v>683</v>
      </c>
      <c r="AN122" s="212">
        <v>0.33</v>
      </c>
      <c r="AO122" s="218" t="s">
        <v>685</v>
      </c>
      <c r="AP122" s="212">
        <v>0.33</v>
      </c>
      <c r="AQ122" s="136"/>
      <c r="AR122" s="217" t="s">
        <v>613</v>
      </c>
      <c r="AS122" s="216" t="s">
        <v>632</v>
      </c>
      <c r="AT122" s="226"/>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row>
    <row r="123" spans="1:71" ht="151.5" hidden="1" customHeight="1" x14ac:dyDescent="0.25">
      <c r="A123" s="341"/>
      <c r="B123" s="344"/>
      <c r="C123" s="352"/>
      <c r="D123" s="352"/>
      <c r="E123" s="324"/>
      <c r="F123" s="324"/>
      <c r="G123" s="324"/>
      <c r="H123" s="347"/>
      <c r="I123" s="324"/>
      <c r="J123" s="340"/>
      <c r="K123" s="322"/>
      <c r="L123" s="333"/>
      <c r="M123" s="335"/>
      <c r="N123" s="138"/>
      <c r="O123" s="322"/>
      <c r="P123" s="333"/>
      <c r="Q123" s="338"/>
      <c r="R123" s="100">
        <v>3</v>
      </c>
      <c r="S123" s="139"/>
      <c r="T123" s="156" t="str">
        <f t="shared" si="181"/>
        <v/>
      </c>
      <c r="U123" s="157"/>
      <c r="V123" s="157"/>
      <c r="W123" s="158"/>
      <c r="X123" s="157"/>
      <c r="Y123" s="157"/>
      <c r="Z123" s="157"/>
      <c r="AA123" s="159"/>
      <c r="AB123" s="106"/>
      <c r="AC123" s="160"/>
      <c r="AD123" s="106"/>
      <c r="AE123" s="160"/>
      <c r="AF123" s="161"/>
      <c r="AG123" s="162"/>
      <c r="AH123" s="154"/>
      <c r="AI123" s="163"/>
      <c r="AJ123" s="167"/>
      <c r="AK123" s="167"/>
      <c r="AL123" s="154"/>
      <c r="AM123" s="136"/>
      <c r="AN123" s="212">
        <v>0.33</v>
      </c>
      <c r="AO123" s="136"/>
      <c r="AP123" s="212">
        <v>0.33</v>
      </c>
      <c r="AQ123" s="136"/>
      <c r="AR123" s="217" t="s">
        <v>613</v>
      </c>
      <c r="AS123" s="136"/>
      <c r="AT123" s="226"/>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row>
    <row r="124" spans="1:71" ht="151.5" customHeight="1" x14ac:dyDescent="0.25">
      <c r="A124" s="341">
        <v>40</v>
      </c>
      <c r="B124" s="342" t="s">
        <v>473</v>
      </c>
      <c r="C124" s="351" t="s">
        <v>474</v>
      </c>
      <c r="D124" s="348" t="s">
        <v>475</v>
      </c>
      <c r="E124" s="323" t="s">
        <v>120</v>
      </c>
      <c r="F124" s="350" t="s">
        <v>587</v>
      </c>
      <c r="G124" s="350" t="s">
        <v>588</v>
      </c>
      <c r="H124" s="346" t="s">
        <v>589</v>
      </c>
      <c r="I124" s="323" t="s">
        <v>349</v>
      </c>
      <c r="J124" s="339">
        <v>60</v>
      </c>
      <c r="K124" s="320" t="str">
        <f>IF(J124&lt;=0,"",IF(J124&lt;=2,"Muy Baja",IF(J124&lt;=24,"Baja",IF(J124&lt;=500,"Media",IF(J124&lt;=5000,"Alta","Muy Alta")))))</f>
        <v>Media</v>
      </c>
      <c r="L124" s="331">
        <f>IF(K124="","",IF(K124="Muy Baja",0.2,IF(K124="Baja",0.4,IF(K124="Media",0.6,IF(K124="Alta",0.8,IF(K124="Muy Alta",1,))))))</f>
        <v>0.6</v>
      </c>
      <c r="M124" s="334" t="s">
        <v>564</v>
      </c>
      <c r="N124" s="137"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20"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31">
        <f>IF(O124="","",IF(O124="Leve",0.2,IF(O124="Menor",0.4,IF(O124="Moderado",0.6,IF(O124="Mayor",0.8,IF(O124="Catastrófico",1,))))))</f>
        <v>0.6</v>
      </c>
      <c r="Q124" s="336"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00">
        <v>1</v>
      </c>
      <c r="S124" s="139" t="s">
        <v>597</v>
      </c>
      <c r="T124" s="156" t="str">
        <f t="shared" ref="T124:T156" si="189">IF(OR(U124="Preventivo",U124="Detectivo"),"Probabilidad",IF(U124="Correctivo","Impacto",""))</f>
        <v>Probabilidad</v>
      </c>
      <c r="U124" s="157" t="s">
        <v>15</v>
      </c>
      <c r="V124" s="157" t="s">
        <v>9</v>
      </c>
      <c r="W124" s="158" t="str">
        <f t="shared" ref="W124:W156" si="190">IF(AND(U124="Preventivo",V124="Automático"),"50%",IF(AND(U124="Preventivo",V124="Manual"),"40%",IF(AND(U124="Detectivo",V124="Automático"),"40%",IF(AND(U124="Detectivo",V124="Manual"),"30%",IF(AND(U124="Correctivo",V124="Automático"),"35%",IF(AND(U124="Correctivo",V124="Manual"),"25%",""))))))</f>
        <v>30%</v>
      </c>
      <c r="X124" s="157" t="s">
        <v>20</v>
      </c>
      <c r="Y124" s="157" t="s">
        <v>23</v>
      </c>
      <c r="Z124" s="157" t="s">
        <v>111</v>
      </c>
      <c r="AA124" s="159">
        <f t="shared" ref="AA124:AA156" si="191">IFERROR(IF(T124="Probabilidad",(L124-(+L124*W124)),IF(T124="Impacto",L124,"")),"")</f>
        <v>0.42</v>
      </c>
      <c r="AB124" s="106" t="str">
        <f t="shared" ref="AB124:AB156" si="192">IFERROR(IF(AA124="","",IF(AA124&lt;=0.2,"Muy Baja",IF(AA124&lt;=0.4,"Baja",IF(AA124&lt;=0.6,"Media",IF(AA124&lt;=0.8,"Alta","Muy Alta"))))),"")</f>
        <v>Media</v>
      </c>
      <c r="AC124" s="160">
        <f t="shared" ref="AC124:AC156" si="193">+AA124</f>
        <v>0.42</v>
      </c>
      <c r="AD124" s="106" t="str">
        <f t="shared" ref="AD124:AD156" si="194">IFERROR(IF(AE124="","",IF(AE124&lt;=0.2,"Leve",IF(AE124&lt;=0.4,"Menor",IF(AE124&lt;=0.6,"Moderado",IF(AE124&lt;=0.8,"Mayor","Catastrófico"))))),"")</f>
        <v>Moderado</v>
      </c>
      <c r="AE124" s="160">
        <f t="shared" ref="AE124:AE156" si="195">IFERROR(IF(T124="Impacto",(P124-(+P124*W124)),IF(T124="Probabilidad",P124,"")),"")</f>
        <v>0.6</v>
      </c>
      <c r="AF124" s="161" t="str">
        <f t="shared" ref="AF124:AF156" si="196">IFERROR(IF(OR(AND(AB124="Muy Baja",AD124="Leve"),AND(AB124="Muy Baja",AD124="Menor"),AND(AB124="Baja",AD124="Leve")),"Bajo",IF(OR(AND(AB124="Muy baja",AD124="Moderado"),AND(AB124="Baja",AD124="Menor"),AND(AB124="Baja",AD124="Moderado"),AND(AB124="Media",AD124="Leve"),AND(AB124="Media",AD124="Menor"),AND(AB124="Media",AD124="Moderado"),AND(AB124="Alta",AD124="Leve"),AND(AB124="Alta",AD124="Menor")),"Moderado",IF(OR(AND(AB124="Muy Baja",AD124="Mayor"),AND(AB124="Baja",AD124="Mayor"),AND(AB124="Media",AD124="Mayor"),AND(AB124="Alta",AD124="Moderado"),AND(AB124="Alta",AD124="Mayor"),AND(AB124="Muy Alta",AD124="Leve"),AND(AB124="Muy Alta",AD124="Menor"),AND(AB124="Muy Alta",AD124="Moderado"),AND(AB124="Muy Alta",AD124="Mayor")),"Alto",IF(OR(AND(AB124="Muy Baja",AD124="Catastrófico"),AND(AB124="Baja",AD124="Catastrófico"),AND(AB124="Media",AD124="Catastrófico"),AND(AB124="Alta",AD124="Catastrófico"),AND(AB124="Muy Alta",AD124="Catastrófico")),"Extremo","")))),"")</f>
        <v>Moderado</v>
      </c>
      <c r="AG124" s="162" t="s">
        <v>122</v>
      </c>
      <c r="AH124" s="154" t="s">
        <v>590</v>
      </c>
      <c r="AI124" s="163" t="s">
        <v>477</v>
      </c>
      <c r="AJ124" s="167" t="s">
        <v>199</v>
      </c>
      <c r="AK124" s="167" t="s">
        <v>199</v>
      </c>
      <c r="AL124" s="154" t="s">
        <v>481</v>
      </c>
      <c r="AM124" s="218" t="s">
        <v>686</v>
      </c>
      <c r="AN124" s="212">
        <v>0.33</v>
      </c>
      <c r="AO124" s="218" t="s">
        <v>687</v>
      </c>
      <c r="AP124" s="212">
        <v>0.33</v>
      </c>
      <c r="AQ124" s="136"/>
      <c r="AR124" s="217" t="s">
        <v>613</v>
      </c>
      <c r="AS124" s="216" t="s">
        <v>632</v>
      </c>
      <c r="AT124" s="226"/>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row>
    <row r="125" spans="1:71" ht="151.5" hidden="1" customHeight="1" x14ac:dyDescent="0.25">
      <c r="A125" s="341"/>
      <c r="B125" s="343"/>
      <c r="C125" s="352"/>
      <c r="D125" s="352"/>
      <c r="E125" s="324"/>
      <c r="F125" s="324"/>
      <c r="G125" s="324"/>
      <c r="H125" s="347"/>
      <c r="I125" s="324"/>
      <c r="J125" s="340"/>
      <c r="K125" s="321"/>
      <c r="L125" s="332"/>
      <c r="M125" s="335"/>
      <c r="N125" s="138"/>
      <c r="O125" s="321"/>
      <c r="P125" s="332"/>
      <c r="Q125" s="337"/>
      <c r="R125" s="100">
        <v>2</v>
      </c>
      <c r="S125" s="139"/>
      <c r="T125" s="156" t="str">
        <f t="shared" si="189"/>
        <v/>
      </c>
      <c r="U125" s="157"/>
      <c r="V125" s="157"/>
      <c r="W125" s="158"/>
      <c r="X125" s="157"/>
      <c r="Y125" s="157"/>
      <c r="Z125" s="157"/>
      <c r="AA125" s="159" t="str">
        <f>IFERROR(IF(T125="Probabilidad",(AA124-(+AA124*W125)),IF(T125="Impacto",L125,"")),"")</f>
        <v/>
      </c>
      <c r="AB125" s="106" t="str">
        <f t="shared" si="192"/>
        <v/>
      </c>
      <c r="AC125" s="160" t="str">
        <f t="shared" si="193"/>
        <v/>
      </c>
      <c r="AD125" s="106" t="str">
        <f t="shared" si="194"/>
        <v/>
      </c>
      <c r="AE125" s="160" t="str">
        <f t="shared" si="195"/>
        <v/>
      </c>
      <c r="AF125" s="161" t="str">
        <f t="shared" si="196"/>
        <v/>
      </c>
      <c r="AG125" s="162"/>
      <c r="AH125" s="154"/>
      <c r="AI125" s="163"/>
      <c r="AJ125" s="167"/>
      <c r="AK125" s="167"/>
      <c r="AL125" s="154"/>
      <c r="AM125" s="136"/>
      <c r="AN125" s="212">
        <v>0.33</v>
      </c>
      <c r="AO125" s="136"/>
      <c r="AP125" s="212">
        <v>0.33</v>
      </c>
      <c r="AQ125" s="136"/>
      <c r="AR125" s="217" t="s">
        <v>613</v>
      </c>
      <c r="AS125" s="136"/>
      <c r="AT125" s="226"/>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row>
    <row r="126" spans="1:71" ht="151.5" hidden="1" customHeight="1" x14ac:dyDescent="0.25">
      <c r="A126" s="341"/>
      <c r="B126" s="344"/>
      <c r="C126" s="352"/>
      <c r="D126" s="352"/>
      <c r="E126" s="324"/>
      <c r="F126" s="324"/>
      <c r="G126" s="324"/>
      <c r="H126" s="347"/>
      <c r="I126" s="324"/>
      <c r="J126" s="340"/>
      <c r="K126" s="322"/>
      <c r="L126" s="333"/>
      <c r="M126" s="335"/>
      <c r="N126" s="138"/>
      <c r="O126" s="322"/>
      <c r="P126" s="333"/>
      <c r="Q126" s="338"/>
      <c r="R126" s="100">
        <v>3</v>
      </c>
      <c r="S126" s="139"/>
      <c r="T126" s="156" t="str">
        <f t="shared" si="189"/>
        <v/>
      </c>
      <c r="U126" s="157"/>
      <c r="V126" s="157"/>
      <c r="W126" s="158"/>
      <c r="X126" s="157"/>
      <c r="Y126" s="157"/>
      <c r="Z126" s="157"/>
      <c r="AA126" s="159" t="str">
        <f>IFERROR(IF(T126="Probabilidad",(AA125-(+AA125*W126)),IF(T126="Impacto",L126,"")),"")</f>
        <v/>
      </c>
      <c r="AB126" s="106" t="str">
        <f t="shared" si="192"/>
        <v/>
      </c>
      <c r="AC126" s="160" t="str">
        <f t="shared" si="193"/>
        <v/>
      </c>
      <c r="AD126" s="106" t="str">
        <f t="shared" si="194"/>
        <v/>
      </c>
      <c r="AE126" s="160" t="str">
        <f t="shared" si="195"/>
        <v/>
      </c>
      <c r="AF126" s="161" t="str">
        <f t="shared" si="196"/>
        <v/>
      </c>
      <c r="AG126" s="162"/>
      <c r="AH126" s="154"/>
      <c r="AI126" s="163"/>
      <c r="AJ126" s="167"/>
      <c r="AK126" s="167"/>
      <c r="AL126" s="154"/>
      <c r="AM126" s="136"/>
      <c r="AN126" s="212">
        <v>0.33</v>
      </c>
      <c r="AO126" s="136"/>
      <c r="AP126" s="212">
        <v>0.33</v>
      </c>
      <c r="AQ126" s="136"/>
      <c r="AR126" s="217" t="s">
        <v>613</v>
      </c>
      <c r="AS126" s="136"/>
      <c r="AT126" s="226"/>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row>
    <row r="127" spans="1:71" ht="151.5" customHeight="1" x14ac:dyDescent="0.25">
      <c r="A127" s="341">
        <v>41</v>
      </c>
      <c r="B127" s="342" t="s">
        <v>473</v>
      </c>
      <c r="C127" s="351" t="s">
        <v>474</v>
      </c>
      <c r="D127" s="348" t="s">
        <v>475</v>
      </c>
      <c r="E127" s="323" t="s">
        <v>120</v>
      </c>
      <c r="F127" s="350" t="s">
        <v>482</v>
      </c>
      <c r="G127" s="323" t="s">
        <v>575</v>
      </c>
      <c r="H127" s="353" t="s">
        <v>576</v>
      </c>
      <c r="I127" s="323" t="s">
        <v>116</v>
      </c>
      <c r="J127" s="339">
        <v>13</v>
      </c>
      <c r="K127" s="320" t="str">
        <f>IF(J127&lt;=0,"",IF(J127&lt;=2,"Muy Baja",IF(J127&lt;=24,"Baja",IF(J127&lt;=500,"Media",IF(J127&lt;=5000,"Alta","Muy Alta")))))</f>
        <v>Baja</v>
      </c>
      <c r="L127" s="331">
        <f>IF(K127="","",IF(K127="Muy Baja",0.2,IF(K127="Baja",0.4,IF(K127="Media",0.6,IF(K127="Alta",0.8,IF(K127="Muy Alta",1,))))))</f>
        <v>0.4</v>
      </c>
      <c r="M127" s="334" t="s">
        <v>564</v>
      </c>
      <c r="N127" s="137" t="str">
        <f>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320" t="str">
        <f>IF(OR(N127='Tabla Impacto'!$C$11,N127='Tabla Impacto'!$D$11),"Leve",IF(OR(N127='Tabla Impacto'!$C$12,N127='Tabla Impacto'!$D$12),"Menor",IF(OR(N127='Tabla Impacto'!$C$13,N127='Tabla Impacto'!$D$13),"Moderado",IF(OR(N127='Tabla Impacto'!$C$14,N127='Tabla Impacto'!$D$14),"Mayor",IF(OR(N127='Tabla Impacto'!$C$15,N127='Tabla Impacto'!$D$15),"Catastrófico","")))))</f>
        <v>Moderado</v>
      </c>
      <c r="P127" s="331">
        <f>IF(O127="","",IF(O127="Leve",0.2,IF(O127="Menor",0.4,IF(O127="Moderado",0.6,IF(O127="Mayor",0.8,IF(O127="Catastrófico",1,))))))</f>
        <v>0.6</v>
      </c>
      <c r="Q127" s="336"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00">
        <v>1</v>
      </c>
      <c r="S127" s="153" t="s">
        <v>591</v>
      </c>
      <c r="T127" s="156" t="str">
        <f t="shared" si="189"/>
        <v>Probabilidad</v>
      </c>
      <c r="U127" s="157" t="s">
        <v>15</v>
      </c>
      <c r="V127" s="157" t="s">
        <v>9</v>
      </c>
      <c r="W127" s="158" t="str">
        <f t="shared" si="190"/>
        <v>30%</v>
      </c>
      <c r="X127" s="157" t="s">
        <v>20</v>
      </c>
      <c r="Y127" s="157" t="s">
        <v>22</v>
      </c>
      <c r="Z127" s="157" t="s">
        <v>110</v>
      </c>
      <c r="AA127" s="159">
        <f t="shared" si="191"/>
        <v>0.28000000000000003</v>
      </c>
      <c r="AB127" s="106" t="str">
        <f t="shared" si="192"/>
        <v>Baja</v>
      </c>
      <c r="AC127" s="160">
        <f t="shared" si="193"/>
        <v>0.28000000000000003</v>
      </c>
      <c r="AD127" s="106" t="str">
        <f t="shared" si="194"/>
        <v>Moderado</v>
      </c>
      <c r="AE127" s="160">
        <f t="shared" si="195"/>
        <v>0.6</v>
      </c>
      <c r="AF127" s="161" t="str">
        <f t="shared" si="196"/>
        <v>Moderado</v>
      </c>
      <c r="AG127" s="162" t="s">
        <v>122</v>
      </c>
      <c r="AH127" s="154" t="s">
        <v>592</v>
      </c>
      <c r="AI127" s="163" t="s">
        <v>219</v>
      </c>
      <c r="AJ127" s="167" t="s">
        <v>199</v>
      </c>
      <c r="AK127" s="167" t="s">
        <v>199</v>
      </c>
      <c r="AL127" s="154" t="s">
        <v>483</v>
      </c>
      <c r="AM127" s="218" t="s">
        <v>688</v>
      </c>
      <c r="AN127" s="212">
        <v>0.33</v>
      </c>
      <c r="AO127" s="218" t="s">
        <v>689</v>
      </c>
      <c r="AP127" s="212">
        <v>0.33</v>
      </c>
      <c r="AQ127" s="136"/>
      <c r="AR127" s="217" t="s">
        <v>613</v>
      </c>
      <c r="AS127" s="216" t="s">
        <v>632</v>
      </c>
      <c r="AT127" s="226"/>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row>
    <row r="128" spans="1:71" ht="151.5" hidden="1" customHeight="1" x14ac:dyDescent="0.25">
      <c r="A128" s="341"/>
      <c r="B128" s="343"/>
      <c r="C128" s="352"/>
      <c r="D128" s="352"/>
      <c r="E128" s="324"/>
      <c r="F128" s="324"/>
      <c r="G128" s="324"/>
      <c r="H128" s="347"/>
      <c r="I128" s="324"/>
      <c r="J128" s="340"/>
      <c r="K128" s="321"/>
      <c r="L128" s="332"/>
      <c r="M128" s="335"/>
      <c r="N128" s="138"/>
      <c r="O128" s="321"/>
      <c r="P128" s="332"/>
      <c r="Q128" s="337"/>
      <c r="R128" s="100">
        <v>2</v>
      </c>
      <c r="S128" s="139"/>
      <c r="T128" s="156" t="str">
        <f t="shared" si="189"/>
        <v/>
      </c>
      <c r="U128" s="157"/>
      <c r="V128" s="157"/>
      <c r="W128" s="158"/>
      <c r="X128" s="157"/>
      <c r="Y128" s="157"/>
      <c r="Z128" s="157"/>
      <c r="AA128" s="159" t="str">
        <f>IFERROR(IF(T128="Probabilidad",(AA127-(+AA127*W128)),IF(T128="Impacto",L128,"")),"")</f>
        <v/>
      </c>
      <c r="AB128" s="106" t="str">
        <f t="shared" si="192"/>
        <v/>
      </c>
      <c r="AC128" s="160" t="str">
        <f t="shared" si="193"/>
        <v/>
      </c>
      <c r="AD128" s="106" t="str">
        <f t="shared" si="194"/>
        <v/>
      </c>
      <c r="AE128" s="160" t="str">
        <f t="shared" si="195"/>
        <v/>
      </c>
      <c r="AF128" s="161" t="str">
        <f t="shared" si="196"/>
        <v/>
      </c>
      <c r="AG128" s="162"/>
      <c r="AH128" s="154"/>
      <c r="AI128" s="163"/>
      <c r="AJ128" s="167"/>
      <c r="AK128" s="167"/>
      <c r="AL128" s="154"/>
      <c r="AM128" s="136"/>
      <c r="AN128" s="212">
        <v>0.33</v>
      </c>
      <c r="AO128" s="136"/>
      <c r="AP128" s="212">
        <v>0.33</v>
      </c>
      <c r="AQ128" s="136"/>
      <c r="AR128" s="217" t="s">
        <v>613</v>
      </c>
      <c r="AS128" s="136"/>
      <c r="AT128" s="226"/>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row>
    <row r="129" spans="1:71" ht="151.5" hidden="1" customHeight="1" x14ac:dyDescent="0.25">
      <c r="A129" s="341"/>
      <c r="B129" s="344"/>
      <c r="C129" s="352"/>
      <c r="D129" s="352"/>
      <c r="E129" s="324"/>
      <c r="F129" s="324"/>
      <c r="G129" s="324"/>
      <c r="H129" s="347"/>
      <c r="I129" s="324"/>
      <c r="J129" s="340"/>
      <c r="K129" s="322"/>
      <c r="L129" s="333"/>
      <c r="M129" s="335"/>
      <c r="N129" s="138"/>
      <c r="O129" s="322"/>
      <c r="P129" s="333"/>
      <c r="Q129" s="338"/>
      <c r="R129" s="100">
        <v>3</v>
      </c>
      <c r="S129" s="139"/>
      <c r="T129" s="156" t="str">
        <f t="shared" si="189"/>
        <v/>
      </c>
      <c r="U129" s="157"/>
      <c r="V129" s="157"/>
      <c r="W129" s="158"/>
      <c r="X129" s="157"/>
      <c r="Y129" s="157"/>
      <c r="Z129" s="157"/>
      <c r="AA129" s="159" t="str">
        <f>IFERROR(IF(T129="Probabilidad",(AA128-(+AA128*W129)),IF(T129="Impacto",L129,"")),"")</f>
        <v/>
      </c>
      <c r="AB129" s="106" t="str">
        <f t="shared" si="192"/>
        <v/>
      </c>
      <c r="AC129" s="160" t="str">
        <f t="shared" si="193"/>
        <v/>
      </c>
      <c r="AD129" s="106" t="str">
        <f t="shared" si="194"/>
        <v/>
      </c>
      <c r="AE129" s="160" t="str">
        <f t="shared" si="195"/>
        <v/>
      </c>
      <c r="AF129" s="161" t="str">
        <f t="shared" si="196"/>
        <v/>
      </c>
      <c r="AG129" s="162"/>
      <c r="AH129" s="154"/>
      <c r="AI129" s="163"/>
      <c r="AJ129" s="167"/>
      <c r="AK129" s="167"/>
      <c r="AL129" s="154"/>
      <c r="AM129" s="136"/>
      <c r="AN129" s="212">
        <v>0.33</v>
      </c>
      <c r="AO129" s="136"/>
      <c r="AP129" s="212">
        <v>0.33</v>
      </c>
      <c r="AQ129" s="136"/>
      <c r="AR129" s="217" t="s">
        <v>613</v>
      </c>
      <c r="AS129" s="136"/>
      <c r="AT129" s="226"/>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row>
    <row r="130" spans="1:71" ht="151.5" customHeight="1" x14ac:dyDescent="0.25">
      <c r="A130" s="341">
        <v>42</v>
      </c>
      <c r="B130" s="342" t="s">
        <v>337</v>
      </c>
      <c r="C130" s="348" t="s">
        <v>338</v>
      </c>
      <c r="D130" s="348" t="s">
        <v>339</v>
      </c>
      <c r="E130" s="323" t="s">
        <v>120</v>
      </c>
      <c r="F130" s="350" t="s">
        <v>552</v>
      </c>
      <c r="G130" s="323" t="s">
        <v>484</v>
      </c>
      <c r="H130" s="346" t="s">
        <v>485</v>
      </c>
      <c r="I130" s="323" t="s">
        <v>115</v>
      </c>
      <c r="J130" s="339">
        <v>53</v>
      </c>
      <c r="K130" s="320" t="str">
        <f>IF(J130&lt;=0,"",IF(J130&lt;=2,"Muy Baja",IF(J130&lt;=24,"Baja",IF(J130&lt;=500,"Media",IF(J130&lt;=5000,"Alta","Muy Alta")))))</f>
        <v>Media</v>
      </c>
      <c r="L130" s="331">
        <f>IF(K130="","",IF(K130="Muy Baja",0.2,IF(K130="Baja",0.4,IF(K130="Media",0.6,IF(K130="Alta",0.8,IF(K130="Muy Alta",1,))))))</f>
        <v>0.6</v>
      </c>
      <c r="M130" s="334" t="s">
        <v>571</v>
      </c>
      <c r="N130" s="137" t="str">
        <f>IF(NOT(ISERROR(MATCH(M130,'Tabla Impacto'!$B$221:$B$223,0))),'Tabla Impacto'!$F$223&amp;"Por favor no seleccionar los criterios de impacto(Afectación Económica o presupuestal y Pérdida Reputacional)",M130)</f>
        <v xml:space="preserve"> El riesgo afecta la imagen de la entidad con efecto publicitario sostenido a nivel de sector administrativo, nivel departamental o municipal</v>
      </c>
      <c r="O130" s="320" t="str">
        <f>IF(OR(N130='Tabla Impacto'!$C$11,N130='Tabla Impacto'!$D$11),"Leve",IF(OR(N130='Tabla Impacto'!$C$12,N130='Tabla Impacto'!$D$12),"Menor",IF(OR(N130='Tabla Impacto'!$C$13,N130='Tabla Impacto'!$D$13),"Moderado",IF(OR(N130='Tabla Impacto'!$C$14,N130='Tabla Impacto'!$D$14),"Mayor",IF(OR(N130='Tabla Impacto'!$C$15,N130='Tabla Impacto'!$D$15),"Catastrófico","")))))</f>
        <v>Mayor</v>
      </c>
      <c r="P130" s="331">
        <f>IF(O130="","",IF(O130="Leve",0.2,IF(O130="Menor",0.4,IF(O130="Moderado",0.6,IF(O130="Mayor",0.8,IF(O130="Catastrófico",1,))))))</f>
        <v>0.8</v>
      </c>
      <c r="Q130" s="336"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Alto</v>
      </c>
      <c r="R130" s="100">
        <v>1</v>
      </c>
      <c r="S130" s="139" t="s">
        <v>553</v>
      </c>
      <c r="T130" s="156" t="str">
        <f t="shared" si="189"/>
        <v>Probabilidad</v>
      </c>
      <c r="U130" s="157" t="s">
        <v>15</v>
      </c>
      <c r="V130" s="157" t="s">
        <v>9</v>
      </c>
      <c r="W130" s="158" t="str">
        <f t="shared" si="190"/>
        <v>30%</v>
      </c>
      <c r="X130" s="157" t="s">
        <v>19</v>
      </c>
      <c r="Y130" s="157" t="s">
        <v>22</v>
      </c>
      <c r="Z130" s="157" t="s">
        <v>110</v>
      </c>
      <c r="AA130" s="159">
        <f t="shared" si="191"/>
        <v>0.42</v>
      </c>
      <c r="AB130" s="106" t="str">
        <f t="shared" si="192"/>
        <v>Media</v>
      </c>
      <c r="AC130" s="160">
        <f t="shared" si="193"/>
        <v>0.42</v>
      </c>
      <c r="AD130" s="106" t="str">
        <f t="shared" si="194"/>
        <v>Mayor</v>
      </c>
      <c r="AE130" s="160">
        <f t="shared" si="195"/>
        <v>0.8</v>
      </c>
      <c r="AF130" s="161" t="str">
        <f t="shared" si="196"/>
        <v>Alto</v>
      </c>
      <c r="AG130" s="162" t="s">
        <v>122</v>
      </c>
      <c r="AH130" s="154" t="s">
        <v>555</v>
      </c>
      <c r="AI130" s="148" t="s">
        <v>269</v>
      </c>
      <c r="AJ130" s="167">
        <v>44562</v>
      </c>
      <c r="AK130" s="167" t="s">
        <v>410</v>
      </c>
      <c r="AL130" s="154" t="s">
        <v>554</v>
      </c>
      <c r="AM130" s="227" t="s">
        <v>692</v>
      </c>
      <c r="AN130" s="212">
        <v>0.33</v>
      </c>
      <c r="AO130" s="228" t="s">
        <v>695</v>
      </c>
      <c r="AP130" s="212">
        <v>0</v>
      </c>
      <c r="AQ130" s="136"/>
      <c r="AR130" s="217" t="s">
        <v>613</v>
      </c>
      <c r="AS130" s="216" t="s">
        <v>632</v>
      </c>
      <c r="AT130" s="226"/>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row>
    <row r="131" spans="1:71" ht="151.5" customHeight="1" x14ac:dyDescent="0.25">
      <c r="A131" s="341"/>
      <c r="B131" s="343"/>
      <c r="C131" s="349"/>
      <c r="D131" s="349"/>
      <c r="E131" s="324"/>
      <c r="F131" s="324"/>
      <c r="G131" s="324"/>
      <c r="H131" s="347"/>
      <c r="I131" s="324"/>
      <c r="J131" s="340"/>
      <c r="K131" s="321"/>
      <c r="L131" s="332"/>
      <c r="M131" s="335"/>
      <c r="N131" s="138"/>
      <c r="O131" s="321"/>
      <c r="P131" s="332"/>
      <c r="Q131" s="337"/>
      <c r="R131" s="100">
        <v>2</v>
      </c>
      <c r="S131" s="139" t="s">
        <v>593</v>
      </c>
      <c r="T131" s="156" t="str">
        <f t="shared" si="189"/>
        <v>Probabilidad</v>
      </c>
      <c r="U131" s="157" t="s">
        <v>14</v>
      </c>
      <c r="V131" s="157" t="s">
        <v>9</v>
      </c>
      <c r="W131" s="158" t="str">
        <f t="shared" si="190"/>
        <v>40%</v>
      </c>
      <c r="X131" s="157" t="s">
        <v>19</v>
      </c>
      <c r="Y131" s="157" t="s">
        <v>22</v>
      </c>
      <c r="Z131" s="157" t="s">
        <v>110</v>
      </c>
      <c r="AA131" s="159">
        <f>IFERROR(IF(T131="Probabilidad",(AA130-(+AA130*W131)),IF(T131="Impacto",L131,"")),"")</f>
        <v>0.252</v>
      </c>
      <c r="AB131" s="106" t="str">
        <f t="shared" si="192"/>
        <v>Baja</v>
      </c>
      <c r="AC131" s="160">
        <f t="shared" si="193"/>
        <v>0.252</v>
      </c>
      <c r="AD131" s="106" t="str">
        <f t="shared" si="194"/>
        <v>Mayor</v>
      </c>
      <c r="AE131" s="160">
        <v>0.8</v>
      </c>
      <c r="AF131" s="161" t="str">
        <f t="shared" si="196"/>
        <v>Alto</v>
      </c>
      <c r="AG131" s="162" t="s">
        <v>122</v>
      </c>
      <c r="AH131" s="154" t="s">
        <v>594</v>
      </c>
      <c r="AI131" s="163" t="s">
        <v>206</v>
      </c>
      <c r="AJ131" s="167">
        <v>44562</v>
      </c>
      <c r="AK131" s="167" t="s">
        <v>410</v>
      </c>
      <c r="AL131" s="154" t="s">
        <v>554</v>
      </c>
      <c r="AM131" s="227" t="s">
        <v>693</v>
      </c>
      <c r="AN131" s="212">
        <v>0.33</v>
      </c>
      <c r="AO131" s="136" t="s">
        <v>696</v>
      </c>
      <c r="AP131" s="212">
        <v>0</v>
      </c>
      <c r="AQ131" s="136"/>
      <c r="AR131" s="217" t="s">
        <v>613</v>
      </c>
      <c r="AS131" s="216" t="s">
        <v>632</v>
      </c>
      <c r="AT131" s="226"/>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row>
    <row r="132" spans="1:71" ht="151.5" customHeight="1" x14ac:dyDescent="0.25">
      <c r="A132" s="341"/>
      <c r="B132" s="344"/>
      <c r="C132" s="349"/>
      <c r="D132" s="349"/>
      <c r="E132" s="324"/>
      <c r="F132" s="324"/>
      <c r="G132" s="324"/>
      <c r="H132" s="347"/>
      <c r="I132" s="324"/>
      <c r="J132" s="340"/>
      <c r="K132" s="322"/>
      <c r="L132" s="333"/>
      <c r="M132" s="335"/>
      <c r="N132" s="138"/>
      <c r="O132" s="322"/>
      <c r="P132" s="333"/>
      <c r="Q132" s="338"/>
      <c r="R132" s="100">
        <v>3</v>
      </c>
      <c r="S132" s="139" t="s">
        <v>342</v>
      </c>
      <c r="T132" s="156" t="str">
        <f t="shared" si="189"/>
        <v>Probabilidad</v>
      </c>
      <c r="U132" s="157" t="s">
        <v>14</v>
      </c>
      <c r="V132" s="157" t="s">
        <v>9</v>
      </c>
      <c r="W132" s="158" t="str">
        <f t="shared" si="190"/>
        <v>40%</v>
      </c>
      <c r="X132" s="157" t="s">
        <v>19</v>
      </c>
      <c r="Y132" s="157" t="s">
        <v>22</v>
      </c>
      <c r="Z132" s="157" t="s">
        <v>110</v>
      </c>
      <c r="AA132" s="159">
        <f>IFERROR(IF(T132="Probabilidad",(AA131-(+AA131*W132)),IF(T132="Impacto",L132,"")),"")</f>
        <v>0.1512</v>
      </c>
      <c r="AB132" s="106" t="str">
        <f t="shared" si="192"/>
        <v>Muy Baja</v>
      </c>
      <c r="AC132" s="160">
        <f t="shared" si="193"/>
        <v>0.1512</v>
      </c>
      <c r="AD132" s="106" t="str">
        <f t="shared" si="194"/>
        <v>Mayor</v>
      </c>
      <c r="AE132" s="160">
        <v>0.8</v>
      </c>
      <c r="AF132" s="161" t="str">
        <f t="shared" si="196"/>
        <v>Alto</v>
      </c>
      <c r="AG132" s="162" t="s">
        <v>122</v>
      </c>
      <c r="AH132" s="154" t="s">
        <v>594</v>
      </c>
      <c r="AI132" s="163" t="s">
        <v>206</v>
      </c>
      <c r="AJ132" s="167">
        <v>44562</v>
      </c>
      <c r="AK132" s="167" t="s">
        <v>410</v>
      </c>
      <c r="AL132" s="154" t="s">
        <v>554</v>
      </c>
      <c r="AM132" s="227" t="s">
        <v>694</v>
      </c>
      <c r="AN132" s="212">
        <v>0.33</v>
      </c>
      <c r="AO132" s="229" t="s">
        <v>696</v>
      </c>
      <c r="AP132" s="212">
        <v>0</v>
      </c>
      <c r="AQ132" s="136"/>
      <c r="AR132" s="217" t="s">
        <v>613</v>
      </c>
      <c r="AS132" s="216" t="s">
        <v>632</v>
      </c>
      <c r="AT132" s="226"/>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row>
    <row r="133" spans="1:71" ht="151.5" customHeight="1" x14ac:dyDescent="0.25">
      <c r="A133" s="341">
        <v>43</v>
      </c>
      <c r="B133" s="342" t="s">
        <v>337</v>
      </c>
      <c r="C133" s="348" t="s">
        <v>338</v>
      </c>
      <c r="D133" s="348" t="s">
        <v>339</v>
      </c>
      <c r="E133" s="323" t="s">
        <v>120</v>
      </c>
      <c r="F133" s="350" t="s">
        <v>343</v>
      </c>
      <c r="G133" s="350" t="s">
        <v>487</v>
      </c>
      <c r="H133" s="346" t="s">
        <v>379</v>
      </c>
      <c r="I133" s="323" t="s">
        <v>349</v>
      </c>
      <c r="J133" s="339">
        <v>56</v>
      </c>
      <c r="K133" s="320" t="str">
        <f>IF(J133&lt;=0,"",IF(J133&lt;=2,"Muy Baja",IF(J133&lt;=24,"Baja",IF(J133&lt;=500,"Media",IF(J133&lt;=5000,"Alta","Muy Alta")))))</f>
        <v>Media</v>
      </c>
      <c r="L133" s="331">
        <f>IF(K133="","",IF(K133="Muy Baja",0.2,IF(K133="Baja",0.4,IF(K133="Media",0.6,IF(K133="Alta",0.8,IF(K133="Muy Alta",1,))))))</f>
        <v>0.6</v>
      </c>
      <c r="M133" s="334" t="s">
        <v>564</v>
      </c>
      <c r="N133" s="137" t="str">
        <f>IF(NOT(ISERROR(MATCH(M133,'Tabla Impacto'!$B$221:$B$223,0))),'Tabla Impacto'!$F$223&amp;"Por favor no seleccionar los criterios de impacto(Afectación Económica o presupuestal y Pérdida Reputacional)",M133)</f>
        <v xml:space="preserve"> El riesgo afecta la imagen de la entidad con algunos usuarios de relevancia frente al logro de los objetivos</v>
      </c>
      <c r="O133" s="320" t="str">
        <f>IF(OR(N133='Tabla Impacto'!$C$11,N133='Tabla Impacto'!$D$11),"Leve",IF(OR(N133='Tabla Impacto'!$C$12,N133='Tabla Impacto'!$D$12),"Menor",IF(OR(N133='Tabla Impacto'!$C$13,N133='Tabla Impacto'!$D$13),"Moderado",IF(OR(N133='Tabla Impacto'!$C$14,N133='Tabla Impacto'!$D$14),"Mayor",IF(OR(N133='Tabla Impacto'!$C$15,N133='Tabla Impacto'!$D$15),"Catastrófico","")))))</f>
        <v>Moderado</v>
      </c>
      <c r="P133" s="331">
        <f>IF(O133="","",IF(O133="Leve",0.2,IF(O133="Menor",0.4,IF(O133="Moderado",0.6,IF(O133="Mayor",0.8,IF(O133="Catastrófico",1,))))))</f>
        <v>0.6</v>
      </c>
      <c r="Q133" s="336"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Moderado</v>
      </c>
      <c r="R133" s="100">
        <v>1</v>
      </c>
      <c r="S133" s="139" t="s">
        <v>340</v>
      </c>
      <c r="T133" s="156" t="str">
        <f t="shared" si="189"/>
        <v>Probabilidad</v>
      </c>
      <c r="U133" s="157" t="s">
        <v>15</v>
      </c>
      <c r="V133" s="157" t="s">
        <v>9</v>
      </c>
      <c r="W133" s="158" t="str">
        <f t="shared" si="190"/>
        <v>30%</v>
      </c>
      <c r="X133" s="157" t="s">
        <v>20</v>
      </c>
      <c r="Y133" s="157" t="s">
        <v>23</v>
      </c>
      <c r="Z133" s="157" t="s">
        <v>111</v>
      </c>
      <c r="AA133" s="159">
        <f t="shared" si="191"/>
        <v>0.42</v>
      </c>
      <c r="AB133" s="106" t="str">
        <f t="shared" si="192"/>
        <v>Media</v>
      </c>
      <c r="AC133" s="160">
        <f t="shared" si="193"/>
        <v>0.42</v>
      </c>
      <c r="AD133" s="106" t="str">
        <f t="shared" si="194"/>
        <v>Moderado</v>
      </c>
      <c r="AE133" s="160">
        <f t="shared" si="195"/>
        <v>0.6</v>
      </c>
      <c r="AF133" s="161" t="str">
        <f t="shared" si="196"/>
        <v>Moderado</v>
      </c>
      <c r="AG133" s="162" t="s">
        <v>122</v>
      </c>
      <c r="AH133" s="154" t="s">
        <v>344</v>
      </c>
      <c r="AI133" s="148" t="s">
        <v>219</v>
      </c>
      <c r="AJ133" s="167">
        <v>44562</v>
      </c>
      <c r="AK133" s="167" t="s">
        <v>410</v>
      </c>
      <c r="AL133" s="154" t="s">
        <v>556</v>
      </c>
      <c r="AM133" s="136" t="s">
        <v>702</v>
      </c>
      <c r="AN133" s="212">
        <v>0.33</v>
      </c>
      <c r="AO133" s="229" t="s">
        <v>701</v>
      </c>
      <c r="AP133" s="212" t="s">
        <v>620</v>
      </c>
      <c r="AQ133" s="136"/>
      <c r="AR133" s="217" t="s">
        <v>613</v>
      </c>
      <c r="AS133" s="216" t="s">
        <v>632</v>
      </c>
      <c r="AT133" s="226"/>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row>
    <row r="134" spans="1:71" ht="151.5" customHeight="1" x14ac:dyDescent="0.25">
      <c r="A134" s="341"/>
      <c r="B134" s="343"/>
      <c r="C134" s="349"/>
      <c r="D134" s="349"/>
      <c r="E134" s="324"/>
      <c r="F134" s="324"/>
      <c r="G134" s="324"/>
      <c r="H134" s="347"/>
      <c r="I134" s="324"/>
      <c r="J134" s="340"/>
      <c r="K134" s="321"/>
      <c r="L134" s="332"/>
      <c r="M134" s="335"/>
      <c r="N134" s="138"/>
      <c r="O134" s="321"/>
      <c r="P134" s="332"/>
      <c r="Q134" s="337"/>
      <c r="R134" s="100">
        <v>2</v>
      </c>
      <c r="S134" s="139" t="s">
        <v>341</v>
      </c>
      <c r="T134" s="156" t="str">
        <f t="shared" si="189"/>
        <v>Probabilidad</v>
      </c>
      <c r="U134" s="157" t="s">
        <v>15</v>
      </c>
      <c r="V134" s="157" t="s">
        <v>9</v>
      </c>
      <c r="W134" s="158" t="str">
        <f t="shared" si="190"/>
        <v>30%</v>
      </c>
      <c r="X134" s="157" t="s">
        <v>20</v>
      </c>
      <c r="Y134" s="157" t="s">
        <v>23</v>
      </c>
      <c r="Z134" s="157" t="s">
        <v>111</v>
      </c>
      <c r="AA134" s="159">
        <f>IFERROR(IF(T134="Probabilidad",(AA133-(+AA133*W134)),IF(T134="Impacto",L134,"")),"")</f>
        <v>0.29399999999999998</v>
      </c>
      <c r="AB134" s="106" t="str">
        <f t="shared" si="192"/>
        <v>Baja</v>
      </c>
      <c r="AC134" s="160">
        <f t="shared" si="193"/>
        <v>0.29399999999999998</v>
      </c>
      <c r="AD134" s="106" t="str">
        <f t="shared" si="194"/>
        <v>Moderado</v>
      </c>
      <c r="AE134" s="160">
        <v>0.6</v>
      </c>
      <c r="AF134" s="161" t="str">
        <f t="shared" si="196"/>
        <v>Moderado</v>
      </c>
      <c r="AG134" s="162" t="s">
        <v>122</v>
      </c>
      <c r="AH134" s="154" t="s">
        <v>594</v>
      </c>
      <c r="AI134" s="163" t="s">
        <v>206</v>
      </c>
      <c r="AJ134" s="167">
        <v>44562</v>
      </c>
      <c r="AK134" s="167" t="s">
        <v>410</v>
      </c>
      <c r="AL134" s="154" t="s">
        <v>556</v>
      </c>
      <c r="AM134" s="230" t="s">
        <v>703</v>
      </c>
      <c r="AN134" s="212">
        <v>0.33</v>
      </c>
      <c r="AO134" s="229" t="s">
        <v>696</v>
      </c>
      <c r="AP134" s="212">
        <v>0.33</v>
      </c>
      <c r="AQ134" s="136"/>
      <c r="AR134" s="217" t="s">
        <v>613</v>
      </c>
      <c r="AS134" s="216" t="s">
        <v>632</v>
      </c>
      <c r="AT134" s="226"/>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row>
    <row r="135" spans="1:71" ht="151.5" customHeight="1" x14ac:dyDescent="0.25">
      <c r="A135" s="341"/>
      <c r="B135" s="344"/>
      <c r="C135" s="349"/>
      <c r="D135" s="349"/>
      <c r="E135" s="324"/>
      <c r="F135" s="324"/>
      <c r="G135" s="324"/>
      <c r="H135" s="347"/>
      <c r="I135" s="324"/>
      <c r="J135" s="340"/>
      <c r="K135" s="322"/>
      <c r="L135" s="333"/>
      <c r="M135" s="335"/>
      <c r="N135" s="138"/>
      <c r="O135" s="322"/>
      <c r="P135" s="333"/>
      <c r="Q135" s="338"/>
      <c r="R135" s="100">
        <v>3</v>
      </c>
      <c r="S135" s="139" t="s">
        <v>342</v>
      </c>
      <c r="T135" s="156" t="str">
        <f t="shared" si="189"/>
        <v>Probabilidad</v>
      </c>
      <c r="U135" s="157" t="s">
        <v>15</v>
      </c>
      <c r="V135" s="157" t="s">
        <v>9</v>
      </c>
      <c r="W135" s="158" t="str">
        <f t="shared" si="190"/>
        <v>30%</v>
      </c>
      <c r="X135" s="157" t="s">
        <v>20</v>
      </c>
      <c r="Y135" s="157" t="s">
        <v>23</v>
      </c>
      <c r="Z135" s="157" t="s">
        <v>111</v>
      </c>
      <c r="AA135" s="159">
        <f>IFERROR(IF(T135="Probabilidad",(AA134-(+AA134*W135)),IF(T135="Impacto",L135,"")),"")</f>
        <v>0.20579999999999998</v>
      </c>
      <c r="AB135" s="106" t="str">
        <f t="shared" si="192"/>
        <v>Baja</v>
      </c>
      <c r="AC135" s="160">
        <f t="shared" si="193"/>
        <v>0.20579999999999998</v>
      </c>
      <c r="AD135" s="106" t="str">
        <f t="shared" si="194"/>
        <v>Moderado</v>
      </c>
      <c r="AE135" s="160">
        <v>0.6</v>
      </c>
      <c r="AF135" s="161" t="str">
        <f t="shared" si="196"/>
        <v>Moderado</v>
      </c>
      <c r="AG135" s="162" t="s">
        <v>122</v>
      </c>
      <c r="AH135" s="154" t="s">
        <v>557</v>
      </c>
      <c r="AI135" s="163" t="s">
        <v>219</v>
      </c>
      <c r="AJ135" s="167">
        <v>44562</v>
      </c>
      <c r="AK135" s="167" t="s">
        <v>410</v>
      </c>
      <c r="AL135" s="154" t="s">
        <v>556</v>
      </c>
      <c r="AM135" s="230" t="s">
        <v>704</v>
      </c>
      <c r="AN135" s="212">
        <v>0.33</v>
      </c>
      <c r="AO135" s="229" t="s">
        <v>697</v>
      </c>
      <c r="AP135" s="212" t="s">
        <v>620</v>
      </c>
      <c r="AQ135" s="136"/>
      <c r="AR135" s="217" t="s">
        <v>613</v>
      </c>
      <c r="AS135" s="216" t="s">
        <v>632</v>
      </c>
      <c r="AT135" s="226"/>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row>
    <row r="136" spans="1:71" ht="151.5" customHeight="1" x14ac:dyDescent="0.25">
      <c r="A136" s="341">
        <v>44</v>
      </c>
      <c r="B136" s="342" t="s">
        <v>337</v>
      </c>
      <c r="C136" s="348" t="s">
        <v>338</v>
      </c>
      <c r="D136" s="348" t="s">
        <v>339</v>
      </c>
      <c r="E136" s="323" t="s">
        <v>120</v>
      </c>
      <c r="F136" s="323" t="s">
        <v>486</v>
      </c>
      <c r="G136" s="323" t="s">
        <v>488</v>
      </c>
      <c r="H136" s="346" t="s">
        <v>345</v>
      </c>
      <c r="I136" s="323" t="s">
        <v>115</v>
      </c>
      <c r="J136" s="339">
        <v>56</v>
      </c>
      <c r="K136" s="320" t="str">
        <f>IF(J136&lt;=0,"",IF(J136&lt;=2,"Muy Baja",IF(J136&lt;=24,"Baja",IF(J136&lt;=500,"Media",IF(J136&lt;=5000,"Alta","Muy Alta")))))</f>
        <v>Media</v>
      </c>
      <c r="L136" s="331">
        <f>IF(K136="","",IF(K136="Muy Baja",0.2,IF(K136="Baja",0.4,IF(K136="Media",0.6,IF(K136="Alta",0.8,IF(K136="Muy Alta",1,))))))</f>
        <v>0.6</v>
      </c>
      <c r="M136" s="334" t="s">
        <v>561</v>
      </c>
      <c r="N136" s="137" t="str">
        <f>IF(NOT(ISERROR(MATCH(M136,'Tabla Impacto'!$B$221:$B$223,0))),'Tabla Impacto'!$F$223&amp;"Por favor no seleccionar los criterios de impacto(Afectación Económica o presupuestal y Pérdida Reputacional)",M136)</f>
        <v xml:space="preserve"> El riesgo afecta la imagen de alguna área de la organización</v>
      </c>
      <c r="O136" s="320" t="str">
        <f>IF(OR(N136='Tabla Impacto'!$C$11,N136='Tabla Impacto'!$D$11),"Leve",IF(OR(N136='Tabla Impacto'!$C$12,N136='Tabla Impacto'!$D$12),"Menor",IF(OR(N136='Tabla Impacto'!$C$13,N136='Tabla Impacto'!$D$13),"Moderado",IF(OR(N136='Tabla Impacto'!$C$14,N136='Tabla Impacto'!$D$14),"Mayor",IF(OR(N136='Tabla Impacto'!$C$15,N136='Tabla Impacto'!$D$15),"Catastrófico","")))))</f>
        <v>Leve</v>
      </c>
      <c r="P136" s="331">
        <f>IF(O136="","",IF(O136="Leve",0.2,IF(O136="Menor",0.4,IF(O136="Moderado",0.6,IF(O136="Mayor",0.8,IF(O136="Catastrófico",1,))))))</f>
        <v>0.2</v>
      </c>
      <c r="Q136" s="336"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00">
        <v>1</v>
      </c>
      <c r="S136" s="139" t="s">
        <v>346</v>
      </c>
      <c r="T136" s="156" t="str">
        <f t="shared" si="189"/>
        <v>Probabilidad</v>
      </c>
      <c r="U136" s="157" t="s">
        <v>15</v>
      </c>
      <c r="V136" s="157" t="s">
        <v>9</v>
      </c>
      <c r="W136" s="158" t="str">
        <f t="shared" si="190"/>
        <v>30%</v>
      </c>
      <c r="X136" s="157" t="s">
        <v>20</v>
      </c>
      <c r="Y136" s="157" t="s">
        <v>23</v>
      </c>
      <c r="Z136" s="157" t="s">
        <v>111</v>
      </c>
      <c r="AA136" s="159">
        <f t="shared" si="191"/>
        <v>0.42</v>
      </c>
      <c r="AB136" s="106" t="str">
        <f t="shared" si="192"/>
        <v>Media</v>
      </c>
      <c r="AC136" s="160">
        <f t="shared" si="193"/>
        <v>0.42</v>
      </c>
      <c r="AD136" s="106" t="str">
        <f t="shared" si="194"/>
        <v>Leve</v>
      </c>
      <c r="AE136" s="160">
        <f t="shared" si="195"/>
        <v>0.2</v>
      </c>
      <c r="AF136" s="161" t="str">
        <f t="shared" si="196"/>
        <v>Moderado</v>
      </c>
      <c r="AG136" s="162" t="s">
        <v>122</v>
      </c>
      <c r="AH136" s="168" t="s">
        <v>558</v>
      </c>
      <c r="AI136" s="163" t="s">
        <v>201</v>
      </c>
      <c r="AJ136" s="167">
        <v>44562</v>
      </c>
      <c r="AK136" s="167" t="s">
        <v>410</v>
      </c>
      <c r="AL136" s="168" t="s">
        <v>559</v>
      </c>
      <c r="AM136" s="230" t="s">
        <v>700</v>
      </c>
      <c r="AN136" s="212">
        <v>0.33</v>
      </c>
      <c r="AO136" s="229" t="s">
        <v>698</v>
      </c>
      <c r="AP136" s="212">
        <v>0.33</v>
      </c>
      <c r="AQ136" s="136"/>
      <c r="AR136" s="217" t="s">
        <v>613</v>
      </c>
      <c r="AS136" s="216" t="s">
        <v>632</v>
      </c>
      <c r="AT136" s="226"/>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row>
    <row r="137" spans="1:71" ht="151.5" customHeight="1" x14ac:dyDescent="0.25">
      <c r="A137" s="341"/>
      <c r="B137" s="343"/>
      <c r="C137" s="349"/>
      <c r="D137" s="349"/>
      <c r="E137" s="324"/>
      <c r="F137" s="324"/>
      <c r="G137" s="324"/>
      <c r="H137" s="347"/>
      <c r="I137" s="324"/>
      <c r="J137" s="340"/>
      <c r="K137" s="321"/>
      <c r="L137" s="332"/>
      <c r="M137" s="335"/>
      <c r="N137" s="138"/>
      <c r="O137" s="321"/>
      <c r="P137" s="332"/>
      <c r="Q137" s="337"/>
      <c r="R137" s="100">
        <v>2</v>
      </c>
      <c r="S137" s="139"/>
      <c r="T137" s="156" t="str">
        <f t="shared" si="189"/>
        <v>Probabilidad</v>
      </c>
      <c r="U137" s="157" t="s">
        <v>15</v>
      </c>
      <c r="V137" s="157" t="s">
        <v>9</v>
      </c>
      <c r="W137" s="158" t="str">
        <f t="shared" si="190"/>
        <v>30%</v>
      </c>
      <c r="X137" s="157" t="s">
        <v>20</v>
      </c>
      <c r="Y137" s="157" t="s">
        <v>23</v>
      </c>
      <c r="Z137" s="157" t="s">
        <v>111</v>
      </c>
      <c r="AA137" s="159">
        <f>IFERROR(IF(T137="Probabilidad",(AA136-(+AA136*W137)),IF(T137="Impacto",L137,"")),"")</f>
        <v>0.29399999999999998</v>
      </c>
      <c r="AB137" s="106" t="str">
        <f t="shared" si="192"/>
        <v>Baja</v>
      </c>
      <c r="AC137" s="160">
        <f t="shared" si="193"/>
        <v>0.29399999999999998</v>
      </c>
      <c r="AD137" s="106" t="str">
        <f t="shared" si="194"/>
        <v>Leve</v>
      </c>
      <c r="AE137" s="160">
        <f t="shared" si="195"/>
        <v>0</v>
      </c>
      <c r="AF137" s="161" t="str">
        <f t="shared" si="196"/>
        <v>Bajo</v>
      </c>
      <c r="AG137" s="162" t="s">
        <v>122</v>
      </c>
      <c r="AH137" s="154" t="s">
        <v>347</v>
      </c>
      <c r="AI137" s="163" t="s">
        <v>206</v>
      </c>
      <c r="AJ137" s="167">
        <v>44562</v>
      </c>
      <c r="AK137" s="167" t="s">
        <v>410</v>
      </c>
      <c r="AL137" s="168" t="s">
        <v>559</v>
      </c>
      <c r="AM137" s="229" t="s">
        <v>620</v>
      </c>
      <c r="AN137" s="212" t="s">
        <v>620</v>
      </c>
      <c r="AO137" s="229" t="s">
        <v>705</v>
      </c>
      <c r="AP137" s="212">
        <v>0</v>
      </c>
      <c r="AQ137" s="136"/>
      <c r="AR137" s="217" t="s">
        <v>613</v>
      </c>
      <c r="AS137" s="216" t="s">
        <v>632</v>
      </c>
      <c r="AT137" s="226"/>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row>
    <row r="138" spans="1:71" ht="151.5" customHeight="1" x14ac:dyDescent="0.25">
      <c r="A138" s="341"/>
      <c r="B138" s="344"/>
      <c r="C138" s="349"/>
      <c r="D138" s="349"/>
      <c r="E138" s="324"/>
      <c r="F138" s="324"/>
      <c r="G138" s="324"/>
      <c r="H138" s="347"/>
      <c r="I138" s="324"/>
      <c r="J138" s="340"/>
      <c r="K138" s="322"/>
      <c r="L138" s="333"/>
      <c r="M138" s="335"/>
      <c r="N138" s="138"/>
      <c r="O138" s="322"/>
      <c r="P138" s="333"/>
      <c r="Q138" s="338"/>
      <c r="R138" s="100">
        <v>3</v>
      </c>
      <c r="S138" s="139"/>
      <c r="T138" s="156" t="str">
        <f t="shared" si="189"/>
        <v>Probabilidad</v>
      </c>
      <c r="U138" s="157" t="s">
        <v>15</v>
      </c>
      <c r="V138" s="157" t="s">
        <v>9</v>
      </c>
      <c r="W138" s="158" t="str">
        <f t="shared" si="190"/>
        <v>30%</v>
      </c>
      <c r="X138" s="157" t="s">
        <v>20</v>
      </c>
      <c r="Y138" s="157" t="s">
        <v>23</v>
      </c>
      <c r="Z138" s="157" t="s">
        <v>111</v>
      </c>
      <c r="AA138" s="159">
        <f>IFERROR(IF(T138="Probabilidad",(AA137-(+AA137*W138)),IF(T138="Impacto",L138,"")),"")</f>
        <v>0.20579999999999998</v>
      </c>
      <c r="AB138" s="106" t="str">
        <f t="shared" si="192"/>
        <v>Baja</v>
      </c>
      <c r="AC138" s="160">
        <f t="shared" si="193"/>
        <v>0.20579999999999998</v>
      </c>
      <c r="AD138" s="106" t="str">
        <f t="shared" si="194"/>
        <v>Leve</v>
      </c>
      <c r="AE138" s="160">
        <f t="shared" si="195"/>
        <v>0</v>
      </c>
      <c r="AF138" s="161" t="str">
        <f t="shared" si="196"/>
        <v>Bajo</v>
      </c>
      <c r="AG138" s="162" t="s">
        <v>122</v>
      </c>
      <c r="AH138" s="168" t="s">
        <v>595</v>
      </c>
      <c r="AI138" s="163" t="s">
        <v>206</v>
      </c>
      <c r="AJ138" s="167">
        <v>44562</v>
      </c>
      <c r="AK138" s="167" t="s">
        <v>410</v>
      </c>
      <c r="AL138" s="168" t="s">
        <v>559</v>
      </c>
      <c r="AM138" s="229" t="s">
        <v>620</v>
      </c>
      <c r="AN138" s="212" t="s">
        <v>620</v>
      </c>
      <c r="AO138" s="229" t="s">
        <v>699</v>
      </c>
      <c r="AP138" s="212">
        <v>0.33</v>
      </c>
      <c r="AQ138" s="136"/>
      <c r="AR138" s="217" t="s">
        <v>613</v>
      </c>
      <c r="AS138" s="216" t="s">
        <v>632</v>
      </c>
      <c r="AT138" s="226"/>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row>
    <row r="139" spans="1:71" ht="151.5" hidden="1" customHeight="1" x14ac:dyDescent="0.25">
      <c r="A139" s="341">
        <v>45</v>
      </c>
      <c r="B139" s="342"/>
      <c r="C139" s="342"/>
      <c r="D139" s="342"/>
      <c r="E139" s="323"/>
      <c r="F139" s="323"/>
      <c r="G139" s="323"/>
      <c r="H139" s="346"/>
      <c r="I139" s="323"/>
      <c r="J139" s="339"/>
      <c r="K139" s="320" t="str">
        <f>IF(J139&lt;=0,"",IF(J139&lt;=2,"Muy Baja",IF(J139&lt;=24,"Baja",IF(J139&lt;=500,"Media",IF(J139&lt;=5000,"Alta","Muy Alta")))))</f>
        <v/>
      </c>
      <c r="L139" s="331" t="str">
        <f>IF(K139="","",IF(K139="Muy Baja",0.2,IF(K139="Baja",0.4,IF(K139="Media",0.6,IF(K139="Alta",0.8,IF(K139="Muy Alta",1,))))))</f>
        <v/>
      </c>
      <c r="M139" s="334"/>
      <c r="N139" s="137">
        <f>IF(NOT(ISERROR(MATCH(M139,'Tabla Impacto'!$B$221:$B$223,0))),'Tabla Impacto'!$F$223&amp;"Por favor no seleccionar los criterios de impacto(Afectación Económica o presupuestal y Pérdida Reputacional)",M139)</f>
        <v>0</v>
      </c>
      <c r="O139" s="320" t="str">
        <f>IF(OR(N139='Tabla Impacto'!$C$11,N139='Tabla Impacto'!$D$11),"Leve",IF(OR(N139='Tabla Impacto'!$C$12,N139='Tabla Impacto'!$D$12),"Menor",IF(OR(N139='Tabla Impacto'!$C$13,N139='Tabla Impacto'!$D$13),"Moderado",IF(OR(N139='Tabla Impacto'!$C$14,N139='Tabla Impacto'!$D$14),"Mayor",IF(OR(N139='Tabla Impacto'!$C$15,N139='Tabla Impacto'!$D$15),"Catastrófico","")))))</f>
        <v/>
      </c>
      <c r="P139" s="331" t="str">
        <f>IF(O139="","",IF(O139="Leve",0.2,IF(O139="Menor",0.4,IF(O139="Moderado",0.6,IF(O139="Mayor",0.8,IF(O139="Catastrófico",1,))))))</f>
        <v/>
      </c>
      <c r="Q139" s="336"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
      </c>
      <c r="R139" s="100">
        <v>1</v>
      </c>
      <c r="S139" s="139"/>
      <c r="T139" s="156" t="str">
        <f t="shared" si="189"/>
        <v/>
      </c>
      <c r="U139" s="157"/>
      <c r="V139" s="157"/>
      <c r="W139" s="158" t="str">
        <f t="shared" si="190"/>
        <v/>
      </c>
      <c r="X139" s="157"/>
      <c r="Y139" s="157"/>
      <c r="Z139" s="157"/>
      <c r="AA139" s="159" t="str">
        <f t="shared" si="191"/>
        <v/>
      </c>
      <c r="AB139" s="106" t="str">
        <f t="shared" si="192"/>
        <v/>
      </c>
      <c r="AC139" s="160" t="str">
        <f t="shared" si="193"/>
        <v/>
      </c>
      <c r="AD139" s="106" t="str">
        <f t="shared" si="194"/>
        <v/>
      </c>
      <c r="AE139" s="160" t="str">
        <f t="shared" si="195"/>
        <v/>
      </c>
      <c r="AF139" s="161" t="str">
        <f t="shared" si="196"/>
        <v/>
      </c>
      <c r="AG139" s="162"/>
      <c r="AH139" s="148"/>
      <c r="AI139" s="163"/>
      <c r="AJ139" s="167"/>
      <c r="AK139" s="167"/>
      <c r="AL139" s="148"/>
      <c r="AM139" s="136"/>
      <c r="AN139" s="136"/>
      <c r="AO139" s="136"/>
      <c r="AP139" s="136"/>
      <c r="AQ139" s="136"/>
      <c r="AR139" s="136"/>
      <c r="AS139" s="136"/>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row>
    <row r="140" spans="1:71" ht="151.5" hidden="1" customHeight="1" x14ac:dyDescent="0.25">
      <c r="A140" s="341"/>
      <c r="B140" s="343"/>
      <c r="C140" s="343"/>
      <c r="D140" s="343"/>
      <c r="E140" s="324"/>
      <c r="F140" s="324"/>
      <c r="G140" s="324"/>
      <c r="H140" s="347"/>
      <c r="I140" s="324"/>
      <c r="J140" s="340"/>
      <c r="K140" s="321"/>
      <c r="L140" s="332"/>
      <c r="M140" s="335"/>
      <c r="N140" s="138"/>
      <c r="O140" s="321"/>
      <c r="P140" s="332"/>
      <c r="Q140" s="337"/>
      <c r="R140" s="100">
        <v>2</v>
      </c>
      <c r="S140" s="139"/>
      <c r="T140" s="156" t="str">
        <f t="shared" si="189"/>
        <v/>
      </c>
      <c r="U140" s="157"/>
      <c r="V140" s="157"/>
      <c r="W140" s="158" t="str">
        <f t="shared" si="190"/>
        <v/>
      </c>
      <c r="X140" s="157"/>
      <c r="Y140" s="157"/>
      <c r="Z140" s="157"/>
      <c r="AA140" s="159" t="str">
        <f t="shared" si="191"/>
        <v/>
      </c>
      <c r="AB140" s="106" t="str">
        <f t="shared" si="192"/>
        <v/>
      </c>
      <c r="AC140" s="160" t="str">
        <f t="shared" si="193"/>
        <v/>
      </c>
      <c r="AD140" s="106" t="str">
        <f t="shared" si="194"/>
        <v/>
      </c>
      <c r="AE140" s="160" t="str">
        <f t="shared" si="195"/>
        <v/>
      </c>
      <c r="AF140" s="161" t="str">
        <f t="shared" si="196"/>
        <v/>
      </c>
      <c r="AG140" s="162"/>
      <c r="AH140" s="148"/>
      <c r="AI140" s="163"/>
      <c r="AJ140" s="167"/>
      <c r="AK140" s="167"/>
      <c r="AL140" s="148"/>
      <c r="AM140" s="136"/>
      <c r="AN140" s="136"/>
      <c r="AO140" s="136"/>
      <c r="AP140" s="136"/>
      <c r="AQ140" s="136"/>
      <c r="AR140" s="136"/>
      <c r="AS140" s="136"/>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row>
    <row r="141" spans="1:71" ht="151.5" hidden="1" customHeight="1" x14ac:dyDescent="0.25">
      <c r="A141" s="341"/>
      <c r="B141" s="344"/>
      <c r="C141" s="343"/>
      <c r="D141" s="343"/>
      <c r="E141" s="324"/>
      <c r="F141" s="324"/>
      <c r="G141" s="324"/>
      <c r="H141" s="347"/>
      <c r="I141" s="324"/>
      <c r="J141" s="340"/>
      <c r="K141" s="322"/>
      <c r="L141" s="333"/>
      <c r="M141" s="335"/>
      <c r="N141" s="138"/>
      <c r="O141" s="322"/>
      <c r="P141" s="333"/>
      <c r="Q141" s="338"/>
      <c r="R141" s="100">
        <v>3</v>
      </c>
      <c r="S141" s="139"/>
      <c r="T141" s="156" t="str">
        <f t="shared" si="189"/>
        <v/>
      </c>
      <c r="U141" s="157"/>
      <c r="V141" s="157"/>
      <c r="W141" s="158" t="str">
        <f t="shared" si="190"/>
        <v/>
      </c>
      <c r="X141" s="157"/>
      <c r="Y141" s="157"/>
      <c r="Z141" s="157"/>
      <c r="AA141" s="159" t="str">
        <f t="shared" si="191"/>
        <v/>
      </c>
      <c r="AB141" s="106" t="str">
        <f t="shared" si="192"/>
        <v/>
      </c>
      <c r="AC141" s="160" t="str">
        <f t="shared" si="193"/>
        <v/>
      </c>
      <c r="AD141" s="106" t="str">
        <f t="shared" si="194"/>
        <v/>
      </c>
      <c r="AE141" s="160" t="str">
        <f t="shared" si="195"/>
        <v/>
      </c>
      <c r="AF141" s="161" t="str">
        <f t="shared" si="196"/>
        <v/>
      </c>
      <c r="AG141" s="162"/>
      <c r="AH141" s="148"/>
      <c r="AI141" s="163"/>
      <c r="AJ141" s="167"/>
      <c r="AK141" s="167"/>
      <c r="AL141" s="148"/>
      <c r="AM141" s="136"/>
      <c r="AN141" s="136"/>
      <c r="AO141" s="136"/>
      <c r="AP141" s="136"/>
      <c r="AQ141" s="136"/>
      <c r="AR141" s="136"/>
      <c r="AS141" s="136"/>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row>
    <row r="142" spans="1:71" ht="151.5" hidden="1" customHeight="1" x14ac:dyDescent="0.25">
      <c r="A142" s="341">
        <v>46</v>
      </c>
      <c r="B142" s="342"/>
      <c r="C142" s="345"/>
      <c r="D142" s="345"/>
      <c r="E142" s="323"/>
      <c r="F142" s="323"/>
      <c r="G142" s="323"/>
      <c r="H142" s="346"/>
      <c r="I142" s="323"/>
      <c r="J142" s="339"/>
      <c r="K142" s="320" t="str">
        <f>IF(J142&lt;=0,"",IF(J142&lt;=2,"Muy Baja",IF(J142&lt;=24,"Baja",IF(J142&lt;=500,"Media",IF(J142&lt;=5000,"Alta","Muy Alta")))))</f>
        <v/>
      </c>
      <c r="L142" s="331" t="str">
        <f>IF(K142="","",IF(K142="Muy Baja",0.2,IF(K142="Baja",0.4,IF(K142="Media",0.6,IF(K142="Alta",0.8,IF(K142="Muy Alta",1,))))))</f>
        <v/>
      </c>
      <c r="M142" s="334"/>
      <c r="N142" s="137">
        <f>IF(NOT(ISERROR(MATCH(M142,'Tabla Impacto'!$B$221:$B$223,0))),'Tabla Impacto'!$F$223&amp;"Por favor no seleccionar los criterios de impacto(Afectación Económica o presupuestal y Pérdida Reputacional)",M142)</f>
        <v>0</v>
      </c>
      <c r="O142" s="320" t="str">
        <f>IF(OR(N142='Tabla Impacto'!$C$11,N142='Tabla Impacto'!$D$11),"Leve",IF(OR(N142='Tabla Impacto'!$C$12,N142='Tabla Impacto'!$D$12),"Menor",IF(OR(N142='Tabla Impacto'!$C$13,N142='Tabla Impacto'!$D$13),"Moderado",IF(OR(N142='Tabla Impacto'!$C$14,N142='Tabla Impacto'!$D$14),"Mayor",IF(OR(N142='Tabla Impacto'!$C$15,N142='Tabla Impacto'!$D$15),"Catastrófico","")))))</f>
        <v/>
      </c>
      <c r="P142" s="331" t="str">
        <f>IF(O142="","",IF(O142="Leve",0.2,IF(O142="Menor",0.4,IF(O142="Moderado",0.6,IF(O142="Mayor",0.8,IF(O142="Catastrófico",1,))))))</f>
        <v/>
      </c>
      <c r="Q142" s="336"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00">
        <v>1</v>
      </c>
      <c r="S142" s="139"/>
      <c r="T142" s="156" t="str">
        <f t="shared" si="189"/>
        <v/>
      </c>
      <c r="U142" s="157"/>
      <c r="V142" s="157"/>
      <c r="W142" s="158" t="str">
        <f t="shared" si="190"/>
        <v/>
      </c>
      <c r="X142" s="157"/>
      <c r="Y142" s="157"/>
      <c r="Z142" s="157"/>
      <c r="AA142" s="159" t="str">
        <f t="shared" si="191"/>
        <v/>
      </c>
      <c r="AB142" s="106" t="str">
        <f t="shared" si="192"/>
        <v/>
      </c>
      <c r="AC142" s="160" t="str">
        <f t="shared" si="193"/>
        <v/>
      </c>
      <c r="AD142" s="106" t="str">
        <f t="shared" si="194"/>
        <v/>
      </c>
      <c r="AE142" s="160" t="str">
        <f t="shared" si="195"/>
        <v/>
      </c>
      <c r="AF142" s="161" t="str">
        <f t="shared" si="196"/>
        <v/>
      </c>
      <c r="AG142" s="162"/>
      <c r="AH142" s="148"/>
      <c r="AI142" s="163"/>
      <c r="AJ142" s="167"/>
      <c r="AK142" s="167"/>
      <c r="AL142" s="148"/>
      <c r="AM142" s="136"/>
      <c r="AN142" s="136"/>
      <c r="AO142" s="136"/>
      <c r="AP142" s="136"/>
      <c r="AQ142" s="136"/>
      <c r="AR142" s="136"/>
      <c r="AS142" s="136"/>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row>
    <row r="143" spans="1:71" ht="151.5" hidden="1" customHeight="1" x14ac:dyDescent="0.25">
      <c r="A143" s="341"/>
      <c r="B143" s="343"/>
      <c r="C143" s="341"/>
      <c r="D143" s="341"/>
      <c r="E143" s="324"/>
      <c r="F143" s="324"/>
      <c r="G143" s="324"/>
      <c r="H143" s="347"/>
      <c r="I143" s="324"/>
      <c r="J143" s="340"/>
      <c r="K143" s="321"/>
      <c r="L143" s="332"/>
      <c r="M143" s="335"/>
      <c r="N143" s="138"/>
      <c r="O143" s="321"/>
      <c r="P143" s="332"/>
      <c r="Q143" s="337"/>
      <c r="R143" s="100">
        <v>2</v>
      </c>
      <c r="S143" s="139"/>
      <c r="T143" s="156" t="str">
        <f t="shared" si="189"/>
        <v/>
      </c>
      <c r="U143" s="157"/>
      <c r="V143" s="157"/>
      <c r="W143" s="158" t="str">
        <f t="shared" si="190"/>
        <v/>
      </c>
      <c r="X143" s="157"/>
      <c r="Y143" s="157"/>
      <c r="Z143" s="157"/>
      <c r="AA143" s="159" t="str">
        <f t="shared" si="191"/>
        <v/>
      </c>
      <c r="AB143" s="106" t="str">
        <f t="shared" si="192"/>
        <v/>
      </c>
      <c r="AC143" s="160" t="str">
        <f t="shared" si="193"/>
        <v/>
      </c>
      <c r="AD143" s="106" t="str">
        <f t="shared" si="194"/>
        <v/>
      </c>
      <c r="AE143" s="160" t="str">
        <f t="shared" si="195"/>
        <v/>
      </c>
      <c r="AF143" s="161" t="str">
        <f t="shared" si="196"/>
        <v/>
      </c>
      <c r="AG143" s="162"/>
      <c r="AH143" s="148"/>
      <c r="AI143" s="163"/>
      <c r="AJ143" s="167"/>
      <c r="AK143" s="167"/>
      <c r="AL143" s="148"/>
      <c r="AM143" s="136"/>
      <c r="AN143" s="136"/>
      <c r="AO143" s="136"/>
      <c r="AP143" s="136"/>
      <c r="AQ143" s="136"/>
      <c r="AR143" s="136"/>
      <c r="AS143" s="136"/>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row>
    <row r="144" spans="1:71" ht="151.5" hidden="1" customHeight="1" x14ac:dyDescent="0.25">
      <c r="A144" s="341"/>
      <c r="B144" s="344"/>
      <c r="C144" s="341"/>
      <c r="D144" s="341"/>
      <c r="E144" s="324"/>
      <c r="F144" s="324"/>
      <c r="G144" s="324"/>
      <c r="H144" s="347"/>
      <c r="I144" s="324"/>
      <c r="J144" s="340"/>
      <c r="K144" s="322"/>
      <c r="L144" s="333"/>
      <c r="M144" s="335"/>
      <c r="N144" s="138"/>
      <c r="O144" s="322"/>
      <c r="P144" s="333"/>
      <c r="Q144" s="338"/>
      <c r="R144" s="100">
        <v>3</v>
      </c>
      <c r="S144" s="101"/>
      <c r="T144" s="102" t="str">
        <f t="shared" si="189"/>
        <v/>
      </c>
      <c r="U144" s="103"/>
      <c r="V144" s="103"/>
      <c r="W144" s="104" t="str">
        <f t="shared" si="190"/>
        <v/>
      </c>
      <c r="X144" s="103"/>
      <c r="Y144" s="103"/>
      <c r="Z144" s="103"/>
      <c r="AA144" s="105" t="str">
        <f t="shared" si="191"/>
        <v/>
      </c>
      <c r="AB144" s="106" t="str">
        <f t="shared" si="192"/>
        <v/>
      </c>
      <c r="AC144" s="107" t="str">
        <f t="shared" si="193"/>
        <v/>
      </c>
      <c r="AD144" s="106" t="str">
        <f t="shared" si="194"/>
        <v/>
      </c>
      <c r="AE144" s="107" t="str">
        <f t="shared" si="195"/>
        <v/>
      </c>
      <c r="AF144" s="108" t="str">
        <f t="shared" si="196"/>
        <v/>
      </c>
      <c r="AG144" s="109"/>
      <c r="AH144" s="110"/>
      <c r="AI144" s="111"/>
      <c r="AJ144" s="132"/>
      <c r="AK144" s="132"/>
      <c r="AL144" s="110"/>
      <c r="AM144" s="136"/>
      <c r="AN144" s="136"/>
      <c r="AO144" s="136"/>
      <c r="AP144" s="136"/>
      <c r="AQ144" s="136"/>
      <c r="AR144" s="136"/>
      <c r="AS144" s="136"/>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row>
    <row r="145" spans="1:71" ht="151.5" hidden="1" customHeight="1" x14ac:dyDescent="0.25">
      <c r="A145" s="341">
        <v>47</v>
      </c>
      <c r="B145" s="342"/>
      <c r="C145" s="345"/>
      <c r="D145" s="345"/>
      <c r="E145" s="323"/>
      <c r="F145" s="323"/>
      <c r="G145" s="323"/>
      <c r="H145" s="346"/>
      <c r="I145" s="323"/>
      <c r="J145" s="339"/>
      <c r="K145" s="320" t="str">
        <f>IF(J145&lt;=0,"",IF(J145&lt;=2,"Muy Baja",IF(J145&lt;=24,"Baja",IF(J145&lt;=500,"Media",IF(J145&lt;=5000,"Alta","Muy Alta")))))</f>
        <v/>
      </c>
      <c r="L145" s="331" t="str">
        <f>IF(K145="","",IF(K145="Muy Baja",0.2,IF(K145="Baja",0.4,IF(K145="Media",0.6,IF(K145="Alta",0.8,IF(K145="Muy Alta",1,))))))</f>
        <v/>
      </c>
      <c r="M145" s="334"/>
      <c r="N145" s="137">
        <f>IF(NOT(ISERROR(MATCH(M145,'Tabla Impacto'!$B$221:$B$223,0))),'Tabla Impacto'!$F$223&amp;"Por favor no seleccionar los criterios de impacto(Afectación Económica o presupuestal y Pérdida Reputacional)",M145)</f>
        <v>0</v>
      </c>
      <c r="O145" s="320" t="str">
        <f>IF(OR(N145='Tabla Impacto'!$C$11,N145='Tabla Impacto'!$D$11),"Leve",IF(OR(N145='Tabla Impacto'!$C$12,N145='Tabla Impacto'!$D$12),"Menor",IF(OR(N145='Tabla Impacto'!$C$13,N145='Tabla Impacto'!$D$13),"Moderado",IF(OR(N145='Tabla Impacto'!$C$14,N145='Tabla Impacto'!$D$14),"Mayor",IF(OR(N145='Tabla Impacto'!$C$15,N145='Tabla Impacto'!$D$15),"Catastrófico","")))))</f>
        <v/>
      </c>
      <c r="P145" s="331" t="str">
        <f>IF(O145="","",IF(O145="Leve",0.2,IF(O145="Menor",0.4,IF(O145="Moderado",0.6,IF(O145="Mayor",0.8,IF(O145="Catastrófico",1,))))))</f>
        <v/>
      </c>
      <c r="Q145" s="336"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00">
        <v>1</v>
      </c>
      <c r="S145" s="101"/>
      <c r="T145" s="102" t="str">
        <f t="shared" si="189"/>
        <v/>
      </c>
      <c r="U145" s="103"/>
      <c r="V145" s="103"/>
      <c r="W145" s="104" t="str">
        <f t="shared" si="190"/>
        <v/>
      </c>
      <c r="X145" s="103"/>
      <c r="Y145" s="103"/>
      <c r="Z145" s="103"/>
      <c r="AA145" s="105" t="str">
        <f t="shared" si="191"/>
        <v/>
      </c>
      <c r="AB145" s="106" t="str">
        <f t="shared" si="192"/>
        <v/>
      </c>
      <c r="AC145" s="107" t="str">
        <f t="shared" si="193"/>
        <v/>
      </c>
      <c r="AD145" s="106" t="str">
        <f t="shared" si="194"/>
        <v/>
      </c>
      <c r="AE145" s="107" t="str">
        <f t="shared" si="195"/>
        <v/>
      </c>
      <c r="AF145" s="108" t="str">
        <f t="shared" si="196"/>
        <v/>
      </c>
      <c r="AG145" s="109"/>
      <c r="AH145" s="110"/>
      <c r="AI145" s="111"/>
      <c r="AJ145" s="132"/>
      <c r="AK145" s="132"/>
      <c r="AL145" s="110"/>
      <c r="AM145" s="136"/>
      <c r="AN145" s="136"/>
      <c r="AO145" s="136"/>
      <c r="AP145" s="136"/>
      <c r="AQ145" s="136"/>
      <c r="AR145" s="136"/>
      <c r="AS145" s="136"/>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row>
    <row r="146" spans="1:71" ht="151.5" hidden="1" customHeight="1" x14ac:dyDescent="0.25">
      <c r="A146" s="341"/>
      <c r="B146" s="343"/>
      <c r="C146" s="341"/>
      <c r="D146" s="341"/>
      <c r="E146" s="324"/>
      <c r="F146" s="324"/>
      <c r="G146" s="324"/>
      <c r="H146" s="347"/>
      <c r="I146" s="324"/>
      <c r="J146" s="340"/>
      <c r="K146" s="321"/>
      <c r="L146" s="332"/>
      <c r="M146" s="335"/>
      <c r="N146" s="138"/>
      <c r="O146" s="321"/>
      <c r="P146" s="332"/>
      <c r="Q146" s="337"/>
      <c r="R146" s="100">
        <v>2</v>
      </c>
      <c r="S146" s="101"/>
      <c r="T146" s="102" t="str">
        <f t="shared" si="189"/>
        <v/>
      </c>
      <c r="U146" s="103"/>
      <c r="V146" s="103"/>
      <c r="W146" s="104" t="str">
        <f t="shared" si="190"/>
        <v/>
      </c>
      <c r="X146" s="103"/>
      <c r="Y146" s="103"/>
      <c r="Z146" s="103"/>
      <c r="AA146" s="105" t="str">
        <f t="shared" si="191"/>
        <v/>
      </c>
      <c r="AB146" s="106" t="str">
        <f t="shared" si="192"/>
        <v/>
      </c>
      <c r="AC146" s="107" t="str">
        <f t="shared" si="193"/>
        <v/>
      </c>
      <c r="AD146" s="106" t="str">
        <f t="shared" si="194"/>
        <v/>
      </c>
      <c r="AE146" s="107" t="str">
        <f t="shared" si="195"/>
        <v/>
      </c>
      <c r="AF146" s="108" t="str">
        <f t="shared" si="196"/>
        <v/>
      </c>
      <c r="AG146" s="109"/>
      <c r="AH146" s="110"/>
      <c r="AI146" s="111"/>
      <c r="AJ146" s="132"/>
      <c r="AK146" s="132"/>
      <c r="AL146" s="110"/>
      <c r="AM146" s="136"/>
      <c r="AN146" s="136"/>
      <c r="AO146" s="136"/>
      <c r="AP146" s="136"/>
      <c r="AQ146" s="136"/>
      <c r="AR146" s="136"/>
      <c r="AS146" s="136"/>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row>
    <row r="147" spans="1:71" ht="151.5" hidden="1" customHeight="1" x14ac:dyDescent="0.25">
      <c r="A147" s="341"/>
      <c r="B147" s="344"/>
      <c r="C147" s="341"/>
      <c r="D147" s="341"/>
      <c r="E147" s="324"/>
      <c r="F147" s="324"/>
      <c r="G147" s="324"/>
      <c r="H147" s="347"/>
      <c r="I147" s="324"/>
      <c r="J147" s="340"/>
      <c r="K147" s="322"/>
      <c r="L147" s="333"/>
      <c r="M147" s="335"/>
      <c r="N147" s="138"/>
      <c r="O147" s="322"/>
      <c r="P147" s="333"/>
      <c r="Q147" s="338"/>
      <c r="R147" s="100">
        <v>3</v>
      </c>
      <c r="S147" s="101"/>
      <c r="T147" s="102" t="str">
        <f t="shared" si="189"/>
        <v/>
      </c>
      <c r="U147" s="103"/>
      <c r="V147" s="103"/>
      <c r="W147" s="104" t="str">
        <f t="shared" si="190"/>
        <v/>
      </c>
      <c r="X147" s="103"/>
      <c r="Y147" s="103"/>
      <c r="Z147" s="103"/>
      <c r="AA147" s="105" t="str">
        <f t="shared" si="191"/>
        <v/>
      </c>
      <c r="AB147" s="106" t="str">
        <f t="shared" si="192"/>
        <v/>
      </c>
      <c r="AC147" s="107" t="str">
        <f t="shared" si="193"/>
        <v/>
      </c>
      <c r="AD147" s="106" t="str">
        <f t="shared" si="194"/>
        <v/>
      </c>
      <c r="AE147" s="107" t="str">
        <f t="shared" si="195"/>
        <v/>
      </c>
      <c r="AF147" s="108" t="str">
        <f t="shared" si="196"/>
        <v/>
      </c>
      <c r="AG147" s="109"/>
      <c r="AH147" s="110"/>
      <c r="AI147" s="111"/>
      <c r="AJ147" s="132"/>
      <c r="AK147" s="132"/>
      <c r="AL147" s="110"/>
      <c r="AM147" s="136"/>
      <c r="AN147" s="136"/>
      <c r="AO147" s="136"/>
      <c r="AP147" s="136"/>
      <c r="AQ147" s="136"/>
      <c r="AR147" s="136"/>
      <c r="AS147" s="136"/>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row>
    <row r="148" spans="1:71" ht="151.5" hidden="1" customHeight="1" x14ac:dyDescent="0.25">
      <c r="A148" s="341">
        <v>48</v>
      </c>
      <c r="B148" s="342"/>
      <c r="C148" s="345"/>
      <c r="D148" s="345"/>
      <c r="E148" s="323"/>
      <c r="F148" s="323"/>
      <c r="G148" s="323"/>
      <c r="H148" s="346"/>
      <c r="I148" s="323"/>
      <c r="J148" s="339"/>
      <c r="K148" s="320" t="str">
        <f>IF(J148&lt;=0,"",IF(J148&lt;=2,"Muy Baja",IF(J148&lt;=24,"Baja",IF(J148&lt;=500,"Media",IF(J148&lt;=5000,"Alta","Muy Alta")))))</f>
        <v/>
      </c>
      <c r="L148" s="331" t="str">
        <f>IF(K148="","",IF(K148="Muy Baja",0.2,IF(K148="Baja",0.4,IF(K148="Media",0.6,IF(K148="Alta",0.8,IF(K148="Muy Alta",1,))))))</f>
        <v/>
      </c>
      <c r="M148" s="334"/>
      <c r="N148" s="137">
        <f>IF(NOT(ISERROR(MATCH(M148,'Tabla Impacto'!$B$221:$B$223,0))),'Tabla Impacto'!$F$223&amp;"Por favor no seleccionar los criterios de impacto(Afectación Económica o presupuestal y Pérdida Reputacional)",M148)</f>
        <v>0</v>
      </c>
      <c r="O148" s="320" t="str">
        <f>IF(OR(N148='Tabla Impacto'!$C$11,N148='Tabla Impacto'!$D$11),"Leve",IF(OR(N148='Tabla Impacto'!$C$12,N148='Tabla Impacto'!$D$12),"Menor",IF(OR(N148='Tabla Impacto'!$C$13,N148='Tabla Impacto'!$D$13),"Moderado",IF(OR(N148='Tabla Impacto'!$C$14,N148='Tabla Impacto'!$D$14),"Mayor",IF(OR(N148='Tabla Impacto'!$C$15,N148='Tabla Impacto'!$D$15),"Catastrófico","")))))</f>
        <v/>
      </c>
      <c r="P148" s="331" t="str">
        <f>IF(O148="","",IF(O148="Leve",0.2,IF(O148="Menor",0.4,IF(O148="Moderado",0.6,IF(O148="Mayor",0.8,IF(O148="Catastrófico",1,))))))</f>
        <v/>
      </c>
      <c r="Q148" s="336"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00">
        <v>1</v>
      </c>
      <c r="S148" s="101"/>
      <c r="T148" s="102" t="str">
        <f t="shared" si="189"/>
        <v/>
      </c>
      <c r="U148" s="103"/>
      <c r="V148" s="103"/>
      <c r="W148" s="104" t="str">
        <f t="shared" si="190"/>
        <v/>
      </c>
      <c r="X148" s="103"/>
      <c r="Y148" s="103"/>
      <c r="Z148" s="103"/>
      <c r="AA148" s="105" t="str">
        <f t="shared" si="191"/>
        <v/>
      </c>
      <c r="AB148" s="106" t="str">
        <f t="shared" si="192"/>
        <v/>
      </c>
      <c r="AC148" s="107" t="str">
        <f t="shared" si="193"/>
        <v/>
      </c>
      <c r="AD148" s="106" t="str">
        <f t="shared" si="194"/>
        <v/>
      </c>
      <c r="AE148" s="107" t="str">
        <f t="shared" si="195"/>
        <v/>
      </c>
      <c r="AF148" s="108" t="str">
        <f t="shared" si="196"/>
        <v/>
      </c>
      <c r="AG148" s="109"/>
      <c r="AH148" s="110"/>
      <c r="AI148" s="111"/>
      <c r="AJ148" s="132"/>
      <c r="AK148" s="132"/>
      <c r="AL148" s="110"/>
      <c r="AM148" s="136"/>
      <c r="AN148" s="136"/>
      <c r="AO148" s="136"/>
      <c r="AP148" s="136"/>
      <c r="AQ148" s="136"/>
      <c r="AR148" s="136"/>
      <c r="AS148" s="136"/>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row>
    <row r="149" spans="1:71" ht="151.5" hidden="1" customHeight="1" x14ac:dyDescent="0.25">
      <c r="A149" s="341"/>
      <c r="B149" s="343"/>
      <c r="C149" s="341"/>
      <c r="D149" s="341"/>
      <c r="E149" s="324"/>
      <c r="F149" s="324"/>
      <c r="G149" s="324"/>
      <c r="H149" s="347"/>
      <c r="I149" s="324"/>
      <c r="J149" s="340"/>
      <c r="K149" s="321"/>
      <c r="L149" s="332"/>
      <c r="M149" s="335"/>
      <c r="N149" s="138"/>
      <c r="O149" s="321"/>
      <c r="P149" s="332"/>
      <c r="Q149" s="337"/>
      <c r="R149" s="100">
        <v>2</v>
      </c>
      <c r="S149" s="101"/>
      <c r="T149" s="102" t="str">
        <f t="shared" si="189"/>
        <v/>
      </c>
      <c r="U149" s="103"/>
      <c r="V149" s="103"/>
      <c r="W149" s="104" t="str">
        <f t="shared" si="190"/>
        <v/>
      </c>
      <c r="X149" s="103"/>
      <c r="Y149" s="103"/>
      <c r="Z149" s="103"/>
      <c r="AA149" s="105" t="str">
        <f t="shared" si="191"/>
        <v/>
      </c>
      <c r="AB149" s="106" t="str">
        <f t="shared" si="192"/>
        <v/>
      </c>
      <c r="AC149" s="107" t="str">
        <f t="shared" si="193"/>
        <v/>
      </c>
      <c r="AD149" s="106" t="str">
        <f t="shared" si="194"/>
        <v/>
      </c>
      <c r="AE149" s="107" t="str">
        <f t="shared" si="195"/>
        <v/>
      </c>
      <c r="AF149" s="108" t="str">
        <f t="shared" si="196"/>
        <v/>
      </c>
      <c r="AG149" s="109"/>
      <c r="AH149" s="110"/>
      <c r="AI149" s="111"/>
      <c r="AJ149" s="132"/>
      <c r="AK149" s="132"/>
      <c r="AL149" s="110"/>
      <c r="AM149" s="136"/>
      <c r="AN149" s="136"/>
      <c r="AO149" s="136"/>
      <c r="AP149" s="136"/>
      <c r="AQ149" s="136"/>
      <c r="AR149" s="136"/>
      <c r="AS149" s="136"/>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row>
    <row r="150" spans="1:71" ht="151.5" hidden="1" customHeight="1" x14ac:dyDescent="0.25">
      <c r="A150" s="341"/>
      <c r="B150" s="344"/>
      <c r="C150" s="341"/>
      <c r="D150" s="341"/>
      <c r="E150" s="324"/>
      <c r="F150" s="324"/>
      <c r="G150" s="324"/>
      <c r="H150" s="347"/>
      <c r="I150" s="324"/>
      <c r="J150" s="340"/>
      <c r="K150" s="322"/>
      <c r="L150" s="333"/>
      <c r="M150" s="335"/>
      <c r="N150" s="138"/>
      <c r="O150" s="322"/>
      <c r="P150" s="333"/>
      <c r="Q150" s="338"/>
      <c r="R150" s="100">
        <v>3</v>
      </c>
      <c r="S150" s="101"/>
      <c r="T150" s="102" t="str">
        <f t="shared" si="189"/>
        <v/>
      </c>
      <c r="U150" s="103"/>
      <c r="V150" s="103"/>
      <c r="W150" s="104" t="str">
        <f t="shared" si="190"/>
        <v/>
      </c>
      <c r="X150" s="103"/>
      <c r="Y150" s="103"/>
      <c r="Z150" s="103"/>
      <c r="AA150" s="105" t="str">
        <f t="shared" si="191"/>
        <v/>
      </c>
      <c r="AB150" s="106" t="str">
        <f t="shared" si="192"/>
        <v/>
      </c>
      <c r="AC150" s="107" t="str">
        <f t="shared" si="193"/>
        <v/>
      </c>
      <c r="AD150" s="106" t="str">
        <f t="shared" si="194"/>
        <v/>
      </c>
      <c r="AE150" s="107" t="str">
        <f t="shared" si="195"/>
        <v/>
      </c>
      <c r="AF150" s="108" t="str">
        <f t="shared" si="196"/>
        <v/>
      </c>
      <c r="AG150" s="109"/>
      <c r="AH150" s="110"/>
      <c r="AI150" s="111"/>
      <c r="AJ150" s="132"/>
      <c r="AK150" s="132"/>
      <c r="AL150" s="110"/>
      <c r="AM150" s="136"/>
      <c r="AN150" s="136"/>
      <c r="AO150" s="136"/>
      <c r="AP150" s="136"/>
      <c r="AQ150" s="136"/>
      <c r="AR150" s="136"/>
      <c r="AS150" s="136"/>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row>
    <row r="151" spans="1:71" ht="151.5" hidden="1" customHeight="1" x14ac:dyDescent="0.25">
      <c r="A151" s="341">
        <v>49</v>
      </c>
      <c r="B151" s="342"/>
      <c r="C151" s="345"/>
      <c r="D151" s="345"/>
      <c r="E151" s="323"/>
      <c r="F151" s="323"/>
      <c r="G151" s="323"/>
      <c r="H151" s="346"/>
      <c r="I151" s="323"/>
      <c r="J151" s="339"/>
      <c r="K151" s="320" t="str">
        <f>IF(J151&lt;=0,"",IF(J151&lt;=2,"Muy Baja",IF(J151&lt;=24,"Baja",IF(J151&lt;=500,"Media",IF(J151&lt;=5000,"Alta","Muy Alta")))))</f>
        <v/>
      </c>
      <c r="L151" s="331" t="str">
        <f>IF(K151="","",IF(K151="Muy Baja",0.2,IF(K151="Baja",0.4,IF(K151="Media",0.6,IF(K151="Alta",0.8,IF(K151="Muy Alta",1,))))))</f>
        <v/>
      </c>
      <c r="M151" s="334"/>
      <c r="N151" s="137">
        <f>IF(NOT(ISERROR(MATCH(M151,'Tabla Impacto'!$B$221:$B$223,0))),'Tabla Impacto'!$F$223&amp;"Por favor no seleccionar los criterios de impacto(Afectación Económica o presupuestal y Pérdida Reputacional)",M151)</f>
        <v>0</v>
      </c>
      <c r="O151" s="320" t="str">
        <f>IF(OR(N151='Tabla Impacto'!$C$11,N151='Tabla Impacto'!$D$11),"Leve",IF(OR(N151='Tabla Impacto'!$C$12,N151='Tabla Impacto'!$D$12),"Menor",IF(OR(N151='Tabla Impacto'!$C$13,N151='Tabla Impacto'!$D$13),"Moderado",IF(OR(N151='Tabla Impacto'!$C$14,N151='Tabla Impacto'!$D$14),"Mayor",IF(OR(N151='Tabla Impacto'!$C$15,N151='Tabla Impacto'!$D$15),"Catastrófico","")))))</f>
        <v/>
      </c>
      <c r="P151" s="331" t="str">
        <f>IF(O151="","",IF(O151="Leve",0.2,IF(O151="Menor",0.4,IF(O151="Moderado",0.6,IF(O151="Mayor",0.8,IF(O151="Catastrófico",1,))))))</f>
        <v/>
      </c>
      <c r="Q151" s="336"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00">
        <v>1</v>
      </c>
      <c r="S151" s="101"/>
      <c r="T151" s="102" t="str">
        <f t="shared" si="189"/>
        <v/>
      </c>
      <c r="U151" s="103"/>
      <c r="V151" s="103"/>
      <c r="W151" s="104" t="str">
        <f t="shared" si="190"/>
        <v/>
      </c>
      <c r="X151" s="103"/>
      <c r="Y151" s="103"/>
      <c r="Z151" s="103"/>
      <c r="AA151" s="105" t="str">
        <f t="shared" si="191"/>
        <v/>
      </c>
      <c r="AB151" s="106" t="str">
        <f t="shared" si="192"/>
        <v/>
      </c>
      <c r="AC151" s="107" t="str">
        <f t="shared" si="193"/>
        <v/>
      </c>
      <c r="AD151" s="106" t="str">
        <f t="shared" si="194"/>
        <v/>
      </c>
      <c r="AE151" s="107" t="str">
        <f t="shared" si="195"/>
        <v/>
      </c>
      <c r="AF151" s="108" t="str">
        <f t="shared" si="196"/>
        <v/>
      </c>
      <c r="AG151" s="109"/>
      <c r="AH151" s="110"/>
      <c r="AI151" s="111"/>
      <c r="AJ151" s="132"/>
      <c r="AK151" s="132"/>
      <c r="AL151" s="110"/>
      <c r="AM151" s="136"/>
      <c r="AN151" s="136"/>
      <c r="AO151" s="136"/>
      <c r="AP151" s="136"/>
      <c r="AQ151" s="136"/>
      <c r="AR151" s="136"/>
      <c r="AS151" s="136"/>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row>
    <row r="152" spans="1:71" ht="151.5" hidden="1" customHeight="1" x14ac:dyDescent="0.25">
      <c r="A152" s="341"/>
      <c r="B152" s="343"/>
      <c r="C152" s="341"/>
      <c r="D152" s="341"/>
      <c r="E152" s="324"/>
      <c r="F152" s="324"/>
      <c r="G152" s="324"/>
      <c r="H152" s="347"/>
      <c r="I152" s="324"/>
      <c r="J152" s="340"/>
      <c r="K152" s="321"/>
      <c r="L152" s="332"/>
      <c r="M152" s="335"/>
      <c r="N152" s="138"/>
      <c r="O152" s="321"/>
      <c r="P152" s="332"/>
      <c r="Q152" s="337"/>
      <c r="R152" s="100">
        <v>2</v>
      </c>
      <c r="S152" s="101"/>
      <c r="T152" s="102" t="str">
        <f t="shared" si="189"/>
        <v/>
      </c>
      <c r="U152" s="103"/>
      <c r="V152" s="103"/>
      <c r="W152" s="104" t="str">
        <f t="shared" si="190"/>
        <v/>
      </c>
      <c r="X152" s="103"/>
      <c r="Y152" s="103"/>
      <c r="Z152" s="103"/>
      <c r="AA152" s="105" t="str">
        <f t="shared" si="191"/>
        <v/>
      </c>
      <c r="AB152" s="106" t="str">
        <f t="shared" si="192"/>
        <v/>
      </c>
      <c r="AC152" s="107" t="str">
        <f t="shared" si="193"/>
        <v/>
      </c>
      <c r="AD152" s="106" t="str">
        <f t="shared" si="194"/>
        <v/>
      </c>
      <c r="AE152" s="107" t="str">
        <f t="shared" si="195"/>
        <v/>
      </c>
      <c r="AF152" s="108" t="str">
        <f t="shared" si="196"/>
        <v/>
      </c>
      <c r="AG152" s="109"/>
      <c r="AH152" s="110"/>
      <c r="AI152" s="111"/>
      <c r="AJ152" s="132"/>
      <c r="AK152" s="132"/>
      <c r="AL152" s="110"/>
      <c r="AM152" s="136"/>
      <c r="AN152" s="136"/>
      <c r="AO152" s="136"/>
      <c r="AP152" s="136"/>
      <c r="AQ152" s="136"/>
      <c r="AR152" s="136"/>
      <c r="AS152" s="136"/>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row>
    <row r="153" spans="1:71" ht="151.5" hidden="1" customHeight="1" x14ac:dyDescent="0.25">
      <c r="A153" s="341"/>
      <c r="B153" s="344"/>
      <c r="C153" s="341"/>
      <c r="D153" s="341"/>
      <c r="E153" s="324"/>
      <c r="F153" s="324"/>
      <c r="G153" s="324"/>
      <c r="H153" s="347"/>
      <c r="I153" s="324"/>
      <c r="J153" s="340"/>
      <c r="K153" s="322"/>
      <c r="L153" s="333"/>
      <c r="M153" s="335"/>
      <c r="N153" s="138"/>
      <c r="O153" s="322"/>
      <c r="P153" s="333"/>
      <c r="Q153" s="338"/>
      <c r="R153" s="100">
        <v>3</v>
      </c>
      <c r="S153" s="101"/>
      <c r="T153" s="102" t="str">
        <f t="shared" si="189"/>
        <v/>
      </c>
      <c r="U153" s="103"/>
      <c r="V153" s="103"/>
      <c r="W153" s="104" t="str">
        <f t="shared" si="190"/>
        <v/>
      </c>
      <c r="X153" s="103"/>
      <c r="Y153" s="103"/>
      <c r="Z153" s="103"/>
      <c r="AA153" s="105" t="str">
        <f t="shared" si="191"/>
        <v/>
      </c>
      <c r="AB153" s="106" t="str">
        <f t="shared" si="192"/>
        <v/>
      </c>
      <c r="AC153" s="107" t="str">
        <f t="shared" si="193"/>
        <v/>
      </c>
      <c r="AD153" s="106" t="str">
        <f t="shared" si="194"/>
        <v/>
      </c>
      <c r="AE153" s="107" t="str">
        <f t="shared" si="195"/>
        <v/>
      </c>
      <c r="AF153" s="108" t="str">
        <f t="shared" si="196"/>
        <v/>
      </c>
      <c r="AG153" s="109"/>
      <c r="AH153" s="110"/>
      <c r="AI153" s="111"/>
      <c r="AJ153" s="132"/>
      <c r="AK153" s="132"/>
      <c r="AL153" s="110"/>
      <c r="AM153" s="136"/>
      <c r="AN153" s="136"/>
      <c r="AO153" s="136"/>
      <c r="AP153" s="136"/>
      <c r="AQ153" s="136"/>
      <c r="AR153" s="136"/>
      <c r="AS153" s="136"/>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row>
    <row r="154" spans="1:71" ht="151.5" hidden="1" customHeight="1" x14ac:dyDescent="0.25">
      <c r="A154" s="341">
        <v>50</v>
      </c>
      <c r="B154" s="342"/>
      <c r="C154" s="345"/>
      <c r="D154" s="345"/>
      <c r="E154" s="323"/>
      <c r="F154" s="323"/>
      <c r="G154" s="323"/>
      <c r="H154" s="346"/>
      <c r="I154" s="323"/>
      <c r="J154" s="339"/>
      <c r="K154" s="320" t="str">
        <f>IF(J154&lt;=0,"",IF(J154&lt;=2,"Muy Baja",IF(J154&lt;=24,"Baja",IF(J154&lt;=500,"Media",IF(J154&lt;=5000,"Alta","Muy Alta")))))</f>
        <v/>
      </c>
      <c r="L154" s="331" t="str">
        <f>IF(K154="","",IF(K154="Muy Baja",0.2,IF(K154="Baja",0.4,IF(K154="Media",0.6,IF(K154="Alta",0.8,IF(K154="Muy Alta",1,))))))</f>
        <v/>
      </c>
      <c r="M154" s="334"/>
      <c r="N154" s="137">
        <f>IF(NOT(ISERROR(MATCH(M154,'Tabla Impacto'!$B$221:$B$223,0))),'Tabla Impacto'!$F$223&amp;"Por favor no seleccionar los criterios de impacto(Afectación Económica o presupuestal y Pérdida Reputacional)",M154)</f>
        <v>0</v>
      </c>
      <c r="O154" s="320" t="str">
        <f>IF(OR(N154='Tabla Impacto'!$C$11,N154='Tabla Impacto'!$D$11),"Leve",IF(OR(N154='Tabla Impacto'!$C$12,N154='Tabla Impacto'!$D$12),"Menor",IF(OR(N154='Tabla Impacto'!$C$13,N154='Tabla Impacto'!$D$13),"Moderado",IF(OR(N154='Tabla Impacto'!$C$14,N154='Tabla Impacto'!$D$14),"Mayor",IF(OR(N154='Tabla Impacto'!$C$15,N154='Tabla Impacto'!$D$15),"Catastrófico","")))))</f>
        <v/>
      </c>
      <c r="P154" s="331" t="str">
        <f>IF(O154="","",IF(O154="Leve",0.2,IF(O154="Menor",0.4,IF(O154="Moderado",0.6,IF(O154="Mayor",0.8,IF(O154="Catastrófico",1,))))))</f>
        <v/>
      </c>
      <c r="Q154" s="336" t="str">
        <f>IF(OR(AND(K154="Muy Baja",O154="Leve"),AND(K154="Muy Baja",O154="Menor"),AND(K154="Baja",O154="Leve")),"Bajo",IF(OR(AND(K154="Muy baja",O154="Moderado"),AND(K154="Baja",O154="Menor"),AND(K154="Baja",O154="Moderado"),AND(K154="Media",O154="Leve"),AND(K154="Media",O154="Menor"),AND(K154="Media",O154="Moderado"),AND(K154="Alta",O154="Leve"),AND(K154="Alta",O154="Menor")),"Moderado",IF(OR(AND(K154="Muy Baja",O154="Mayor"),AND(K154="Baja",O154="Mayor"),AND(K154="Media",O154="Mayor"),AND(K154="Alta",O154="Moderado"),AND(K154="Alta",O154="Mayor"),AND(K154="Muy Alta",O154="Leve"),AND(K154="Muy Alta",O154="Menor"),AND(K154="Muy Alta",O154="Moderado"),AND(K154="Muy Alta",O154="Mayor")),"Alto",IF(OR(AND(K154="Muy Baja",O154="Catastrófico"),AND(K154="Baja",O154="Catastrófico"),AND(K154="Media",O154="Catastrófico"),AND(K154="Alta",O154="Catastrófico"),AND(K154="Muy Alta",O154="Catastrófico")),"Extremo",""))))</f>
        <v/>
      </c>
      <c r="R154" s="100">
        <v>1</v>
      </c>
      <c r="S154" s="101"/>
      <c r="T154" s="102" t="str">
        <f t="shared" si="189"/>
        <v/>
      </c>
      <c r="U154" s="103"/>
      <c r="V154" s="103"/>
      <c r="W154" s="104" t="str">
        <f t="shared" si="190"/>
        <v/>
      </c>
      <c r="X154" s="103"/>
      <c r="Y154" s="103"/>
      <c r="Z154" s="103"/>
      <c r="AA154" s="105" t="str">
        <f t="shared" si="191"/>
        <v/>
      </c>
      <c r="AB154" s="106" t="str">
        <f t="shared" si="192"/>
        <v/>
      </c>
      <c r="AC154" s="107" t="str">
        <f t="shared" si="193"/>
        <v/>
      </c>
      <c r="AD154" s="106" t="str">
        <f t="shared" si="194"/>
        <v/>
      </c>
      <c r="AE154" s="107" t="str">
        <f t="shared" si="195"/>
        <v/>
      </c>
      <c r="AF154" s="108" t="str">
        <f t="shared" si="196"/>
        <v/>
      </c>
      <c r="AG154" s="109"/>
      <c r="AH154" s="110"/>
      <c r="AI154" s="111"/>
      <c r="AJ154" s="132"/>
      <c r="AK154" s="132"/>
      <c r="AL154" s="110"/>
      <c r="AM154" s="136"/>
      <c r="AN154" s="136"/>
      <c r="AO154" s="136"/>
      <c r="AP154" s="136"/>
      <c r="AQ154" s="136"/>
      <c r="AR154" s="136"/>
      <c r="AS154" s="136"/>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row>
    <row r="155" spans="1:71" ht="151.5" hidden="1" customHeight="1" x14ac:dyDescent="0.25">
      <c r="A155" s="341"/>
      <c r="B155" s="343"/>
      <c r="C155" s="341"/>
      <c r="D155" s="341"/>
      <c r="E155" s="324"/>
      <c r="F155" s="324"/>
      <c r="G155" s="324"/>
      <c r="H155" s="347"/>
      <c r="I155" s="324"/>
      <c r="J155" s="340"/>
      <c r="K155" s="321"/>
      <c r="L155" s="332"/>
      <c r="M155" s="335"/>
      <c r="N155" s="138"/>
      <c r="O155" s="321"/>
      <c r="P155" s="332"/>
      <c r="Q155" s="337"/>
      <c r="R155" s="100">
        <v>2</v>
      </c>
      <c r="S155" s="101"/>
      <c r="T155" s="102" t="str">
        <f t="shared" si="189"/>
        <v/>
      </c>
      <c r="U155" s="103"/>
      <c r="V155" s="103"/>
      <c r="W155" s="104" t="str">
        <f t="shared" si="190"/>
        <v/>
      </c>
      <c r="X155" s="103"/>
      <c r="Y155" s="103"/>
      <c r="Z155" s="103"/>
      <c r="AA155" s="105" t="str">
        <f t="shared" si="191"/>
        <v/>
      </c>
      <c r="AB155" s="106" t="str">
        <f t="shared" si="192"/>
        <v/>
      </c>
      <c r="AC155" s="107" t="str">
        <f t="shared" si="193"/>
        <v/>
      </c>
      <c r="AD155" s="106" t="str">
        <f t="shared" si="194"/>
        <v/>
      </c>
      <c r="AE155" s="107" t="str">
        <f t="shared" si="195"/>
        <v/>
      </c>
      <c r="AF155" s="108" t="str">
        <f t="shared" si="196"/>
        <v/>
      </c>
      <c r="AG155" s="109"/>
      <c r="AH155" s="110"/>
      <c r="AI155" s="111"/>
      <c r="AJ155" s="132"/>
      <c r="AK155" s="132"/>
      <c r="AL155" s="110"/>
      <c r="AM155" s="136"/>
      <c r="AN155" s="136"/>
      <c r="AO155" s="136"/>
      <c r="AP155" s="136"/>
      <c r="AQ155" s="136"/>
      <c r="AR155" s="136"/>
      <c r="AS155" s="136"/>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row>
    <row r="156" spans="1:71" ht="151.5" hidden="1" customHeight="1" x14ac:dyDescent="0.25">
      <c r="A156" s="341"/>
      <c r="B156" s="344"/>
      <c r="C156" s="341"/>
      <c r="D156" s="341"/>
      <c r="E156" s="324"/>
      <c r="F156" s="324"/>
      <c r="G156" s="324"/>
      <c r="H156" s="347"/>
      <c r="I156" s="324"/>
      <c r="J156" s="340"/>
      <c r="K156" s="322"/>
      <c r="L156" s="333"/>
      <c r="M156" s="335"/>
      <c r="N156" s="138"/>
      <c r="O156" s="322"/>
      <c r="P156" s="333"/>
      <c r="Q156" s="338"/>
      <c r="R156" s="100">
        <v>3</v>
      </c>
      <c r="S156" s="101"/>
      <c r="T156" s="102" t="str">
        <f t="shared" si="189"/>
        <v/>
      </c>
      <c r="U156" s="103"/>
      <c r="V156" s="103"/>
      <c r="W156" s="104" t="str">
        <f t="shared" si="190"/>
        <v/>
      </c>
      <c r="X156" s="103"/>
      <c r="Y156" s="103"/>
      <c r="Z156" s="103"/>
      <c r="AA156" s="105" t="str">
        <f t="shared" si="191"/>
        <v/>
      </c>
      <c r="AB156" s="106" t="str">
        <f t="shared" si="192"/>
        <v/>
      </c>
      <c r="AC156" s="107" t="str">
        <f t="shared" si="193"/>
        <v/>
      </c>
      <c r="AD156" s="106" t="str">
        <f t="shared" si="194"/>
        <v/>
      </c>
      <c r="AE156" s="107" t="str">
        <f t="shared" si="195"/>
        <v/>
      </c>
      <c r="AF156" s="108" t="str">
        <f t="shared" si="196"/>
        <v/>
      </c>
      <c r="AG156" s="109"/>
      <c r="AH156" s="110"/>
      <c r="AI156" s="111"/>
      <c r="AJ156" s="132"/>
      <c r="AK156" s="132"/>
      <c r="AL156" s="110"/>
      <c r="AM156" s="136"/>
      <c r="AN156" s="136"/>
      <c r="AO156" s="136"/>
      <c r="AP156" s="136"/>
      <c r="AQ156" s="136"/>
      <c r="AR156" s="136"/>
      <c r="AS156" s="136"/>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row>
    <row r="157" spans="1:71" ht="68.25" customHeight="1" x14ac:dyDescent="0.25">
      <c r="A157" s="184"/>
      <c r="B157" s="186"/>
      <c r="C157" s="187"/>
      <c r="D157" s="187"/>
      <c r="E157" s="188"/>
      <c r="F157" s="189"/>
      <c r="G157" s="189"/>
      <c r="H157" s="190"/>
      <c r="I157" s="189"/>
      <c r="J157" s="191"/>
      <c r="K157" s="192"/>
      <c r="L157" s="193"/>
      <c r="M157" s="194"/>
      <c r="N157" s="195"/>
      <c r="O157" s="192"/>
      <c r="P157" s="193"/>
      <c r="Q157" s="196"/>
      <c r="R157" s="197"/>
      <c r="S157" s="198"/>
      <c r="T157" s="199"/>
      <c r="U157" s="200"/>
      <c r="V157" s="200"/>
      <c r="W157" s="201"/>
      <c r="X157" s="200"/>
      <c r="Y157" s="200"/>
      <c r="Z157" s="200"/>
      <c r="AA157" s="202"/>
      <c r="AB157" s="203"/>
      <c r="AC157" s="204"/>
      <c r="AD157" s="203"/>
      <c r="AE157" s="204"/>
      <c r="AF157" s="205"/>
      <c r="AG157" s="206"/>
      <c r="AH157" s="207"/>
      <c r="AI157" s="208"/>
      <c r="AJ157" s="209"/>
      <c r="AK157" s="209"/>
      <c r="AL157" s="207"/>
      <c r="AM157" s="235" t="s">
        <v>743</v>
      </c>
      <c r="AN157" s="236">
        <f>AVERAGE(AN7:AN138)</f>
        <v>0.284072164948453</v>
      </c>
      <c r="AO157" s="235" t="s">
        <v>744</v>
      </c>
      <c r="AP157" s="236">
        <f>AVERAGE(AP7:AP138)</f>
        <v>0.27892857142857103</v>
      </c>
      <c r="AQ157" s="210"/>
      <c r="AR157" s="210"/>
      <c r="AS157" s="210"/>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row>
    <row r="158" spans="1:71" ht="49.5" customHeight="1" x14ac:dyDescent="0.25">
      <c r="A158" s="4"/>
      <c r="B158" s="99"/>
      <c r="C158" s="99"/>
      <c r="D158" s="99"/>
      <c r="E158" s="370"/>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row>
    <row r="160" spans="1:71" x14ac:dyDescent="0.25">
      <c r="A160" s="2"/>
      <c r="B160" s="2"/>
      <c r="C160" s="2"/>
      <c r="D160" s="2"/>
      <c r="E160" s="21" t="s">
        <v>380</v>
      </c>
      <c r="F160" s="2"/>
      <c r="G160" s="2"/>
    </row>
  </sheetData>
  <autoFilter ref="A6:BS158" xr:uid="{00000000-0009-0000-0000-000002000000}"/>
  <dataConsolidate/>
  <mergeCells count="847">
    <mergeCell ref="Q85:Q87"/>
    <mergeCell ref="G85:G87"/>
    <mergeCell ref="H85:H87"/>
    <mergeCell ref="I85:I87"/>
    <mergeCell ref="J85:J87"/>
    <mergeCell ref="K85:K87"/>
    <mergeCell ref="L85:L87"/>
    <mergeCell ref="M85:M87"/>
    <mergeCell ref="O85:O87"/>
    <mergeCell ref="P85:P87"/>
    <mergeCell ref="AH5:AH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8:AL158"/>
    <mergeCell ref="A1:AL2"/>
    <mergeCell ref="A4:J4"/>
    <mergeCell ref="K4:Q4"/>
    <mergeCell ref="R4:Z4"/>
    <mergeCell ref="AA4:AG4"/>
    <mergeCell ref="AH4:AL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Q13:Q15"/>
    <mergeCell ref="A16:A18"/>
    <mergeCell ref="B16:B18"/>
    <mergeCell ref="C16:C18"/>
    <mergeCell ref="D16:D18"/>
    <mergeCell ref="E16:E18"/>
    <mergeCell ref="F16:F18"/>
    <mergeCell ref="G16:G18"/>
    <mergeCell ref="H16:H18"/>
    <mergeCell ref="I16:I18"/>
    <mergeCell ref="J16:J18"/>
    <mergeCell ref="K16:K18"/>
    <mergeCell ref="L16:L18"/>
    <mergeCell ref="M16:M18"/>
    <mergeCell ref="O16:O18"/>
    <mergeCell ref="G10:G12"/>
    <mergeCell ref="H10:H12"/>
    <mergeCell ref="I10:I12"/>
    <mergeCell ref="J10:J12"/>
    <mergeCell ref="K10:K12"/>
    <mergeCell ref="L10:L12"/>
    <mergeCell ref="M10:M12"/>
    <mergeCell ref="O10:O12"/>
    <mergeCell ref="P13:P15"/>
    <mergeCell ref="P10:P12"/>
    <mergeCell ref="Q10:Q12"/>
    <mergeCell ref="A19:A21"/>
    <mergeCell ref="B19:B21"/>
    <mergeCell ref="C19:C21"/>
    <mergeCell ref="D19:D21"/>
    <mergeCell ref="E19:E21"/>
    <mergeCell ref="F19:F21"/>
    <mergeCell ref="G19:G21"/>
    <mergeCell ref="H19:H21"/>
    <mergeCell ref="I19:I21"/>
    <mergeCell ref="J19:J21"/>
    <mergeCell ref="K19:K21"/>
    <mergeCell ref="L19:L21"/>
    <mergeCell ref="M19:M21"/>
    <mergeCell ref="O19:O21"/>
    <mergeCell ref="P16:P18"/>
    <mergeCell ref="Q16:Q18"/>
    <mergeCell ref="A10:A12"/>
    <mergeCell ref="B10:B12"/>
    <mergeCell ref="C10:C12"/>
    <mergeCell ref="D10:D12"/>
    <mergeCell ref="E10:E12"/>
    <mergeCell ref="F10:F12"/>
    <mergeCell ref="P19:P21"/>
    <mergeCell ref="Q19:Q21"/>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22:A24"/>
    <mergeCell ref="A25:A27"/>
    <mergeCell ref="B25:B27"/>
    <mergeCell ref="C25:C27"/>
    <mergeCell ref="D25:D27"/>
    <mergeCell ref="E25:E27"/>
    <mergeCell ref="F25:F27"/>
    <mergeCell ref="G25:G27"/>
    <mergeCell ref="H25:H27"/>
    <mergeCell ref="Q25:Q27"/>
    <mergeCell ref="A28:A30"/>
    <mergeCell ref="B28:B30"/>
    <mergeCell ref="C28:C30"/>
    <mergeCell ref="D28:D30"/>
    <mergeCell ref="E28:E30"/>
    <mergeCell ref="F28:F30"/>
    <mergeCell ref="G28:G30"/>
    <mergeCell ref="H28:H30"/>
    <mergeCell ref="I28:I30"/>
    <mergeCell ref="J28:J30"/>
    <mergeCell ref="K28:K30"/>
    <mergeCell ref="L28:L30"/>
    <mergeCell ref="M28:M30"/>
    <mergeCell ref="O28:O30"/>
    <mergeCell ref="P28:P30"/>
    <mergeCell ref="Q28:Q30"/>
    <mergeCell ref="H31:H33"/>
    <mergeCell ref="I31:I33"/>
    <mergeCell ref="I25:I27"/>
    <mergeCell ref="J25:J27"/>
    <mergeCell ref="K25:K27"/>
    <mergeCell ref="L25:L27"/>
    <mergeCell ref="M25:M27"/>
    <mergeCell ref="O25:O27"/>
    <mergeCell ref="P25:P27"/>
    <mergeCell ref="P31:P33"/>
    <mergeCell ref="Q31:Q33"/>
    <mergeCell ref="P34:P36"/>
    <mergeCell ref="O34:O36"/>
    <mergeCell ref="Q34:Q36"/>
    <mergeCell ref="C34:C36"/>
    <mergeCell ref="B34:B36"/>
    <mergeCell ref="A34:A36"/>
    <mergeCell ref="J31:J33"/>
    <mergeCell ref="K31:K33"/>
    <mergeCell ref="L31:L33"/>
    <mergeCell ref="M31:M33"/>
    <mergeCell ref="O31:O33"/>
    <mergeCell ref="M34:M36"/>
    <mergeCell ref="L34:L36"/>
    <mergeCell ref="K34:K36"/>
    <mergeCell ref="J34:J36"/>
    <mergeCell ref="A31:A33"/>
    <mergeCell ref="B31:B33"/>
    <mergeCell ref="C31:C33"/>
    <mergeCell ref="D31:D33"/>
    <mergeCell ref="E31:E33"/>
    <mergeCell ref="F31:F33"/>
    <mergeCell ref="G31:G33"/>
    <mergeCell ref="H34:H36"/>
    <mergeCell ref="G34:G36"/>
    <mergeCell ref="F34:F36"/>
    <mergeCell ref="E34:E36"/>
    <mergeCell ref="D34:D36"/>
    <mergeCell ref="F37:F39"/>
    <mergeCell ref="G37:G39"/>
    <mergeCell ref="H37:H39"/>
    <mergeCell ref="I34:I36"/>
    <mergeCell ref="I37:I39"/>
    <mergeCell ref="J37:J39"/>
    <mergeCell ref="A40:A42"/>
    <mergeCell ref="B40:B42"/>
    <mergeCell ref="C37:C39"/>
    <mergeCell ref="D37:D39"/>
    <mergeCell ref="E37:E39"/>
    <mergeCell ref="L40:L42"/>
    <mergeCell ref="K40:K42"/>
    <mergeCell ref="J40:J42"/>
    <mergeCell ref="I40:I42"/>
    <mergeCell ref="H40:H42"/>
    <mergeCell ref="A37:A39"/>
    <mergeCell ref="B37:B39"/>
    <mergeCell ref="Q37:Q39"/>
    <mergeCell ref="Q40:Q42"/>
    <mergeCell ref="P40:P42"/>
    <mergeCell ref="O40:O42"/>
    <mergeCell ref="M40:M42"/>
    <mergeCell ref="K37:K39"/>
    <mergeCell ref="L37:L39"/>
    <mergeCell ref="M37:M39"/>
    <mergeCell ref="O37:O39"/>
    <mergeCell ref="P37:P39"/>
    <mergeCell ref="A43:A45"/>
    <mergeCell ref="B43:B45"/>
    <mergeCell ref="C43:C45"/>
    <mergeCell ref="D43:D45"/>
    <mergeCell ref="E43:E45"/>
    <mergeCell ref="G40:G42"/>
    <mergeCell ref="F40:F42"/>
    <mergeCell ref="E40:E42"/>
    <mergeCell ref="D40:D42"/>
    <mergeCell ref="C40:C42"/>
    <mergeCell ref="Q43:Q45"/>
    <mergeCell ref="K43:K45"/>
    <mergeCell ref="L43:L45"/>
    <mergeCell ref="M43:M45"/>
    <mergeCell ref="O43:O45"/>
    <mergeCell ref="P43:P45"/>
    <mergeCell ref="F43:F45"/>
    <mergeCell ref="G43:G45"/>
    <mergeCell ref="H43:H45"/>
    <mergeCell ref="I43:I45"/>
    <mergeCell ref="J43:J45"/>
    <mergeCell ref="A46:A48"/>
    <mergeCell ref="B46:B48"/>
    <mergeCell ref="C46:C48"/>
    <mergeCell ref="D46:D48"/>
    <mergeCell ref="E46:E48"/>
    <mergeCell ref="F46:F48"/>
    <mergeCell ref="G46:G48"/>
    <mergeCell ref="H46:H48"/>
    <mergeCell ref="I46:I48"/>
    <mergeCell ref="J46:J48"/>
    <mergeCell ref="K46:K48"/>
    <mergeCell ref="L46:L48"/>
    <mergeCell ref="M46:M48"/>
    <mergeCell ref="O46:O48"/>
    <mergeCell ref="P46:P48"/>
    <mergeCell ref="Q46:Q48"/>
    <mergeCell ref="J49:J51"/>
    <mergeCell ref="K49:K51"/>
    <mergeCell ref="L49:L51"/>
    <mergeCell ref="M49:M51"/>
    <mergeCell ref="O49:O51"/>
    <mergeCell ref="P49:P51"/>
    <mergeCell ref="Q49:Q51"/>
    <mergeCell ref="H52:H54"/>
    <mergeCell ref="I52:I54"/>
    <mergeCell ref="B49:B51"/>
    <mergeCell ref="C49:C51"/>
    <mergeCell ref="D49:D51"/>
    <mergeCell ref="E49:E51"/>
    <mergeCell ref="F49:F51"/>
    <mergeCell ref="G49:G51"/>
    <mergeCell ref="H49:H51"/>
    <mergeCell ref="I49:I51"/>
    <mergeCell ref="J52:J54"/>
    <mergeCell ref="K52:K54"/>
    <mergeCell ref="L52:L54"/>
    <mergeCell ref="M52:M54"/>
    <mergeCell ref="O52:O54"/>
    <mergeCell ref="P52:P54"/>
    <mergeCell ref="Q52:Q54"/>
    <mergeCell ref="A49:A51"/>
    <mergeCell ref="A55:A57"/>
    <mergeCell ref="B55:B57"/>
    <mergeCell ref="C55:C57"/>
    <mergeCell ref="D55:D57"/>
    <mergeCell ref="E55:E57"/>
    <mergeCell ref="F55:F57"/>
    <mergeCell ref="G55:G57"/>
    <mergeCell ref="H55:H57"/>
    <mergeCell ref="I55:I57"/>
    <mergeCell ref="B52:B54"/>
    <mergeCell ref="A52:A54"/>
    <mergeCell ref="C52:C54"/>
    <mergeCell ref="D52:D54"/>
    <mergeCell ref="E52:E54"/>
    <mergeCell ref="F52:F54"/>
    <mergeCell ref="G52:G54"/>
    <mergeCell ref="I58:I60"/>
    <mergeCell ref="P55:P57"/>
    <mergeCell ref="Q55:Q57"/>
    <mergeCell ref="Q58:Q60"/>
    <mergeCell ref="P58:P60"/>
    <mergeCell ref="O58:O60"/>
    <mergeCell ref="D61:D63"/>
    <mergeCell ref="E61:E63"/>
    <mergeCell ref="F61:F63"/>
    <mergeCell ref="G61:G63"/>
    <mergeCell ref="H61:H63"/>
    <mergeCell ref="J55:J57"/>
    <mergeCell ref="K55:K57"/>
    <mergeCell ref="L55:L57"/>
    <mergeCell ref="M55:M57"/>
    <mergeCell ref="O55:O57"/>
    <mergeCell ref="M58:M60"/>
    <mergeCell ref="L58:L60"/>
    <mergeCell ref="K58:K60"/>
    <mergeCell ref="J58:J60"/>
    <mergeCell ref="C58:C60"/>
    <mergeCell ref="B58:B60"/>
    <mergeCell ref="A58:A60"/>
    <mergeCell ref="A61:A63"/>
    <mergeCell ref="B61:B63"/>
    <mergeCell ref="C61:C63"/>
    <mergeCell ref="H58:H60"/>
    <mergeCell ref="G58:G60"/>
    <mergeCell ref="F58:F60"/>
    <mergeCell ref="E58:E60"/>
    <mergeCell ref="D58:D60"/>
    <mergeCell ref="J115:J117"/>
    <mergeCell ref="I115:I117"/>
    <mergeCell ref="O61:O63"/>
    <mergeCell ref="P61:P63"/>
    <mergeCell ref="Q61:Q63"/>
    <mergeCell ref="O64:O66"/>
    <mergeCell ref="P64:P66"/>
    <mergeCell ref="Q64:Q66"/>
    <mergeCell ref="O67:O69"/>
    <mergeCell ref="P67:P69"/>
    <mergeCell ref="Q67:Q69"/>
    <mergeCell ref="O70:O72"/>
    <mergeCell ref="I61:I63"/>
    <mergeCell ref="J61:J63"/>
    <mergeCell ref="K61:K63"/>
    <mergeCell ref="L61:L63"/>
    <mergeCell ref="M61:M63"/>
    <mergeCell ref="I112:I114"/>
    <mergeCell ref="J112:J114"/>
    <mergeCell ref="K112:K114"/>
    <mergeCell ref="L112:L114"/>
    <mergeCell ref="M112:M114"/>
    <mergeCell ref="I64:I66"/>
    <mergeCell ref="J64:J66"/>
    <mergeCell ref="C115:C117"/>
    <mergeCell ref="B115:B117"/>
    <mergeCell ref="A115:A117"/>
    <mergeCell ref="A112:A114"/>
    <mergeCell ref="B112:B114"/>
    <mergeCell ref="C112:C114"/>
    <mergeCell ref="H115:H117"/>
    <mergeCell ref="G115:G117"/>
    <mergeCell ref="F115:F117"/>
    <mergeCell ref="E115:E117"/>
    <mergeCell ref="D115:D117"/>
    <mergeCell ref="D112:D114"/>
    <mergeCell ref="E112:E114"/>
    <mergeCell ref="F112:F114"/>
    <mergeCell ref="G112:G114"/>
    <mergeCell ref="H112:H114"/>
    <mergeCell ref="D124:D126"/>
    <mergeCell ref="E124:E126"/>
    <mergeCell ref="F124:F126"/>
    <mergeCell ref="G124:G126"/>
    <mergeCell ref="A118:A120"/>
    <mergeCell ref="B118:B120"/>
    <mergeCell ref="C118:C120"/>
    <mergeCell ref="D118:D120"/>
    <mergeCell ref="E118:E120"/>
    <mergeCell ref="F118:F120"/>
    <mergeCell ref="G118:G120"/>
    <mergeCell ref="F121:F123"/>
    <mergeCell ref="G121:G123"/>
    <mergeCell ref="A121:A123"/>
    <mergeCell ref="B121:B123"/>
    <mergeCell ref="C121:C123"/>
    <mergeCell ref="D121:D123"/>
    <mergeCell ref="E121:E123"/>
    <mergeCell ref="M124:M126"/>
    <mergeCell ref="O124:O126"/>
    <mergeCell ref="P124:P126"/>
    <mergeCell ref="Q124:Q126"/>
    <mergeCell ref="A106:A108"/>
    <mergeCell ref="B106:B108"/>
    <mergeCell ref="C106:C108"/>
    <mergeCell ref="D106:D108"/>
    <mergeCell ref="E106:E108"/>
    <mergeCell ref="F106:F108"/>
    <mergeCell ref="G106:G108"/>
    <mergeCell ref="H106:H108"/>
    <mergeCell ref="I106:I108"/>
    <mergeCell ref="J106:J108"/>
    <mergeCell ref="K106:K108"/>
    <mergeCell ref="L106:L108"/>
    <mergeCell ref="H124:H126"/>
    <mergeCell ref="I124:I126"/>
    <mergeCell ref="J124:J126"/>
    <mergeCell ref="K124:K126"/>
    <mergeCell ref="L124:L126"/>
    <mergeCell ref="A124:A126"/>
    <mergeCell ref="B124:B126"/>
    <mergeCell ref="C124:C126"/>
    <mergeCell ref="A88:A90"/>
    <mergeCell ref="A82:A84"/>
    <mergeCell ref="A79:A81"/>
    <mergeCell ref="A76:A78"/>
    <mergeCell ref="A73:A75"/>
    <mergeCell ref="A103:A105"/>
    <mergeCell ref="A100:A102"/>
    <mergeCell ref="A97:A99"/>
    <mergeCell ref="A94:A96"/>
    <mergeCell ref="A91:A93"/>
    <mergeCell ref="A85:A87"/>
    <mergeCell ref="A70:A72"/>
    <mergeCell ref="A67:A69"/>
    <mergeCell ref="A64:A66"/>
    <mergeCell ref="B64:B66"/>
    <mergeCell ref="C64:C66"/>
    <mergeCell ref="B67:B69"/>
    <mergeCell ref="C67:C69"/>
    <mergeCell ref="B70:B72"/>
    <mergeCell ref="C70:C72"/>
    <mergeCell ref="K64:K66"/>
    <mergeCell ref="L64:L66"/>
    <mergeCell ref="M64:M66"/>
    <mergeCell ref="D64:D66"/>
    <mergeCell ref="E64:E66"/>
    <mergeCell ref="F64:F66"/>
    <mergeCell ref="G64:G66"/>
    <mergeCell ref="H64:H66"/>
    <mergeCell ref="G70:G72"/>
    <mergeCell ref="H70:H72"/>
    <mergeCell ref="I67:I69"/>
    <mergeCell ref="J67:J69"/>
    <mergeCell ref="K67:K69"/>
    <mergeCell ref="L67:L69"/>
    <mergeCell ref="M67:M69"/>
    <mergeCell ref="D67:D69"/>
    <mergeCell ref="E67:E69"/>
    <mergeCell ref="F67:F69"/>
    <mergeCell ref="G67:G69"/>
    <mergeCell ref="H67:H69"/>
    <mergeCell ref="P70:P72"/>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70:I72"/>
    <mergeCell ref="J70:J72"/>
    <mergeCell ref="K70:K72"/>
    <mergeCell ref="L70:L72"/>
    <mergeCell ref="M70:M72"/>
    <mergeCell ref="D70:D72"/>
    <mergeCell ref="E70:E72"/>
    <mergeCell ref="F70:F72"/>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88:B90"/>
    <mergeCell ref="C88:C90"/>
    <mergeCell ref="D88:D90"/>
    <mergeCell ref="E88:E90"/>
    <mergeCell ref="F88:F90"/>
    <mergeCell ref="F82:F84"/>
    <mergeCell ref="E82:E84"/>
    <mergeCell ref="D82:D84"/>
    <mergeCell ref="C82:C84"/>
    <mergeCell ref="B82:B84"/>
    <mergeCell ref="B85:B87"/>
    <mergeCell ref="C85:C87"/>
    <mergeCell ref="D85:D87"/>
    <mergeCell ref="E85:E87"/>
    <mergeCell ref="F85:F87"/>
    <mergeCell ref="L88:L90"/>
    <mergeCell ref="M88:M90"/>
    <mergeCell ref="O88:O90"/>
    <mergeCell ref="P88:P90"/>
    <mergeCell ref="Q88:Q90"/>
    <mergeCell ref="G88:G90"/>
    <mergeCell ref="H88:H90"/>
    <mergeCell ref="I88:I90"/>
    <mergeCell ref="J88:J90"/>
    <mergeCell ref="K88:K90"/>
    <mergeCell ref="G91:G93"/>
    <mergeCell ref="H91:H93"/>
    <mergeCell ref="I91:I93"/>
    <mergeCell ref="J91:J93"/>
    <mergeCell ref="K91:K93"/>
    <mergeCell ref="B91:B93"/>
    <mergeCell ref="C91:C93"/>
    <mergeCell ref="D91:D93"/>
    <mergeCell ref="E91:E93"/>
    <mergeCell ref="F91:F93"/>
    <mergeCell ref="Q94:Q96"/>
    <mergeCell ref="P94:P96"/>
    <mergeCell ref="O94:O96"/>
    <mergeCell ref="M94:M96"/>
    <mergeCell ref="L94:L96"/>
    <mergeCell ref="L91:L93"/>
    <mergeCell ref="M91:M93"/>
    <mergeCell ref="O91:O93"/>
    <mergeCell ref="P91:P93"/>
    <mergeCell ref="Q91:Q93"/>
    <mergeCell ref="F94:F96"/>
    <mergeCell ref="E94:E96"/>
    <mergeCell ref="D94:D96"/>
    <mergeCell ref="C94:C96"/>
    <mergeCell ref="B94:B96"/>
    <mergeCell ref="K94:K96"/>
    <mergeCell ref="J94:J96"/>
    <mergeCell ref="I94:I96"/>
    <mergeCell ref="H94:H96"/>
    <mergeCell ref="G94:G96"/>
    <mergeCell ref="Q97:Q99"/>
    <mergeCell ref="G97:G99"/>
    <mergeCell ref="H97:H99"/>
    <mergeCell ref="I97:I99"/>
    <mergeCell ref="J97:J99"/>
    <mergeCell ref="K97:K99"/>
    <mergeCell ref="B97:B99"/>
    <mergeCell ref="C97:C99"/>
    <mergeCell ref="D97:D99"/>
    <mergeCell ref="E97:E99"/>
    <mergeCell ref="F97:F99"/>
    <mergeCell ref="B100:B102"/>
    <mergeCell ref="C100:C102"/>
    <mergeCell ref="D100:D102"/>
    <mergeCell ref="E100:E102"/>
    <mergeCell ref="F100:F102"/>
    <mergeCell ref="L97:L99"/>
    <mergeCell ref="M97:M99"/>
    <mergeCell ref="O97:O99"/>
    <mergeCell ref="P97:P99"/>
    <mergeCell ref="L100:L102"/>
    <mergeCell ref="M100:M102"/>
    <mergeCell ref="O100:O102"/>
    <mergeCell ref="P100:P102"/>
    <mergeCell ref="Q100:Q102"/>
    <mergeCell ref="G100:G102"/>
    <mergeCell ref="H100:H102"/>
    <mergeCell ref="I100:I102"/>
    <mergeCell ref="J100:J102"/>
    <mergeCell ref="K100:K102"/>
    <mergeCell ref="G103:G105"/>
    <mergeCell ref="H103:H105"/>
    <mergeCell ref="I103:I105"/>
    <mergeCell ref="J103:J105"/>
    <mergeCell ref="K103:K105"/>
    <mergeCell ref="B103:B105"/>
    <mergeCell ref="C103:C105"/>
    <mergeCell ref="D103:D105"/>
    <mergeCell ref="E103:E105"/>
    <mergeCell ref="F103:F105"/>
    <mergeCell ref="M106:M108"/>
    <mergeCell ref="O106:O108"/>
    <mergeCell ref="P106:P108"/>
    <mergeCell ref="Q106:Q108"/>
    <mergeCell ref="L103:L105"/>
    <mergeCell ref="M103:M105"/>
    <mergeCell ref="O103:O105"/>
    <mergeCell ref="P103:P105"/>
    <mergeCell ref="Q103:Q105"/>
    <mergeCell ref="Q121:Q123"/>
    <mergeCell ref="P121:P123"/>
    <mergeCell ref="O121:O123"/>
    <mergeCell ref="M121:M123"/>
    <mergeCell ref="M118:M120"/>
    <mergeCell ref="O118:O120"/>
    <mergeCell ref="P118:P120"/>
    <mergeCell ref="Q118:Q120"/>
    <mergeCell ref="H118:H120"/>
    <mergeCell ref="I118:I120"/>
    <mergeCell ref="J118:J120"/>
    <mergeCell ref="K118:K120"/>
    <mergeCell ref="L118:L120"/>
    <mergeCell ref="K121:K123"/>
    <mergeCell ref="L121:L123"/>
    <mergeCell ref="H121:H123"/>
    <mergeCell ref="I121:I123"/>
    <mergeCell ref="J121:J123"/>
    <mergeCell ref="G109:G111"/>
    <mergeCell ref="H109:H111"/>
    <mergeCell ref="I109:I111"/>
    <mergeCell ref="J109:J111"/>
    <mergeCell ref="A109:A111"/>
    <mergeCell ref="B109:B111"/>
    <mergeCell ref="C109:C111"/>
    <mergeCell ref="D109:D111"/>
    <mergeCell ref="E109:E111"/>
    <mergeCell ref="B127:B129"/>
    <mergeCell ref="C127:C129"/>
    <mergeCell ref="D127:D129"/>
    <mergeCell ref="E127:E129"/>
    <mergeCell ref="F127:F129"/>
    <mergeCell ref="G127:G129"/>
    <mergeCell ref="H127:H129"/>
    <mergeCell ref="I127:I129"/>
    <mergeCell ref="Q109:Q111"/>
    <mergeCell ref="O112:O114"/>
    <mergeCell ref="P112:P114"/>
    <mergeCell ref="Q112:Q114"/>
    <mergeCell ref="O115:O117"/>
    <mergeCell ref="P115:P117"/>
    <mergeCell ref="Q115:Q117"/>
    <mergeCell ref="K109:K111"/>
    <mergeCell ref="L109:L111"/>
    <mergeCell ref="M109:M111"/>
    <mergeCell ref="O109:O111"/>
    <mergeCell ref="P109:P111"/>
    <mergeCell ref="M115:M117"/>
    <mergeCell ref="L115:L117"/>
    <mergeCell ref="K115:K117"/>
    <mergeCell ref="F109:F111"/>
    <mergeCell ref="J127:J129"/>
    <mergeCell ref="K127:K129"/>
    <mergeCell ref="L127:L129"/>
    <mergeCell ref="M127:M129"/>
    <mergeCell ref="O127:O129"/>
    <mergeCell ref="P127:P129"/>
    <mergeCell ref="Q127:Q129"/>
    <mergeCell ref="A130:A132"/>
    <mergeCell ref="B130:B132"/>
    <mergeCell ref="C130:C132"/>
    <mergeCell ref="D130:D132"/>
    <mergeCell ref="E130:E132"/>
    <mergeCell ref="F130:F132"/>
    <mergeCell ref="G130:G132"/>
    <mergeCell ref="H130:H132"/>
    <mergeCell ref="I130:I132"/>
    <mergeCell ref="J130:J132"/>
    <mergeCell ref="K130:K132"/>
    <mergeCell ref="L130:L132"/>
    <mergeCell ref="M130:M132"/>
    <mergeCell ref="O130:O132"/>
    <mergeCell ref="P130:P132"/>
    <mergeCell ref="Q130:Q132"/>
    <mergeCell ref="A127:A129"/>
    <mergeCell ref="K133:K135"/>
    <mergeCell ref="L133:L135"/>
    <mergeCell ref="M133:M135"/>
    <mergeCell ref="O133:O135"/>
    <mergeCell ref="P133:P135"/>
    <mergeCell ref="Q133:Q135"/>
    <mergeCell ref="A136:A138"/>
    <mergeCell ref="B136:B138"/>
    <mergeCell ref="C136:C138"/>
    <mergeCell ref="D136:D138"/>
    <mergeCell ref="E136:E138"/>
    <mergeCell ref="F136:F138"/>
    <mergeCell ref="G136:G138"/>
    <mergeCell ref="H136:H138"/>
    <mergeCell ref="I136:I138"/>
    <mergeCell ref="J136:J138"/>
    <mergeCell ref="K136:K138"/>
    <mergeCell ref="L136:L138"/>
    <mergeCell ref="M136:M138"/>
    <mergeCell ref="O136:O138"/>
    <mergeCell ref="P136:P138"/>
    <mergeCell ref="Q136:Q138"/>
    <mergeCell ref="A133:A135"/>
    <mergeCell ref="B133:B135"/>
    <mergeCell ref="J133:J135"/>
    <mergeCell ref="C133:C135"/>
    <mergeCell ref="D133:D135"/>
    <mergeCell ref="E133:E135"/>
    <mergeCell ref="F133:F135"/>
    <mergeCell ref="G133:G135"/>
    <mergeCell ref="H133:H135"/>
    <mergeCell ref="I133:I135"/>
    <mergeCell ref="J139:J141"/>
    <mergeCell ref="P142:P144"/>
    <mergeCell ref="Q142:Q144"/>
    <mergeCell ref="A139:A141"/>
    <mergeCell ref="B139:B141"/>
    <mergeCell ref="C139:C141"/>
    <mergeCell ref="D139:D141"/>
    <mergeCell ref="E139:E141"/>
    <mergeCell ref="F139:F141"/>
    <mergeCell ref="G139:G141"/>
    <mergeCell ref="H139:H141"/>
    <mergeCell ref="I139:I141"/>
    <mergeCell ref="P148:P150"/>
    <mergeCell ref="Q148:Q150"/>
    <mergeCell ref="A145:A147"/>
    <mergeCell ref="B145:B147"/>
    <mergeCell ref="K139:K141"/>
    <mergeCell ref="L139:L141"/>
    <mergeCell ref="M139:M141"/>
    <mergeCell ref="O139:O141"/>
    <mergeCell ref="P139:P141"/>
    <mergeCell ref="Q139:Q141"/>
    <mergeCell ref="A142:A144"/>
    <mergeCell ref="B142:B144"/>
    <mergeCell ref="C142:C144"/>
    <mergeCell ref="D142:D144"/>
    <mergeCell ref="E142:E144"/>
    <mergeCell ref="F142:F144"/>
    <mergeCell ref="G142:G144"/>
    <mergeCell ref="H142:H144"/>
    <mergeCell ref="I142:I144"/>
    <mergeCell ref="J142:J144"/>
    <mergeCell ref="K142:K144"/>
    <mergeCell ref="L142:L144"/>
    <mergeCell ref="M142:M144"/>
    <mergeCell ref="O142:O144"/>
    <mergeCell ref="A148:A150"/>
    <mergeCell ref="B148:B150"/>
    <mergeCell ref="C148:C150"/>
    <mergeCell ref="D148:D150"/>
    <mergeCell ref="E148:E150"/>
    <mergeCell ref="F148:F150"/>
    <mergeCell ref="G148:G150"/>
    <mergeCell ref="H148:H150"/>
    <mergeCell ref="I148:I150"/>
    <mergeCell ref="J145:J147"/>
    <mergeCell ref="C145:C147"/>
    <mergeCell ref="D145:D147"/>
    <mergeCell ref="E145:E147"/>
    <mergeCell ref="F145:F147"/>
    <mergeCell ref="G145:G147"/>
    <mergeCell ref="H145:H147"/>
    <mergeCell ref="I145:I147"/>
    <mergeCell ref="J151:J153"/>
    <mergeCell ref="J148:J150"/>
    <mergeCell ref="J154:J156"/>
    <mergeCell ref="K154:K156"/>
    <mergeCell ref="L154:L156"/>
    <mergeCell ref="M154:M156"/>
    <mergeCell ref="O154:O156"/>
    <mergeCell ref="P154:P156"/>
    <mergeCell ref="Q154:Q156"/>
    <mergeCell ref="A151:A153"/>
    <mergeCell ref="B151:B153"/>
    <mergeCell ref="C151:C153"/>
    <mergeCell ref="D151:D153"/>
    <mergeCell ref="E151:E153"/>
    <mergeCell ref="F151:F153"/>
    <mergeCell ref="G151:G153"/>
    <mergeCell ref="H151:H153"/>
    <mergeCell ref="I151:I153"/>
    <mergeCell ref="A154:A156"/>
    <mergeCell ref="B154:B156"/>
    <mergeCell ref="C154:C156"/>
    <mergeCell ref="D154:D156"/>
    <mergeCell ref="E154:E156"/>
    <mergeCell ref="F154:F156"/>
    <mergeCell ref="G154:G156"/>
    <mergeCell ref="H154:H156"/>
    <mergeCell ref="O148:O150"/>
    <mergeCell ref="I154:I156"/>
    <mergeCell ref="AT5:AT6"/>
    <mergeCell ref="AM5:AM6"/>
    <mergeCell ref="AO5:AO6"/>
    <mergeCell ref="AQ5:AR5"/>
    <mergeCell ref="AS5:AS6"/>
    <mergeCell ref="AN5:AN6"/>
    <mergeCell ref="AP5:AP6"/>
    <mergeCell ref="K151:K153"/>
    <mergeCell ref="L151:L153"/>
    <mergeCell ref="M151:M153"/>
    <mergeCell ref="O151:O153"/>
    <mergeCell ref="P151:P153"/>
    <mergeCell ref="Q151:Q153"/>
    <mergeCell ref="K145:K147"/>
    <mergeCell ref="L145:L147"/>
    <mergeCell ref="M145:M147"/>
    <mergeCell ref="O145:O147"/>
    <mergeCell ref="P145:P147"/>
    <mergeCell ref="Q145:Q147"/>
    <mergeCell ref="K148:K150"/>
    <mergeCell ref="L148:L150"/>
    <mergeCell ref="M148:M150"/>
  </mergeCells>
  <conditionalFormatting sqref="K7">
    <cfRule type="cellIs" dxfId="2639" priority="3152" operator="equal">
      <formula>"Muy Alta"</formula>
    </cfRule>
    <cfRule type="cellIs" dxfId="2638" priority="3153" operator="equal">
      <formula>"Alta"</formula>
    </cfRule>
    <cfRule type="cellIs" dxfId="2637" priority="3154" operator="equal">
      <formula>"Media"</formula>
    </cfRule>
    <cfRule type="cellIs" dxfId="2636" priority="3155" operator="equal">
      <formula>"Baja"</formula>
    </cfRule>
    <cfRule type="cellIs" dxfId="2635" priority="3156" operator="equal">
      <formula>"Muy Baja"</formula>
    </cfRule>
  </conditionalFormatting>
  <conditionalFormatting sqref="Q7">
    <cfRule type="cellIs" dxfId="2634" priority="3143" operator="equal">
      <formula>"Extremo"</formula>
    </cfRule>
    <cfRule type="cellIs" dxfId="2633" priority="3144" operator="equal">
      <formula>"Alto"</formula>
    </cfRule>
    <cfRule type="cellIs" dxfId="2632" priority="3145" operator="equal">
      <formula>"Moderado"</formula>
    </cfRule>
    <cfRule type="cellIs" dxfId="2631" priority="3146" operator="equal">
      <formula>"Bajo"</formula>
    </cfRule>
  </conditionalFormatting>
  <conditionalFormatting sqref="AB7:AB19 AB52 AB58 AB61 AB64 AB67 AB70 AB79 AB82 AB88 AB91 AB97 AB106 AB22 AB25">
    <cfRule type="cellIs" dxfId="2630" priority="3138" operator="equal">
      <formula>"Muy Alta"</formula>
    </cfRule>
    <cfRule type="cellIs" dxfId="2629" priority="3139" operator="equal">
      <formula>"Alta"</formula>
    </cfRule>
    <cfRule type="cellIs" dxfId="2628" priority="3140" operator="equal">
      <formula>"Media"</formula>
    </cfRule>
    <cfRule type="cellIs" dxfId="2627" priority="3141" operator="equal">
      <formula>"Baja"</formula>
    </cfRule>
    <cfRule type="cellIs" dxfId="2626" priority="3142" operator="equal">
      <formula>"Muy Baja"</formula>
    </cfRule>
  </conditionalFormatting>
  <conditionalFormatting sqref="AD7:AD19 AD52 AD58 AD61 AD64 AD67 AD70 AD79 AD82 AD88 AD91 AD97 AD106 AD22 AD25">
    <cfRule type="cellIs" dxfId="2625" priority="3133" operator="equal">
      <formula>"Catastrófico"</formula>
    </cfRule>
    <cfRule type="cellIs" dxfId="2624" priority="3134" operator="equal">
      <formula>"Mayor"</formula>
    </cfRule>
    <cfRule type="cellIs" dxfId="2623" priority="3135" operator="equal">
      <formula>"Moderado"</formula>
    </cfRule>
    <cfRule type="cellIs" dxfId="2622" priority="3136" operator="equal">
      <formula>"Menor"</formula>
    </cfRule>
    <cfRule type="cellIs" dxfId="2621" priority="3137" operator="equal">
      <formula>"Leve"</formula>
    </cfRule>
  </conditionalFormatting>
  <conditionalFormatting sqref="AF7:AF19 AF52 AF58 AF61 AF64 AF67 AF70 AF79 AF82 AF88 AF91 AF97 AF106 AF22 AF25">
    <cfRule type="cellIs" dxfId="2620" priority="3129" operator="equal">
      <formula>"Extremo"</formula>
    </cfRule>
    <cfRule type="cellIs" dxfId="2619" priority="3130" operator="equal">
      <formula>"Alto"</formula>
    </cfRule>
    <cfRule type="cellIs" dxfId="2618" priority="3131" operator="equal">
      <formula>"Moderado"</formula>
    </cfRule>
    <cfRule type="cellIs" dxfId="2617" priority="3132" operator="equal">
      <formula>"Bajo"</formula>
    </cfRule>
  </conditionalFormatting>
  <conditionalFormatting sqref="K97">
    <cfRule type="cellIs" dxfId="2616" priority="1266" operator="equal">
      <formula>"Muy Alta"</formula>
    </cfRule>
    <cfRule type="cellIs" dxfId="2615" priority="1267" operator="equal">
      <formula>"Alta"</formula>
    </cfRule>
    <cfRule type="cellIs" dxfId="2614" priority="1268" operator="equal">
      <formula>"Media"</formula>
    </cfRule>
    <cfRule type="cellIs" dxfId="2613" priority="1269" operator="equal">
      <formula>"Baja"</formula>
    </cfRule>
    <cfRule type="cellIs" dxfId="2612" priority="1270" operator="equal">
      <formula>"Muy Baja"</formula>
    </cfRule>
  </conditionalFormatting>
  <conditionalFormatting sqref="K82">
    <cfRule type="cellIs" dxfId="2611" priority="1326" operator="equal">
      <formula>"Muy Alta"</formula>
    </cfRule>
    <cfRule type="cellIs" dxfId="2610" priority="1327" operator="equal">
      <formula>"Alta"</formula>
    </cfRule>
    <cfRule type="cellIs" dxfId="2609" priority="1328" operator="equal">
      <formula>"Media"</formula>
    </cfRule>
    <cfRule type="cellIs" dxfId="2608" priority="1329" operator="equal">
      <formula>"Baja"</formula>
    </cfRule>
    <cfRule type="cellIs" dxfId="2607" priority="1330" operator="equal">
      <formula>"Muy Baja"</formula>
    </cfRule>
  </conditionalFormatting>
  <conditionalFormatting sqref="N7:N9">
    <cfRule type="containsText" dxfId="2606" priority="2834" operator="containsText" text="❌">
      <formula>NOT(ISERROR(SEARCH("❌",N7)))</formula>
    </cfRule>
  </conditionalFormatting>
  <conditionalFormatting sqref="AD55">
    <cfRule type="cellIs" dxfId="2605" priority="2312" operator="equal">
      <formula>"Catastrófico"</formula>
    </cfRule>
    <cfRule type="cellIs" dxfId="2604" priority="2313" operator="equal">
      <formula>"Mayor"</formula>
    </cfRule>
    <cfRule type="cellIs" dxfId="2603" priority="2314" operator="equal">
      <formula>"Moderado"</formula>
    </cfRule>
    <cfRule type="cellIs" dxfId="2602" priority="2315" operator="equal">
      <formula>"Menor"</formula>
    </cfRule>
    <cfRule type="cellIs" dxfId="2601" priority="2316" operator="equal">
      <formula>"Leve"</formula>
    </cfRule>
  </conditionalFormatting>
  <conditionalFormatting sqref="AF55">
    <cfRule type="cellIs" dxfId="2600" priority="2308" operator="equal">
      <formula>"Extremo"</formula>
    </cfRule>
    <cfRule type="cellIs" dxfId="2599" priority="2309" operator="equal">
      <formula>"Alto"</formula>
    </cfRule>
    <cfRule type="cellIs" dxfId="2598" priority="2310" operator="equal">
      <formula>"Moderado"</formula>
    </cfRule>
    <cfRule type="cellIs" dxfId="2597" priority="2311" operator="equal">
      <formula>"Bajo"</formula>
    </cfRule>
  </conditionalFormatting>
  <conditionalFormatting sqref="AF53">
    <cfRule type="cellIs" dxfId="2596" priority="2322" operator="equal">
      <formula>"Extremo"</formula>
    </cfRule>
    <cfRule type="cellIs" dxfId="2595" priority="2323" operator="equal">
      <formula>"Alto"</formula>
    </cfRule>
    <cfRule type="cellIs" dxfId="2594" priority="2324" operator="equal">
      <formula>"Moderado"</formula>
    </cfRule>
    <cfRule type="cellIs" dxfId="2593" priority="2325" operator="equal">
      <formula>"Bajo"</formula>
    </cfRule>
  </conditionalFormatting>
  <conditionalFormatting sqref="AB26">
    <cfRule type="cellIs" dxfId="2592" priority="2737" operator="equal">
      <formula>"Muy Alta"</formula>
    </cfRule>
    <cfRule type="cellIs" dxfId="2591" priority="2738" operator="equal">
      <formula>"Alta"</formula>
    </cfRule>
    <cfRule type="cellIs" dxfId="2590" priority="2739" operator="equal">
      <formula>"Media"</formula>
    </cfRule>
    <cfRule type="cellIs" dxfId="2589" priority="2740" operator="equal">
      <formula>"Baja"</formula>
    </cfRule>
    <cfRule type="cellIs" dxfId="2588" priority="2741" operator="equal">
      <formula>"Muy Baja"</formula>
    </cfRule>
  </conditionalFormatting>
  <conditionalFormatting sqref="AD26">
    <cfRule type="cellIs" dxfId="2587" priority="2732" operator="equal">
      <formula>"Catastrófico"</formula>
    </cfRule>
    <cfRule type="cellIs" dxfId="2586" priority="2733" operator="equal">
      <formula>"Mayor"</formula>
    </cfRule>
    <cfRule type="cellIs" dxfId="2585" priority="2734" operator="equal">
      <formula>"Moderado"</formula>
    </cfRule>
    <cfRule type="cellIs" dxfId="2584" priority="2735" operator="equal">
      <formula>"Menor"</formula>
    </cfRule>
    <cfRule type="cellIs" dxfId="2583" priority="2736" operator="equal">
      <formula>"Leve"</formula>
    </cfRule>
  </conditionalFormatting>
  <conditionalFormatting sqref="AF26">
    <cfRule type="cellIs" dxfId="2582" priority="2728" operator="equal">
      <formula>"Extremo"</formula>
    </cfRule>
    <cfRule type="cellIs" dxfId="2581" priority="2729" operator="equal">
      <formula>"Alto"</formula>
    </cfRule>
    <cfRule type="cellIs" dxfId="2580" priority="2730" operator="equal">
      <formula>"Moderado"</formula>
    </cfRule>
    <cfRule type="cellIs" dxfId="2579" priority="2731" operator="equal">
      <formula>"Bajo"</formula>
    </cfRule>
  </conditionalFormatting>
  <conditionalFormatting sqref="AB27">
    <cfRule type="cellIs" dxfId="2578" priority="2723" operator="equal">
      <formula>"Muy Alta"</formula>
    </cfRule>
    <cfRule type="cellIs" dxfId="2577" priority="2724" operator="equal">
      <formula>"Alta"</formula>
    </cfRule>
    <cfRule type="cellIs" dxfId="2576" priority="2725" operator="equal">
      <formula>"Media"</formula>
    </cfRule>
    <cfRule type="cellIs" dxfId="2575" priority="2726" operator="equal">
      <formula>"Baja"</formula>
    </cfRule>
    <cfRule type="cellIs" dxfId="2574" priority="2727" operator="equal">
      <formula>"Muy Baja"</formula>
    </cfRule>
  </conditionalFormatting>
  <conditionalFormatting sqref="AD27">
    <cfRule type="cellIs" dxfId="2573" priority="2718" operator="equal">
      <formula>"Catastrófico"</formula>
    </cfRule>
    <cfRule type="cellIs" dxfId="2572" priority="2719" operator="equal">
      <formula>"Mayor"</formula>
    </cfRule>
    <cfRule type="cellIs" dxfId="2571" priority="2720" operator="equal">
      <formula>"Moderado"</formula>
    </cfRule>
    <cfRule type="cellIs" dxfId="2570" priority="2721" operator="equal">
      <formula>"Menor"</formula>
    </cfRule>
    <cfRule type="cellIs" dxfId="2569" priority="2722" operator="equal">
      <formula>"Leve"</formula>
    </cfRule>
  </conditionalFormatting>
  <conditionalFormatting sqref="AF27">
    <cfRule type="cellIs" dxfId="2568" priority="2714" operator="equal">
      <formula>"Extremo"</formula>
    </cfRule>
    <cfRule type="cellIs" dxfId="2567" priority="2715" operator="equal">
      <formula>"Alto"</formula>
    </cfRule>
    <cfRule type="cellIs" dxfId="2566" priority="2716" operator="equal">
      <formula>"Moderado"</formula>
    </cfRule>
    <cfRule type="cellIs" dxfId="2565" priority="2717" operator="equal">
      <formula>"Bajo"</formula>
    </cfRule>
  </conditionalFormatting>
  <conditionalFormatting sqref="AB28">
    <cfRule type="cellIs" dxfId="2564" priority="2709" operator="equal">
      <formula>"Muy Alta"</formula>
    </cfRule>
    <cfRule type="cellIs" dxfId="2563" priority="2710" operator="equal">
      <formula>"Alta"</formula>
    </cfRule>
    <cfRule type="cellIs" dxfId="2562" priority="2711" operator="equal">
      <formula>"Media"</formula>
    </cfRule>
    <cfRule type="cellIs" dxfId="2561" priority="2712" operator="equal">
      <formula>"Baja"</formula>
    </cfRule>
    <cfRule type="cellIs" dxfId="2560" priority="2713" operator="equal">
      <formula>"Muy Baja"</formula>
    </cfRule>
  </conditionalFormatting>
  <conditionalFormatting sqref="AD28">
    <cfRule type="cellIs" dxfId="2559" priority="2704" operator="equal">
      <formula>"Catastrófico"</formula>
    </cfRule>
    <cfRule type="cellIs" dxfId="2558" priority="2705" operator="equal">
      <formula>"Mayor"</formula>
    </cfRule>
    <cfRule type="cellIs" dxfId="2557" priority="2706" operator="equal">
      <formula>"Moderado"</formula>
    </cfRule>
    <cfRule type="cellIs" dxfId="2556" priority="2707" operator="equal">
      <formula>"Menor"</formula>
    </cfRule>
    <cfRule type="cellIs" dxfId="2555" priority="2708" operator="equal">
      <formula>"Leve"</formula>
    </cfRule>
  </conditionalFormatting>
  <conditionalFormatting sqref="AF28">
    <cfRule type="cellIs" dxfId="2554" priority="2700" operator="equal">
      <formula>"Extremo"</formula>
    </cfRule>
    <cfRule type="cellIs" dxfId="2553" priority="2701" operator="equal">
      <formula>"Alto"</formula>
    </cfRule>
    <cfRule type="cellIs" dxfId="2552" priority="2702" operator="equal">
      <formula>"Moderado"</formula>
    </cfRule>
    <cfRule type="cellIs" dxfId="2551" priority="2703" operator="equal">
      <formula>"Bajo"</formula>
    </cfRule>
  </conditionalFormatting>
  <conditionalFormatting sqref="AB29">
    <cfRule type="cellIs" dxfId="2550" priority="2695" operator="equal">
      <formula>"Muy Alta"</formula>
    </cfRule>
    <cfRule type="cellIs" dxfId="2549" priority="2696" operator="equal">
      <formula>"Alta"</formula>
    </cfRule>
    <cfRule type="cellIs" dxfId="2548" priority="2697" operator="equal">
      <formula>"Media"</formula>
    </cfRule>
    <cfRule type="cellIs" dxfId="2547" priority="2698" operator="equal">
      <formula>"Baja"</formula>
    </cfRule>
    <cfRule type="cellIs" dxfId="2546" priority="2699" operator="equal">
      <formula>"Muy Baja"</formula>
    </cfRule>
  </conditionalFormatting>
  <conditionalFormatting sqref="AD29">
    <cfRule type="cellIs" dxfId="2545" priority="2690" operator="equal">
      <formula>"Catastrófico"</formula>
    </cfRule>
    <cfRule type="cellIs" dxfId="2544" priority="2691" operator="equal">
      <formula>"Mayor"</formula>
    </cfRule>
    <cfRule type="cellIs" dxfId="2543" priority="2692" operator="equal">
      <formula>"Moderado"</formula>
    </cfRule>
    <cfRule type="cellIs" dxfId="2542" priority="2693" operator="equal">
      <formula>"Menor"</formula>
    </cfRule>
    <cfRule type="cellIs" dxfId="2541" priority="2694" operator="equal">
      <formula>"Leve"</formula>
    </cfRule>
  </conditionalFormatting>
  <conditionalFormatting sqref="AF29">
    <cfRule type="cellIs" dxfId="2540" priority="2686" operator="equal">
      <formula>"Extremo"</formula>
    </cfRule>
    <cfRule type="cellIs" dxfId="2539" priority="2687" operator="equal">
      <formula>"Alto"</formula>
    </cfRule>
    <cfRule type="cellIs" dxfId="2538" priority="2688" operator="equal">
      <formula>"Moderado"</formula>
    </cfRule>
    <cfRule type="cellIs" dxfId="2537" priority="2689" operator="equal">
      <formula>"Bajo"</formula>
    </cfRule>
  </conditionalFormatting>
  <conditionalFormatting sqref="AB30">
    <cfRule type="cellIs" dxfId="2536" priority="2681" operator="equal">
      <formula>"Muy Alta"</formula>
    </cfRule>
    <cfRule type="cellIs" dxfId="2535" priority="2682" operator="equal">
      <formula>"Alta"</formula>
    </cfRule>
    <cfRule type="cellIs" dxfId="2534" priority="2683" operator="equal">
      <formula>"Media"</formula>
    </cfRule>
    <cfRule type="cellIs" dxfId="2533" priority="2684" operator="equal">
      <formula>"Baja"</formula>
    </cfRule>
    <cfRule type="cellIs" dxfId="2532" priority="2685" operator="equal">
      <formula>"Muy Baja"</formula>
    </cfRule>
  </conditionalFormatting>
  <conditionalFormatting sqref="AD30">
    <cfRule type="cellIs" dxfId="2531" priority="2676" operator="equal">
      <formula>"Catastrófico"</formula>
    </cfRule>
    <cfRule type="cellIs" dxfId="2530" priority="2677" operator="equal">
      <formula>"Mayor"</formula>
    </cfRule>
    <cfRule type="cellIs" dxfId="2529" priority="2678" operator="equal">
      <formula>"Moderado"</formula>
    </cfRule>
    <cfRule type="cellIs" dxfId="2528" priority="2679" operator="equal">
      <formula>"Menor"</formula>
    </cfRule>
    <cfRule type="cellIs" dxfId="2527" priority="2680" operator="equal">
      <formula>"Leve"</formula>
    </cfRule>
  </conditionalFormatting>
  <conditionalFormatting sqref="AF30">
    <cfRule type="cellIs" dxfId="2526" priority="2672" operator="equal">
      <formula>"Extremo"</formula>
    </cfRule>
    <cfRule type="cellIs" dxfId="2525" priority="2673" operator="equal">
      <formula>"Alto"</formula>
    </cfRule>
    <cfRule type="cellIs" dxfId="2524" priority="2674" operator="equal">
      <formula>"Moderado"</formula>
    </cfRule>
    <cfRule type="cellIs" dxfId="2523" priority="2675" operator="equal">
      <formula>"Bajo"</formula>
    </cfRule>
  </conditionalFormatting>
  <conditionalFormatting sqref="AB31">
    <cfRule type="cellIs" dxfId="2522" priority="2667" operator="equal">
      <formula>"Muy Alta"</formula>
    </cfRule>
    <cfRule type="cellIs" dxfId="2521" priority="2668" operator="equal">
      <formula>"Alta"</formula>
    </cfRule>
    <cfRule type="cellIs" dxfId="2520" priority="2669" operator="equal">
      <formula>"Media"</formula>
    </cfRule>
    <cfRule type="cellIs" dxfId="2519" priority="2670" operator="equal">
      <formula>"Baja"</formula>
    </cfRule>
    <cfRule type="cellIs" dxfId="2518" priority="2671" operator="equal">
      <formula>"Muy Baja"</formula>
    </cfRule>
  </conditionalFormatting>
  <conditionalFormatting sqref="AD31">
    <cfRule type="cellIs" dxfId="2517" priority="2662" operator="equal">
      <formula>"Catastrófico"</formula>
    </cfRule>
    <cfRule type="cellIs" dxfId="2516" priority="2663" operator="equal">
      <formula>"Mayor"</formula>
    </cfRule>
    <cfRule type="cellIs" dxfId="2515" priority="2664" operator="equal">
      <formula>"Moderado"</formula>
    </cfRule>
    <cfRule type="cellIs" dxfId="2514" priority="2665" operator="equal">
      <formula>"Menor"</formula>
    </cfRule>
    <cfRule type="cellIs" dxfId="2513" priority="2666" operator="equal">
      <formula>"Leve"</formula>
    </cfRule>
  </conditionalFormatting>
  <conditionalFormatting sqref="AF31">
    <cfRule type="cellIs" dxfId="2512" priority="2658" operator="equal">
      <formula>"Extremo"</formula>
    </cfRule>
    <cfRule type="cellIs" dxfId="2511" priority="2659" operator="equal">
      <formula>"Alto"</formula>
    </cfRule>
    <cfRule type="cellIs" dxfId="2510" priority="2660" operator="equal">
      <formula>"Moderado"</formula>
    </cfRule>
    <cfRule type="cellIs" dxfId="2509" priority="2661" operator="equal">
      <formula>"Bajo"</formula>
    </cfRule>
  </conditionalFormatting>
  <conditionalFormatting sqref="AB32">
    <cfRule type="cellIs" dxfId="2508" priority="2653" operator="equal">
      <formula>"Muy Alta"</formula>
    </cfRule>
    <cfRule type="cellIs" dxfId="2507" priority="2654" operator="equal">
      <formula>"Alta"</formula>
    </cfRule>
    <cfRule type="cellIs" dxfId="2506" priority="2655" operator="equal">
      <formula>"Media"</formula>
    </cfRule>
    <cfRule type="cellIs" dxfId="2505" priority="2656" operator="equal">
      <formula>"Baja"</formula>
    </cfRule>
    <cfRule type="cellIs" dxfId="2504" priority="2657" operator="equal">
      <formula>"Muy Baja"</formula>
    </cfRule>
  </conditionalFormatting>
  <conditionalFormatting sqref="AD32">
    <cfRule type="cellIs" dxfId="2503" priority="2648" operator="equal">
      <formula>"Catastrófico"</formula>
    </cfRule>
    <cfRule type="cellIs" dxfId="2502" priority="2649" operator="equal">
      <formula>"Mayor"</formula>
    </cfRule>
    <cfRule type="cellIs" dxfId="2501" priority="2650" operator="equal">
      <formula>"Moderado"</formula>
    </cfRule>
    <cfRule type="cellIs" dxfId="2500" priority="2651" operator="equal">
      <formula>"Menor"</formula>
    </cfRule>
    <cfRule type="cellIs" dxfId="2499" priority="2652" operator="equal">
      <formula>"Leve"</formula>
    </cfRule>
  </conditionalFormatting>
  <conditionalFormatting sqref="AF32">
    <cfRule type="cellIs" dxfId="2498" priority="2644" operator="equal">
      <formula>"Extremo"</formula>
    </cfRule>
    <cfRule type="cellIs" dxfId="2497" priority="2645" operator="equal">
      <formula>"Alto"</formula>
    </cfRule>
    <cfRule type="cellIs" dxfId="2496" priority="2646" operator="equal">
      <formula>"Moderado"</formula>
    </cfRule>
    <cfRule type="cellIs" dxfId="2495" priority="2647" operator="equal">
      <formula>"Bajo"</formula>
    </cfRule>
  </conditionalFormatting>
  <conditionalFormatting sqref="AB33">
    <cfRule type="cellIs" dxfId="2494" priority="2639" operator="equal">
      <formula>"Muy Alta"</formula>
    </cfRule>
    <cfRule type="cellIs" dxfId="2493" priority="2640" operator="equal">
      <formula>"Alta"</formula>
    </cfRule>
    <cfRule type="cellIs" dxfId="2492" priority="2641" operator="equal">
      <formula>"Media"</formula>
    </cfRule>
    <cfRule type="cellIs" dxfId="2491" priority="2642" operator="equal">
      <formula>"Baja"</formula>
    </cfRule>
    <cfRule type="cellIs" dxfId="2490" priority="2643" operator="equal">
      <formula>"Muy Baja"</formula>
    </cfRule>
  </conditionalFormatting>
  <conditionalFormatting sqref="AD33">
    <cfRule type="cellIs" dxfId="2489" priority="2634" operator="equal">
      <formula>"Catastrófico"</formula>
    </cfRule>
    <cfRule type="cellIs" dxfId="2488" priority="2635" operator="equal">
      <formula>"Mayor"</formula>
    </cfRule>
    <cfRule type="cellIs" dxfId="2487" priority="2636" operator="equal">
      <formula>"Moderado"</formula>
    </cfRule>
    <cfRule type="cellIs" dxfId="2486" priority="2637" operator="equal">
      <formula>"Menor"</formula>
    </cfRule>
    <cfRule type="cellIs" dxfId="2485" priority="2638" operator="equal">
      <formula>"Leve"</formula>
    </cfRule>
  </conditionalFormatting>
  <conditionalFormatting sqref="AF33">
    <cfRule type="cellIs" dxfId="2484" priority="2630" operator="equal">
      <formula>"Extremo"</formula>
    </cfRule>
    <cfRule type="cellIs" dxfId="2483" priority="2631" operator="equal">
      <formula>"Alto"</formula>
    </cfRule>
    <cfRule type="cellIs" dxfId="2482" priority="2632" operator="equal">
      <formula>"Moderado"</formula>
    </cfRule>
    <cfRule type="cellIs" dxfId="2481" priority="2633" operator="equal">
      <formula>"Bajo"</formula>
    </cfRule>
  </conditionalFormatting>
  <conditionalFormatting sqref="AB34">
    <cfRule type="cellIs" dxfId="2480" priority="2625" operator="equal">
      <formula>"Muy Alta"</formula>
    </cfRule>
    <cfRule type="cellIs" dxfId="2479" priority="2626" operator="equal">
      <formula>"Alta"</formula>
    </cfRule>
    <cfRule type="cellIs" dxfId="2478" priority="2627" operator="equal">
      <formula>"Media"</formula>
    </cfRule>
    <cfRule type="cellIs" dxfId="2477" priority="2628" operator="equal">
      <formula>"Baja"</formula>
    </cfRule>
    <cfRule type="cellIs" dxfId="2476" priority="2629" operator="equal">
      <formula>"Muy Baja"</formula>
    </cfRule>
  </conditionalFormatting>
  <conditionalFormatting sqref="AD34">
    <cfRule type="cellIs" dxfId="2475" priority="2620" operator="equal">
      <formula>"Catastrófico"</formula>
    </cfRule>
    <cfRule type="cellIs" dxfId="2474" priority="2621" operator="equal">
      <formula>"Mayor"</formula>
    </cfRule>
    <cfRule type="cellIs" dxfId="2473" priority="2622" operator="equal">
      <formula>"Moderado"</formula>
    </cfRule>
    <cfRule type="cellIs" dxfId="2472" priority="2623" operator="equal">
      <formula>"Menor"</formula>
    </cfRule>
    <cfRule type="cellIs" dxfId="2471" priority="2624" operator="equal">
      <formula>"Leve"</formula>
    </cfRule>
  </conditionalFormatting>
  <conditionalFormatting sqref="AF34">
    <cfRule type="cellIs" dxfId="2470" priority="2616" operator="equal">
      <formula>"Extremo"</formula>
    </cfRule>
    <cfRule type="cellIs" dxfId="2469" priority="2617" operator="equal">
      <formula>"Alto"</formula>
    </cfRule>
    <cfRule type="cellIs" dxfId="2468" priority="2618" operator="equal">
      <formula>"Moderado"</formula>
    </cfRule>
    <cfRule type="cellIs" dxfId="2467" priority="2619" operator="equal">
      <formula>"Bajo"</formula>
    </cfRule>
  </conditionalFormatting>
  <conditionalFormatting sqref="AB35">
    <cfRule type="cellIs" dxfId="2466" priority="2611" operator="equal">
      <formula>"Muy Alta"</formula>
    </cfRule>
    <cfRule type="cellIs" dxfId="2465" priority="2612" operator="equal">
      <formula>"Alta"</formula>
    </cfRule>
    <cfRule type="cellIs" dxfId="2464" priority="2613" operator="equal">
      <formula>"Media"</formula>
    </cfRule>
    <cfRule type="cellIs" dxfId="2463" priority="2614" operator="equal">
      <formula>"Baja"</formula>
    </cfRule>
    <cfRule type="cellIs" dxfId="2462" priority="2615" operator="equal">
      <formula>"Muy Baja"</formula>
    </cfRule>
  </conditionalFormatting>
  <conditionalFormatting sqref="AD35">
    <cfRule type="cellIs" dxfId="2461" priority="2606" operator="equal">
      <formula>"Catastrófico"</formula>
    </cfRule>
    <cfRule type="cellIs" dxfId="2460" priority="2607" operator="equal">
      <formula>"Mayor"</formula>
    </cfRule>
    <cfRule type="cellIs" dxfId="2459" priority="2608" operator="equal">
      <formula>"Moderado"</formula>
    </cfRule>
    <cfRule type="cellIs" dxfId="2458" priority="2609" operator="equal">
      <formula>"Menor"</formula>
    </cfRule>
    <cfRule type="cellIs" dxfId="2457" priority="2610" operator="equal">
      <formula>"Leve"</formula>
    </cfRule>
  </conditionalFormatting>
  <conditionalFormatting sqref="AF35">
    <cfRule type="cellIs" dxfId="2456" priority="2602" operator="equal">
      <formula>"Extremo"</formula>
    </cfRule>
    <cfRule type="cellIs" dxfId="2455" priority="2603" operator="equal">
      <formula>"Alto"</formula>
    </cfRule>
    <cfRule type="cellIs" dxfId="2454" priority="2604" operator="equal">
      <formula>"Moderado"</formula>
    </cfRule>
    <cfRule type="cellIs" dxfId="2453" priority="2605" operator="equal">
      <formula>"Bajo"</formula>
    </cfRule>
  </conditionalFormatting>
  <conditionalFormatting sqref="AB36">
    <cfRule type="cellIs" dxfId="2452" priority="2597" operator="equal">
      <formula>"Muy Alta"</formula>
    </cfRule>
    <cfRule type="cellIs" dxfId="2451" priority="2598" operator="equal">
      <formula>"Alta"</formula>
    </cfRule>
    <cfRule type="cellIs" dxfId="2450" priority="2599" operator="equal">
      <formula>"Media"</formula>
    </cfRule>
    <cfRule type="cellIs" dxfId="2449" priority="2600" operator="equal">
      <formula>"Baja"</formula>
    </cfRule>
    <cfRule type="cellIs" dxfId="2448" priority="2601" operator="equal">
      <formula>"Muy Baja"</formula>
    </cfRule>
  </conditionalFormatting>
  <conditionalFormatting sqref="AD36">
    <cfRule type="cellIs" dxfId="2447" priority="2592" operator="equal">
      <formula>"Catastrófico"</formula>
    </cfRule>
    <cfRule type="cellIs" dxfId="2446" priority="2593" operator="equal">
      <formula>"Mayor"</formula>
    </cfRule>
    <cfRule type="cellIs" dxfId="2445" priority="2594" operator="equal">
      <formula>"Moderado"</formula>
    </cfRule>
    <cfRule type="cellIs" dxfId="2444" priority="2595" operator="equal">
      <formula>"Menor"</formula>
    </cfRule>
    <cfRule type="cellIs" dxfId="2443" priority="2596" operator="equal">
      <formula>"Leve"</formula>
    </cfRule>
  </conditionalFormatting>
  <conditionalFormatting sqref="AF36">
    <cfRule type="cellIs" dxfId="2442" priority="2588" operator="equal">
      <formula>"Extremo"</formula>
    </cfRule>
    <cfRule type="cellIs" dxfId="2441" priority="2589" operator="equal">
      <formula>"Alto"</formula>
    </cfRule>
    <cfRule type="cellIs" dxfId="2440" priority="2590" operator="equal">
      <formula>"Moderado"</formula>
    </cfRule>
    <cfRule type="cellIs" dxfId="2439" priority="2591" operator="equal">
      <formula>"Bajo"</formula>
    </cfRule>
  </conditionalFormatting>
  <conditionalFormatting sqref="AB37">
    <cfRule type="cellIs" dxfId="2438" priority="2583" operator="equal">
      <formula>"Muy Alta"</formula>
    </cfRule>
    <cfRule type="cellIs" dxfId="2437" priority="2584" operator="equal">
      <formula>"Alta"</formula>
    </cfRule>
    <cfRule type="cellIs" dxfId="2436" priority="2585" operator="equal">
      <formula>"Media"</formula>
    </cfRule>
    <cfRule type="cellIs" dxfId="2435" priority="2586" operator="equal">
      <formula>"Baja"</formula>
    </cfRule>
    <cfRule type="cellIs" dxfId="2434" priority="2587" operator="equal">
      <formula>"Muy Baja"</formula>
    </cfRule>
  </conditionalFormatting>
  <conditionalFormatting sqref="AD37">
    <cfRule type="cellIs" dxfId="2433" priority="2578" operator="equal">
      <formula>"Catastrófico"</formula>
    </cfRule>
    <cfRule type="cellIs" dxfId="2432" priority="2579" operator="equal">
      <formula>"Mayor"</formula>
    </cfRule>
    <cfRule type="cellIs" dxfId="2431" priority="2580" operator="equal">
      <formula>"Moderado"</formula>
    </cfRule>
    <cfRule type="cellIs" dxfId="2430" priority="2581" operator="equal">
      <formula>"Menor"</formula>
    </cfRule>
    <cfRule type="cellIs" dxfId="2429" priority="2582" operator="equal">
      <formula>"Leve"</formula>
    </cfRule>
  </conditionalFormatting>
  <conditionalFormatting sqref="AF37">
    <cfRule type="cellIs" dxfId="2428" priority="2574" operator="equal">
      <formula>"Extremo"</formula>
    </cfRule>
    <cfRule type="cellIs" dxfId="2427" priority="2575" operator="equal">
      <formula>"Alto"</formula>
    </cfRule>
    <cfRule type="cellIs" dxfId="2426" priority="2576" operator="equal">
      <formula>"Moderado"</formula>
    </cfRule>
    <cfRule type="cellIs" dxfId="2425" priority="2577" operator="equal">
      <formula>"Bajo"</formula>
    </cfRule>
  </conditionalFormatting>
  <conditionalFormatting sqref="AB38">
    <cfRule type="cellIs" dxfId="2424" priority="2569" operator="equal">
      <formula>"Muy Alta"</formula>
    </cfRule>
    <cfRule type="cellIs" dxfId="2423" priority="2570" operator="equal">
      <formula>"Alta"</formula>
    </cfRule>
    <cfRule type="cellIs" dxfId="2422" priority="2571" operator="equal">
      <formula>"Media"</formula>
    </cfRule>
    <cfRule type="cellIs" dxfId="2421" priority="2572" operator="equal">
      <formula>"Baja"</formula>
    </cfRule>
    <cfRule type="cellIs" dxfId="2420" priority="2573" operator="equal">
      <formula>"Muy Baja"</formula>
    </cfRule>
  </conditionalFormatting>
  <conditionalFormatting sqref="AD38">
    <cfRule type="cellIs" dxfId="2419" priority="2564" operator="equal">
      <formula>"Catastrófico"</formula>
    </cfRule>
    <cfRule type="cellIs" dxfId="2418" priority="2565" operator="equal">
      <formula>"Mayor"</formula>
    </cfRule>
    <cfRule type="cellIs" dxfId="2417" priority="2566" operator="equal">
      <formula>"Moderado"</formula>
    </cfRule>
    <cfRule type="cellIs" dxfId="2416" priority="2567" operator="equal">
      <formula>"Menor"</formula>
    </cfRule>
    <cfRule type="cellIs" dxfId="2415" priority="2568" operator="equal">
      <formula>"Leve"</formula>
    </cfRule>
  </conditionalFormatting>
  <conditionalFormatting sqref="AF38">
    <cfRule type="cellIs" dxfId="2414" priority="2560" operator="equal">
      <formula>"Extremo"</formula>
    </cfRule>
    <cfRule type="cellIs" dxfId="2413" priority="2561" operator="equal">
      <formula>"Alto"</formula>
    </cfRule>
    <cfRule type="cellIs" dxfId="2412" priority="2562" operator="equal">
      <formula>"Moderado"</formula>
    </cfRule>
    <cfRule type="cellIs" dxfId="2411" priority="2563" operator="equal">
      <formula>"Bajo"</formula>
    </cfRule>
  </conditionalFormatting>
  <conditionalFormatting sqref="AB39">
    <cfRule type="cellIs" dxfId="2410" priority="2555" operator="equal">
      <formula>"Muy Alta"</formula>
    </cfRule>
    <cfRule type="cellIs" dxfId="2409" priority="2556" operator="equal">
      <formula>"Alta"</formula>
    </cfRule>
    <cfRule type="cellIs" dxfId="2408" priority="2557" operator="equal">
      <formula>"Media"</formula>
    </cfRule>
    <cfRule type="cellIs" dxfId="2407" priority="2558" operator="equal">
      <formula>"Baja"</formula>
    </cfRule>
    <cfRule type="cellIs" dxfId="2406" priority="2559" operator="equal">
      <formula>"Muy Baja"</formula>
    </cfRule>
  </conditionalFormatting>
  <conditionalFormatting sqref="AD39">
    <cfRule type="cellIs" dxfId="2405" priority="2550" operator="equal">
      <formula>"Catastrófico"</formula>
    </cfRule>
    <cfRule type="cellIs" dxfId="2404" priority="2551" operator="equal">
      <formula>"Mayor"</formula>
    </cfRule>
    <cfRule type="cellIs" dxfId="2403" priority="2552" operator="equal">
      <formula>"Moderado"</formula>
    </cfRule>
    <cfRule type="cellIs" dxfId="2402" priority="2553" operator="equal">
      <formula>"Menor"</formula>
    </cfRule>
    <cfRule type="cellIs" dxfId="2401" priority="2554" operator="equal">
      <formula>"Leve"</formula>
    </cfRule>
  </conditionalFormatting>
  <conditionalFormatting sqref="AF39">
    <cfRule type="cellIs" dxfId="2400" priority="2546" operator="equal">
      <formula>"Extremo"</formula>
    </cfRule>
    <cfRule type="cellIs" dxfId="2399" priority="2547" operator="equal">
      <formula>"Alto"</formula>
    </cfRule>
    <cfRule type="cellIs" dxfId="2398" priority="2548" operator="equal">
      <formula>"Moderado"</formula>
    </cfRule>
    <cfRule type="cellIs" dxfId="2397" priority="2549" operator="equal">
      <formula>"Bajo"</formula>
    </cfRule>
  </conditionalFormatting>
  <conditionalFormatting sqref="AB40">
    <cfRule type="cellIs" dxfId="2396" priority="2541" operator="equal">
      <formula>"Muy Alta"</formula>
    </cfRule>
    <cfRule type="cellIs" dxfId="2395" priority="2542" operator="equal">
      <formula>"Alta"</formula>
    </cfRule>
    <cfRule type="cellIs" dxfId="2394" priority="2543" operator="equal">
      <formula>"Media"</formula>
    </cfRule>
    <cfRule type="cellIs" dxfId="2393" priority="2544" operator="equal">
      <formula>"Baja"</formula>
    </cfRule>
    <cfRule type="cellIs" dxfId="2392" priority="2545" operator="equal">
      <formula>"Muy Baja"</formula>
    </cfRule>
  </conditionalFormatting>
  <conditionalFormatting sqref="AD40">
    <cfRule type="cellIs" dxfId="2391" priority="2536" operator="equal">
      <formula>"Catastrófico"</formula>
    </cfRule>
    <cfRule type="cellIs" dxfId="2390" priority="2537" operator="equal">
      <formula>"Mayor"</formula>
    </cfRule>
    <cfRule type="cellIs" dxfId="2389" priority="2538" operator="equal">
      <formula>"Moderado"</formula>
    </cfRule>
    <cfRule type="cellIs" dxfId="2388" priority="2539" operator="equal">
      <formula>"Menor"</formula>
    </cfRule>
    <cfRule type="cellIs" dxfId="2387" priority="2540" operator="equal">
      <formula>"Leve"</formula>
    </cfRule>
  </conditionalFormatting>
  <conditionalFormatting sqref="AF40">
    <cfRule type="cellIs" dxfId="2386" priority="2532" operator="equal">
      <formula>"Extremo"</formula>
    </cfRule>
    <cfRule type="cellIs" dxfId="2385" priority="2533" operator="equal">
      <formula>"Alto"</formula>
    </cfRule>
    <cfRule type="cellIs" dxfId="2384" priority="2534" operator="equal">
      <formula>"Moderado"</formula>
    </cfRule>
    <cfRule type="cellIs" dxfId="2383" priority="2535" operator="equal">
      <formula>"Bajo"</formula>
    </cfRule>
  </conditionalFormatting>
  <conditionalFormatting sqref="AB41">
    <cfRule type="cellIs" dxfId="2382" priority="2527" operator="equal">
      <formula>"Muy Alta"</formula>
    </cfRule>
    <cfRule type="cellIs" dxfId="2381" priority="2528" operator="equal">
      <formula>"Alta"</formula>
    </cfRule>
    <cfRule type="cellIs" dxfId="2380" priority="2529" operator="equal">
      <formula>"Media"</formula>
    </cfRule>
    <cfRule type="cellIs" dxfId="2379" priority="2530" operator="equal">
      <formula>"Baja"</formula>
    </cfRule>
    <cfRule type="cellIs" dxfId="2378" priority="2531" operator="equal">
      <formula>"Muy Baja"</formula>
    </cfRule>
  </conditionalFormatting>
  <conditionalFormatting sqref="AD41">
    <cfRule type="cellIs" dxfId="2377" priority="2522" operator="equal">
      <formula>"Catastrófico"</formula>
    </cfRule>
    <cfRule type="cellIs" dxfId="2376" priority="2523" operator="equal">
      <formula>"Mayor"</formula>
    </cfRule>
    <cfRule type="cellIs" dxfId="2375" priority="2524" operator="equal">
      <formula>"Moderado"</formula>
    </cfRule>
    <cfRule type="cellIs" dxfId="2374" priority="2525" operator="equal">
      <formula>"Menor"</formula>
    </cfRule>
    <cfRule type="cellIs" dxfId="2373" priority="2526" operator="equal">
      <formula>"Leve"</formula>
    </cfRule>
  </conditionalFormatting>
  <conditionalFormatting sqref="AF41">
    <cfRule type="cellIs" dxfId="2372" priority="2518" operator="equal">
      <formula>"Extremo"</formula>
    </cfRule>
    <cfRule type="cellIs" dxfId="2371" priority="2519" operator="equal">
      <formula>"Alto"</formula>
    </cfRule>
    <cfRule type="cellIs" dxfId="2370" priority="2520" operator="equal">
      <formula>"Moderado"</formula>
    </cfRule>
    <cfRule type="cellIs" dxfId="2369" priority="2521" operator="equal">
      <formula>"Bajo"</formula>
    </cfRule>
  </conditionalFormatting>
  <conditionalFormatting sqref="AB42">
    <cfRule type="cellIs" dxfId="2368" priority="2513" operator="equal">
      <formula>"Muy Alta"</formula>
    </cfRule>
    <cfRule type="cellIs" dxfId="2367" priority="2514" operator="equal">
      <formula>"Alta"</formula>
    </cfRule>
    <cfRule type="cellIs" dxfId="2366" priority="2515" operator="equal">
      <formula>"Media"</formula>
    </cfRule>
    <cfRule type="cellIs" dxfId="2365" priority="2516" operator="equal">
      <formula>"Baja"</formula>
    </cfRule>
    <cfRule type="cellIs" dxfId="2364" priority="2517" operator="equal">
      <formula>"Muy Baja"</formula>
    </cfRule>
  </conditionalFormatting>
  <conditionalFormatting sqref="AD42">
    <cfRule type="cellIs" dxfId="2363" priority="2508" operator="equal">
      <formula>"Catastrófico"</formula>
    </cfRule>
    <cfRule type="cellIs" dxfId="2362" priority="2509" operator="equal">
      <formula>"Mayor"</formula>
    </cfRule>
    <cfRule type="cellIs" dxfId="2361" priority="2510" operator="equal">
      <formula>"Moderado"</formula>
    </cfRule>
    <cfRule type="cellIs" dxfId="2360" priority="2511" operator="equal">
      <formula>"Menor"</formula>
    </cfRule>
    <cfRule type="cellIs" dxfId="2359" priority="2512" operator="equal">
      <formula>"Leve"</formula>
    </cfRule>
  </conditionalFormatting>
  <conditionalFormatting sqref="AF42">
    <cfRule type="cellIs" dxfId="2358" priority="2504" operator="equal">
      <formula>"Extremo"</formula>
    </cfRule>
    <cfRule type="cellIs" dxfId="2357" priority="2505" operator="equal">
      <formula>"Alto"</formula>
    </cfRule>
    <cfRule type="cellIs" dxfId="2356" priority="2506" operator="equal">
      <formula>"Moderado"</formula>
    </cfRule>
    <cfRule type="cellIs" dxfId="2355" priority="2507" operator="equal">
      <formula>"Bajo"</formula>
    </cfRule>
  </conditionalFormatting>
  <conditionalFormatting sqref="AB43">
    <cfRule type="cellIs" dxfId="2354" priority="2499" operator="equal">
      <formula>"Muy Alta"</formula>
    </cfRule>
    <cfRule type="cellIs" dxfId="2353" priority="2500" operator="equal">
      <formula>"Alta"</formula>
    </cfRule>
    <cfRule type="cellIs" dxfId="2352" priority="2501" operator="equal">
      <formula>"Media"</formula>
    </cfRule>
    <cfRule type="cellIs" dxfId="2351" priority="2502" operator="equal">
      <formula>"Baja"</formula>
    </cfRule>
    <cfRule type="cellIs" dxfId="2350" priority="2503" operator="equal">
      <formula>"Muy Baja"</formula>
    </cfRule>
  </conditionalFormatting>
  <conditionalFormatting sqref="AD43">
    <cfRule type="cellIs" dxfId="2349" priority="2494" operator="equal">
      <formula>"Catastrófico"</formula>
    </cfRule>
    <cfRule type="cellIs" dxfId="2348" priority="2495" operator="equal">
      <formula>"Mayor"</formula>
    </cfRule>
    <cfRule type="cellIs" dxfId="2347" priority="2496" operator="equal">
      <formula>"Moderado"</formula>
    </cfRule>
    <cfRule type="cellIs" dxfId="2346" priority="2497" operator="equal">
      <formula>"Menor"</formula>
    </cfRule>
    <cfRule type="cellIs" dxfId="2345" priority="2498" operator="equal">
      <formula>"Leve"</formula>
    </cfRule>
  </conditionalFormatting>
  <conditionalFormatting sqref="AF43">
    <cfRule type="cellIs" dxfId="2344" priority="2490" operator="equal">
      <formula>"Extremo"</formula>
    </cfRule>
    <cfRule type="cellIs" dxfId="2343" priority="2491" operator="equal">
      <formula>"Alto"</formula>
    </cfRule>
    <cfRule type="cellIs" dxfId="2342" priority="2492" operator="equal">
      <formula>"Moderado"</formula>
    </cfRule>
    <cfRule type="cellIs" dxfId="2341" priority="2493" operator="equal">
      <formula>"Bajo"</formula>
    </cfRule>
  </conditionalFormatting>
  <conditionalFormatting sqref="AB44">
    <cfRule type="cellIs" dxfId="2340" priority="2485" operator="equal">
      <formula>"Muy Alta"</formula>
    </cfRule>
    <cfRule type="cellIs" dxfId="2339" priority="2486" operator="equal">
      <formula>"Alta"</formula>
    </cfRule>
    <cfRule type="cellIs" dxfId="2338" priority="2487" operator="equal">
      <formula>"Media"</formula>
    </cfRule>
    <cfRule type="cellIs" dxfId="2337" priority="2488" operator="equal">
      <formula>"Baja"</formula>
    </cfRule>
    <cfRule type="cellIs" dxfId="2336" priority="2489" operator="equal">
      <formula>"Muy Baja"</formula>
    </cfRule>
  </conditionalFormatting>
  <conditionalFormatting sqref="AD44">
    <cfRule type="cellIs" dxfId="2335" priority="2480" operator="equal">
      <formula>"Catastrófico"</formula>
    </cfRule>
    <cfRule type="cellIs" dxfId="2334" priority="2481" operator="equal">
      <formula>"Mayor"</formula>
    </cfRule>
    <cfRule type="cellIs" dxfId="2333" priority="2482" operator="equal">
      <formula>"Moderado"</formula>
    </cfRule>
    <cfRule type="cellIs" dxfId="2332" priority="2483" operator="equal">
      <formula>"Menor"</formula>
    </cfRule>
    <cfRule type="cellIs" dxfId="2331" priority="2484" operator="equal">
      <formula>"Leve"</formula>
    </cfRule>
  </conditionalFormatting>
  <conditionalFormatting sqref="AF44">
    <cfRule type="cellIs" dxfId="2330" priority="2476" operator="equal">
      <formula>"Extremo"</formula>
    </cfRule>
    <cfRule type="cellIs" dxfId="2329" priority="2477" operator="equal">
      <formula>"Alto"</formula>
    </cfRule>
    <cfRule type="cellIs" dxfId="2328" priority="2478" operator="equal">
      <formula>"Moderado"</formula>
    </cfRule>
    <cfRule type="cellIs" dxfId="2327" priority="2479" operator="equal">
      <formula>"Bajo"</formula>
    </cfRule>
  </conditionalFormatting>
  <conditionalFormatting sqref="AB45">
    <cfRule type="cellIs" dxfId="2326" priority="2471" operator="equal">
      <formula>"Muy Alta"</formula>
    </cfRule>
    <cfRule type="cellIs" dxfId="2325" priority="2472" operator="equal">
      <formula>"Alta"</formula>
    </cfRule>
    <cfRule type="cellIs" dxfId="2324" priority="2473" operator="equal">
      <formula>"Media"</formula>
    </cfRule>
    <cfRule type="cellIs" dxfId="2323" priority="2474" operator="equal">
      <formula>"Baja"</formula>
    </cfRule>
    <cfRule type="cellIs" dxfId="2322" priority="2475" operator="equal">
      <formula>"Muy Baja"</formula>
    </cfRule>
  </conditionalFormatting>
  <conditionalFormatting sqref="AD45">
    <cfRule type="cellIs" dxfId="2321" priority="2466" operator="equal">
      <formula>"Catastrófico"</formula>
    </cfRule>
    <cfRule type="cellIs" dxfId="2320" priority="2467" operator="equal">
      <formula>"Mayor"</formula>
    </cfRule>
    <cfRule type="cellIs" dxfId="2319" priority="2468" operator="equal">
      <formula>"Moderado"</formula>
    </cfRule>
    <cfRule type="cellIs" dxfId="2318" priority="2469" operator="equal">
      <formula>"Menor"</formula>
    </cfRule>
    <cfRule type="cellIs" dxfId="2317" priority="2470" operator="equal">
      <formula>"Leve"</formula>
    </cfRule>
  </conditionalFormatting>
  <conditionalFormatting sqref="AF45">
    <cfRule type="cellIs" dxfId="2316" priority="2462" operator="equal">
      <formula>"Extremo"</formula>
    </cfRule>
    <cfRule type="cellIs" dxfId="2315" priority="2463" operator="equal">
      <formula>"Alto"</formula>
    </cfRule>
    <cfRule type="cellIs" dxfId="2314" priority="2464" operator="equal">
      <formula>"Moderado"</formula>
    </cfRule>
    <cfRule type="cellIs" dxfId="2313" priority="2465" operator="equal">
      <formula>"Bajo"</formula>
    </cfRule>
  </conditionalFormatting>
  <conditionalFormatting sqref="AB46">
    <cfRule type="cellIs" dxfId="2312" priority="2415" operator="equal">
      <formula>"Muy Alta"</formula>
    </cfRule>
    <cfRule type="cellIs" dxfId="2311" priority="2416" operator="equal">
      <formula>"Alta"</formula>
    </cfRule>
    <cfRule type="cellIs" dxfId="2310" priority="2417" operator="equal">
      <formula>"Media"</formula>
    </cfRule>
    <cfRule type="cellIs" dxfId="2309" priority="2418" operator="equal">
      <formula>"Baja"</formula>
    </cfRule>
    <cfRule type="cellIs" dxfId="2308" priority="2419" operator="equal">
      <formula>"Muy Baja"</formula>
    </cfRule>
  </conditionalFormatting>
  <conditionalFormatting sqref="AD46">
    <cfRule type="cellIs" dxfId="2307" priority="2410" operator="equal">
      <formula>"Catastrófico"</formula>
    </cfRule>
    <cfRule type="cellIs" dxfId="2306" priority="2411" operator="equal">
      <formula>"Mayor"</formula>
    </cfRule>
    <cfRule type="cellIs" dxfId="2305" priority="2412" operator="equal">
      <formula>"Moderado"</formula>
    </cfRule>
    <cfRule type="cellIs" dxfId="2304" priority="2413" operator="equal">
      <formula>"Menor"</formula>
    </cfRule>
    <cfRule type="cellIs" dxfId="2303" priority="2414" operator="equal">
      <formula>"Leve"</formula>
    </cfRule>
  </conditionalFormatting>
  <conditionalFormatting sqref="AF46">
    <cfRule type="cellIs" dxfId="2302" priority="2406" operator="equal">
      <formula>"Extremo"</formula>
    </cfRule>
    <cfRule type="cellIs" dxfId="2301" priority="2407" operator="equal">
      <formula>"Alto"</formula>
    </cfRule>
    <cfRule type="cellIs" dxfId="2300" priority="2408" operator="equal">
      <formula>"Moderado"</formula>
    </cfRule>
    <cfRule type="cellIs" dxfId="2299" priority="2409" operator="equal">
      <formula>"Bajo"</formula>
    </cfRule>
  </conditionalFormatting>
  <conditionalFormatting sqref="AB49">
    <cfRule type="cellIs" dxfId="2298" priority="2401" operator="equal">
      <formula>"Muy Alta"</formula>
    </cfRule>
    <cfRule type="cellIs" dxfId="2297" priority="2402" operator="equal">
      <formula>"Alta"</formula>
    </cfRule>
    <cfRule type="cellIs" dxfId="2296" priority="2403" operator="equal">
      <formula>"Media"</formula>
    </cfRule>
    <cfRule type="cellIs" dxfId="2295" priority="2404" operator="equal">
      <formula>"Baja"</formula>
    </cfRule>
    <cfRule type="cellIs" dxfId="2294" priority="2405" operator="equal">
      <formula>"Muy Baja"</formula>
    </cfRule>
  </conditionalFormatting>
  <conditionalFormatting sqref="AD49">
    <cfRule type="cellIs" dxfId="2293" priority="2396" operator="equal">
      <formula>"Catastrófico"</formula>
    </cfRule>
    <cfRule type="cellIs" dxfId="2292" priority="2397" operator="equal">
      <formula>"Mayor"</formula>
    </cfRule>
    <cfRule type="cellIs" dxfId="2291" priority="2398" operator="equal">
      <formula>"Moderado"</formula>
    </cfRule>
    <cfRule type="cellIs" dxfId="2290" priority="2399" operator="equal">
      <formula>"Menor"</formula>
    </cfRule>
    <cfRule type="cellIs" dxfId="2289" priority="2400" operator="equal">
      <formula>"Leve"</formula>
    </cfRule>
  </conditionalFormatting>
  <conditionalFormatting sqref="AF49">
    <cfRule type="cellIs" dxfId="2288" priority="2392" operator="equal">
      <formula>"Extremo"</formula>
    </cfRule>
    <cfRule type="cellIs" dxfId="2287" priority="2393" operator="equal">
      <formula>"Alto"</formula>
    </cfRule>
    <cfRule type="cellIs" dxfId="2286" priority="2394" operator="equal">
      <formula>"Moderado"</formula>
    </cfRule>
    <cfRule type="cellIs" dxfId="2285" priority="2395" operator="equal">
      <formula>"Bajo"</formula>
    </cfRule>
  </conditionalFormatting>
  <conditionalFormatting sqref="AB47">
    <cfRule type="cellIs" dxfId="2284" priority="2387" operator="equal">
      <formula>"Muy Alta"</formula>
    </cfRule>
    <cfRule type="cellIs" dxfId="2283" priority="2388" operator="equal">
      <formula>"Alta"</formula>
    </cfRule>
    <cfRule type="cellIs" dxfId="2282" priority="2389" operator="equal">
      <formula>"Media"</formula>
    </cfRule>
    <cfRule type="cellIs" dxfId="2281" priority="2390" operator="equal">
      <formula>"Baja"</formula>
    </cfRule>
    <cfRule type="cellIs" dxfId="2280" priority="2391" operator="equal">
      <formula>"Muy Baja"</formula>
    </cfRule>
  </conditionalFormatting>
  <conditionalFormatting sqref="AD47">
    <cfRule type="cellIs" dxfId="2279" priority="2382" operator="equal">
      <formula>"Catastrófico"</formula>
    </cfRule>
    <cfRule type="cellIs" dxfId="2278" priority="2383" operator="equal">
      <formula>"Mayor"</formula>
    </cfRule>
    <cfRule type="cellIs" dxfId="2277" priority="2384" operator="equal">
      <formula>"Moderado"</formula>
    </cfRule>
    <cfRule type="cellIs" dxfId="2276" priority="2385" operator="equal">
      <formula>"Menor"</formula>
    </cfRule>
    <cfRule type="cellIs" dxfId="2275" priority="2386" operator="equal">
      <formula>"Leve"</formula>
    </cfRule>
  </conditionalFormatting>
  <conditionalFormatting sqref="AF47">
    <cfRule type="cellIs" dxfId="2274" priority="2378" operator="equal">
      <formula>"Extremo"</formula>
    </cfRule>
    <cfRule type="cellIs" dxfId="2273" priority="2379" operator="equal">
      <formula>"Alto"</formula>
    </cfRule>
    <cfRule type="cellIs" dxfId="2272" priority="2380" operator="equal">
      <formula>"Moderado"</formula>
    </cfRule>
    <cfRule type="cellIs" dxfId="2271" priority="2381" operator="equal">
      <formula>"Bajo"</formula>
    </cfRule>
  </conditionalFormatting>
  <conditionalFormatting sqref="AB48">
    <cfRule type="cellIs" dxfId="2270" priority="2373" operator="equal">
      <formula>"Muy Alta"</formula>
    </cfRule>
    <cfRule type="cellIs" dxfId="2269" priority="2374" operator="equal">
      <formula>"Alta"</formula>
    </cfRule>
    <cfRule type="cellIs" dxfId="2268" priority="2375" operator="equal">
      <formula>"Media"</formula>
    </cfRule>
    <cfRule type="cellIs" dxfId="2267" priority="2376" operator="equal">
      <formula>"Baja"</formula>
    </cfRule>
    <cfRule type="cellIs" dxfId="2266" priority="2377" operator="equal">
      <formula>"Muy Baja"</formula>
    </cfRule>
  </conditionalFormatting>
  <conditionalFormatting sqref="AD48">
    <cfRule type="cellIs" dxfId="2265" priority="2368" operator="equal">
      <formula>"Catastrófico"</formula>
    </cfRule>
    <cfRule type="cellIs" dxfId="2264" priority="2369" operator="equal">
      <formula>"Mayor"</formula>
    </cfRule>
    <cfRule type="cellIs" dxfId="2263" priority="2370" operator="equal">
      <formula>"Moderado"</formula>
    </cfRule>
    <cfRule type="cellIs" dxfId="2262" priority="2371" operator="equal">
      <formula>"Menor"</formula>
    </cfRule>
    <cfRule type="cellIs" dxfId="2261" priority="2372" operator="equal">
      <formula>"Leve"</formula>
    </cfRule>
  </conditionalFormatting>
  <conditionalFormatting sqref="AF48">
    <cfRule type="cellIs" dxfId="2260" priority="2364" operator="equal">
      <formula>"Extremo"</formula>
    </cfRule>
    <cfRule type="cellIs" dxfId="2259" priority="2365" operator="equal">
      <formula>"Alto"</formula>
    </cfRule>
    <cfRule type="cellIs" dxfId="2258" priority="2366" operator="equal">
      <formula>"Moderado"</formula>
    </cfRule>
    <cfRule type="cellIs" dxfId="2257" priority="2367" operator="equal">
      <formula>"Bajo"</formula>
    </cfRule>
  </conditionalFormatting>
  <conditionalFormatting sqref="AB50">
    <cfRule type="cellIs" dxfId="2256" priority="2359" operator="equal">
      <formula>"Muy Alta"</formula>
    </cfRule>
    <cfRule type="cellIs" dxfId="2255" priority="2360" operator="equal">
      <formula>"Alta"</formula>
    </cfRule>
    <cfRule type="cellIs" dxfId="2254" priority="2361" operator="equal">
      <formula>"Media"</formula>
    </cfRule>
    <cfRule type="cellIs" dxfId="2253" priority="2362" operator="equal">
      <formula>"Baja"</formula>
    </cfRule>
    <cfRule type="cellIs" dxfId="2252" priority="2363" operator="equal">
      <formula>"Muy Baja"</formula>
    </cfRule>
  </conditionalFormatting>
  <conditionalFormatting sqref="AD50">
    <cfRule type="cellIs" dxfId="2251" priority="2354" operator="equal">
      <formula>"Catastrófico"</formula>
    </cfRule>
    <cfRule type="cellIs" dxfId="2250" priority="2355" operator="equal">
      <formula>"Mayor"</formula>
    </cfRule>
    <cfRule type="cellIs" dxfId="2249" priority="2356" operator="equal">
      <formula>"Moderado"</formula>
    </cfRule>
    <cfRule type="cellIs" dxfId="2248" priority="2357" operator="equal">
      <formula>"Menor"</formula>
    </cfRule>
    <cfRule type="cellIs" dxfId="2247" priority="2358" operator="equal">
      <formula>"Leve"</formula>
    </cfRule>
  </conditionalFormatting>
  <conditionalFormatting sqref="AF50">
    <cfRule type="cellIs" dxfId="2246" priority="2350" operator="equal">
      <formula>"Extremo"</formula>
    </cfRule>
    <cfRule type="cellIs" dxfId="2245" priority="2351" operator="equal">
      <formula>"Alto"</formula>
    </cfRule>
    <cfRule type="cellIs" dxfId="2244" priority="2352" operator="equal">
      <formula>"Moderado"</formula>
    </cfRule>
    <cfRule type="cellIs" dxfId="2243" priority="2353" operator="equal">
      <formula>"Bajo"</formula>
    </cfRule>
  </conditionalFormatting>
  <conditionalFormatting sqref="AB51">
    <cfRule type="cellIs" dxfId="2242" priority="2345" operator="equal">
      <formula>"Muy Alta"</formula>
    </cfRule>
    <cfRule type="cellIs" dxfId="2241" priority="2346" operator="equal">
      <formula>"Alta"</formula>
    </cfRule>
    <cfRule type="cellIs" dxfId="2240" priority="2347" operator="equal">
      <formula>"Media"</formula>
    </cfRule>
    <cfRule type="cellIs" dxfId="2239" priority="2348" operator="equal">
      <formula>"Baja"</formula>
    </cfRule>
    <cfRule type="cellIs" dxfId="2238" priority="2349" operator="equal">
      <formula>"Muy Baja"</formula>
    </cfRule>
  </conditionalFormatting>
  <conditionalFormatting sqref="AD51">
    <cfRule type="cellIs" dxfId="2237" priority="2340" operator="equal">
      <formula>"Catastrófico"</formula>
    </cfRule>
    <cfRule type="cellIs" dxfId="2236" priority="2341" operator="equal">
      <formula>"Mayor"</formula>
    </cfRule>
    <cfRule type="cellIs" dxfId="2235" priority="2342" operator="equal">
      <formula>"Moderado"</formula>
    </cfRule>
    <cfRule type="cellIs" dxfId="2234" priority="2343" operator="equal">
      <formula>"Menor"</formula>
    </cfRule>
    <cfRule type="cellIs" dxfId="2233" priority="2344" operator="equal">
      <formula>"Leve"</formula>
    </cfRule>
  </conditionalFormatting>
  <conditionalFormatting sqref="AF51">
    <cfRule type="cellIs" dxfId="2232" priority="2336" operator="equal">
      <formula>"Extremo"</formula>
    </cfRule>
    <cfRule type="cellIs" dxfId="2231" priority="2337" operator="equal">
      <formula>"Alto"</formula>
    </cfRule>
    <cfRule type="cellIs" dxfId="2230" priority="2338" operator="equal">
      <formula>"Moderado"</formula>
    </cfRule>
    <cfRule type="cellIs" dxfId="2229" priority="2339" operator="equal">
      <formula>"Bajo"</formula>
    </cfRule>
  </conditionalFormatting>
  <conditionalFormatting sqref="AB53">
    <cfRule type="cellIs" dxfId="2228" priority="2331" operator="equal">
      <formula>"Muy Alta"</formula>
    </cfRule>
    <cfRule type="cellIs" dxfId="2227" priority="2332" operator="equal">
      <formula>"Alta"</formula>
    </cfRule>
    <cfRule type="cellIs" dxfId="2226" priority="2333" operator="equal">
      <formula>"Media"</formula>
    </cfRule>
    <cfRule type="cellIs" dxfId="2225" priority="2334" operator="equal">
      <formula>"Baja"</formula>
    </cfRule>
    <cfRule type="cellIs" dxfId="2224" priority="2335" operator="equal">
      <formula>"Muy Baja"</formula>
    </cfRule>
  </conditionalFormatting>
  <conditionalFormatting sqref="AD53">
    <cfRule type="cellIs" dxfId="2223" priority="2326" operator="equal">
      <formula>"Catastrófico"</formula>
    </cfRule>
    <cfRule type="cellIs" dxfId="2222" priority="2327" operator="equal">
      <formula>"Mayor"</formula>
    </cfRule>
    <cfRule type="cellIs" dxfId="2221" priority="2328" operator="equal">
      <formula>"Moderado"</formula>
    </cfRule>
    <cfRule type="cellIs" dxfId="2220" priority="2329" operator="equal">
      <formula>"Menor"</formula>
    </cfRule>
    <cfRule type="cellIs" dxfId="2219" priority="2330" operator="equal">
      <formula>"Leve"</formula>
    </cfRule>
  </conditionalFormatting>
  <conditionalFormatting sqref="AB55">
    <cfRule type="cellIs" dxfId="2218" priority="2317" operator="equal">
      <formula>"Muy Alta"</formula>
    </cfRule>
    <cfRule type="cellIs" dxfId="2217" priority="2318" operator="equal">
      <formula>"Alta"</formula>
    </cfRule>
    <cfRule type="cellIs" dxfId="2216" priority="2319" operator="equal">
      <formula>"Media"</formula>
    </cfRule>
    <cfRule type="cellIs" dxfId="2215" priority="2320" operator="equal">
      <formula>"Baja"</formula>
    </cfRule>
    <cfRule type="cellIs" dxfId="2214" priority="2321" operator="equal">
      <formula>"Muy Baja"</formula>
    </cfRule>
  </conditionalFormatting>
  <conditionalFormatting sqref="AB54">
    <cfRule type="cellIs" dxfId="2213" priority="2303" operator="equal">
      <formula>"Muy Alta"</formula>
    </cfRule>
    <cfRule type="cellIs" dxfId="2212" priority="2304" operator="equal">
      <formula>"Alta"</formula>
    </cfRule>
    <cfRule type="cellIs" dxfId="2211" priority="2305" operator="equal">
      <formula>"Media"</formula>
    </cfRule>
    <cfRule type="cellIs" dxfId="2210" priority="2306" operator="equal">
      <formula>"Baja"</formula>
    </cfRule>
    <cfRule type="cellIs" dxfId="2209" priority="2307" operator="equal">
      <formula>"Muy Baja"</formula>
    </cfRule>
  </conditionalFormatting>
  <conditionalFormatting sqref="AD54">
    <cfRule type="cellIs" dxfId="2208" priority="2298" operator="equal">
      <formula>"Catastrófico"</formula>
    </cfRule>
    <cfRule type="cellIs" dxfId="2207" priority="2299" operator="equal">
      <formula>"Mayor"</formula>
    </cfRule>
    <cfRule type="cellIs" dxfId="2206" priority="2300" operator="equal">
      <formula>"Moderado"</formula>
    </cfRule>
    <cfRule type="cellIs" dxfId="2205" priority="2301" operator="equal">
      <formula>"Menor"</formula>
    </cfRule>
    <cfRule type="cellIs" dxfId="2204" priority="2302" operator="equal">
      <formula>"Leve"</formula>
    </cfRule>
  </conditionalFormatting>
  <conditionalFormatting sqref="AF54">
    <cfRule type="cellIs" dxfId="2203" priority="2294" operator="equal">
      <formula>"Extremo"</formula>
    </cfRule>
    <cfRule type="cellIs" dxfId="2202" priority="2295" operator="equal">
      <formula>"Alto"</formula>
    </cfRule>
    <cfRule type="cellIs" dxfId="2201" priority="2296" operator="equal">
      <formula>"Moderado"</formula>
    </cfRule>
    <cfRule type="cellIs" dxfId="2200" priority="2297" operator="equal">
      <formula>"Bajo"</formula>
    </cfRule>
  </conditionalFormatting>
  <conditionalFormatting sqref="AB56">
    <cfRule type="cellIs" dxfId="2199" priority="2289" operator="equal">
      <formula>"Muy Alta"</formula>
    </cfRule>
    <cfRule type="cellIs" dxfId="2198" priority="2290" operator="equal">
      <formula>"Alta"</formula>
    </cfRule>
    <cfRule type="cellIs" dxfId="2197" priority="2291" operator="equal">
      <formula>"Media"</formula>
    </cfRule>
    <cfRule type="cellIs" dxfId="2196" priority="2292" operator="equal">
      <formula>"Baja"</formula>
    </cfRule>
    <cfRule type="cellIs" dxfId="2195" priority="2293" operator="equal">
      <formula>"Muy Baja"</formula>
    </cfRule>
  </conditionalFormatting>
  <conditionalFormatting sqref="AD56">
    <cfRule type="cellIs" dxfId="2194" priority="2284" operator="equal">
      <formula>"Catastrófico"</formula>
    </cfRule>
    <cfRule type="cellIs" dxfId="2193" priority="2285" operator="equal">
      <formula>"Mayor"</formula>
    </cfRule>
    <cfRule type="cellIs" dxfId="2192" priority="2286" operator="equal">
      <formula>"Moderado"</formula>
    </cfRule>
    <cfRule type="cellIs" dxfId="2191" priority="2287" operator="equal">
      <formula>"Menor"</formula>
    </cfRule>
    <cfRule type="cellIs" dxfId="2190" priority="2288" operator="equal">
      <formula>"Leve"</formula>
    </cfRule>
  </conditionalFormatting>
  <conditionalFormatting sqref="AF56">
    <cfRule type="cellIs" dxfId="2189" priority="2280" operator="equal">
      <formula>"Extremo"</formula>
    </cfRule>
    <cfRule type="cellIs" dxfId="2188" priority="2281" operator="equal">
      <formula>"Alto"</formula>
    </cfRule>
    <cfRule type="cellIs" dxfId="2187" priority="2282" operator="equal">
      <formula>"Moderado"</formula>
    </cfRule>
    <cfRule type="cellIs" dxfId="2186" priority="2283" operator="equal">
      <formula>"Bajo"</formula>
    </cfRule>
  </conditionalFormatting>
  <conditionalFormatting sqref="AB57">
    <cfRule type="cellIs" dxfId="2185" priority="2275" operator="equal">
      <formula>"Muy Alta"</formula>
    </cfRule>
    <cfRule type="cellIs" dxfId="2184" priority="2276" operator="equal">
      <formula>"Alta"</formula>
    </cfRule>
    <cfRule type="cellIs" dxfId="2183" priority="2277" operator="equal">
      <formula>"Media"</formula>
    </cfRule>
    <cfRule type="cellIs" dxfId="2182" priority="2278" operator="equal">
      <formula>"Baja"</formula>
    </cfRule>
    <cfRule type="cellIs" dxfId="2181" priority="2279" operator="equal">
      <formula>"Muy Baja"</formula>
    </cfRule>
  </conditionalFormatting>
  <conditionalFormatting sqref="AD57">
    <cfRule type="cellIs" dxfId="2180" priority="2270" operator="equal">
      <formula>"Catastrófico"</formula>
    </cfRule>
    <cfRule type="cellIs" dxfId="2179" priority="2271" operator="equal">
      <formula>"Mayor"</formula>
    </cfRule>
    <cfRule type="cellIs" dxfId="2178" priority="2272" operator="equal">
      <formula>"Moderado"</formula>
    </cfRule>
    <cfRule type="cellIs" dxfId="2177" priority="2273" operator="equal">
      <formula>"Menor"</formula>
    </cfRule>
    <cfRule type="cellIs" dxfId="2176" priority="2274" operator="equal">
      <formula>"Leve"</formula>
    </cfRule>
  </conditionalFormatting>
  <conditionalFormatting sqref="AF57">
    <cfRule type="cellIs" dxfId="2175" priority="2266" operator="equal">
      <formula>"Extremo"</formula>
    </cfRule>
    <cfRule type="cellIs" dxfId="2174" priority="2267" operator="equal">
      <formula>"Alto"</formula>
    </cfRule>
    <cfRule type="cellIs" dxfId="2173" priority="2268" operator="equal">
      <formula>"Moderado"</formula>
    </cfRule>
    <cfRule type="cellIs" dxfId="2172" priority="2269" operator="equal">
      <formula>"Bajo"</formula>
    </cfRule>
  </conditionalFormatting>
  <conditionalFormatting sqref="AB59">
    <cfRule type="cellIs" dxfId="2171" priority="2261" operator="equal">
      <formula>"Muy Alta"</formula>
    </cfRule>
    <cfRule type="cellIs" dxfId="2170" priority="2262" operator="equal">
      <formula>"Alta"</formula>
    </cfRule>
    <cfRule type="cellIs" dxfId="2169" priority="2263" operator="equal">
      <formula>"Media"</formula>
    </cfRule>
    <cfRule type="cellIs" dxfId="2168" priority="2264" operator="equal">
      <formula>"Baja"</formula>
    </cfRule>
    <cfRule type="cellIs" dxfId="2167" priority="2265" operator="equal">
      <formula>"Muy Baja"</formula>
    </cfRule>
  </conditionalFormatting>
  <conditionalFormatting sqref="AD59">
    <cfRule type="cellIs" dxfId="2166" priority="2256" operator="equal">
      <formula>"Catastrófico"</formula>
    </cfRule>
    <cfRule type="cellIs" dxfId="2165" priority="2257" operator="equal">
      <formula>"Mayor"</formula>
    </cfRule>
    <cfRule type="cellIs" dxfId="2164" priority="2258" operator="equal">
      <formula>"Moderado"</formula>
    </cfRule>
    <cfRule type="cellIs" dxfId="2163" priority="2259" operator="equal">
      <formula>"Menor"</formula>
    </cfRule>
    <cfRule type="cellIs" dxfId="2162" priority="2260" operator="equal">
      <formula>"Leve"</formula>
    </cfRule>
  </conditionalFormatting>
  <conditionalFormatting sqref="AF59">
    <cfRule type="cellIs" dxfId="2161" priority="2252" operator="equal">
      <formula>"Extremo"</formula>
    </cfRule>
    <cfRule type="cellIs" dxfId="2160" priority="2253" operator="equal">
      <formula>"Alto"</formula>
    </cfRule>
    <cfRule type="cellIs" dxfId="2159" priority="2254" operator="equal">
      <formula>"Moderado"</formula>
    </cfRule>
    <cfRule type="cellIs" dxfId="2158" priority="2255" operator="equal">
      <formula>"Bajo"</formula>
    </cfRule>
  </conditionalFormatting>
  <conditionalFormatting sqref="AB60">
    <cfRule type="cellIs" dxfId="2157" priority="2247" operator="equal">
      <formula>"Muy Alta"</formula>
    </cfRule>
    <cfRule type="cellIs" dxfId="2156" priority="2248" operator="equal">
      <formula>"Alta"</formula>
    </cfRule>
    <cfRule type="cellIs" dxfId="2155" priority="2249" operator="equal">
      <formula>"Media"</formula>
    </cfRule>
    <cfRule type="cellIs" dxfId="2154" priority="2250" operator="equal">
      <formula>"Baja"</formula>
    </cfRule>
    <cfRule type="cellIs" dxfId="2153" priority="2251" operator="equal">
      <formula>"Muy Baja"</formula>
    </cfRule>
  </conditionalFormatting>
  <conditionalFormatting sqref="AD60">
    <cfRule type="cellIs" dxfId="2152" priority="2242" operator="equal">
      <formula>"Catastrófico"</formula>
    </cfRule>
    <cfRule type="cellIs" dxfId="2151" priority="2243" operator="equal">
      <formula>"Mayor"</formula>
    </cfRule>
    <cfRule type="cellIs" dxfId="2150" priority="2244" operator="equal">
      <formula>"Moderado"</formula>
    </cfRule>
    <cfRule type="cellIs" dxfId="2149" priority="2245" operator="equal">
      <formula>"Menor"</formula>
    </cfRule>
    <cfRule type="cellIs" dxfId="2148" priority="2246" operator="equal">
      <formula>"Leve"</formula>
    </cfRule>
  </conditionalFormatting>
  <conditionalFormatting sqref="AF60">
    <cfRule type="cellIs" dxfId="2147" priority="2238" operator="equal">
      <formula>"Extremo"</formula>
    </cfRule>
    <cfRule type="cellIs" dxfId="2146" priority="2239" operator="equal">
      <formula>"Alto"</formula>
    </cfRule>
    <cfRule type="cellIs" dxfId="2145" priority="2240" operator="equal">
      <formula>"Moderado"</formula>
    </cfRule>
    <cfRule type="cellIs" dxfId="2144" priority="2241" operator="equal">
      <formula>"Bajo"</formula>
    </cfRule>
  </conditionalFormatting>
  <conditionalFormatting sqref="AB62">
    <cfRule type="cellIs" dxfId="2143" priority="2233" operator="equal">
      <formula>"Muy Alta"</formula>
    </cfRule>
    <cfRule type="cellIs" dxfId="2142" priority="2234" operator="equal">
      <formula>"Alta"</formula>
    </cfRule>
    <cfRule type="cellIs" dxfId="2141" priority="2235" operator="equal">
      <formula>"Media"</formula>
    </cfRule>
    <cfRule type="cellIs" dxfId="2140" priority="2236" operator="equal">
      <formula>"Baja"</formula>
    </cfRule>
    <cfRule type="cellIs" dxfId="2139" priority="2237" operator="equal">
      <formula>"Muy Baja"</formula>
    </cfRule>
  </conditionalFormatting>
  <conditionalFormatting sqref="AD62">
    <cfRule type="cellIs" dxfId="2138" priority="2228" operator="equal">
      <formula>"Catastrófico"</formula>
    </cfRule>
    <cfRule type="cellIs" dxfId="2137" priority="2229" operator="equal">
      <formula>"Mayor"</formula>
    </cfRule>
    <cfRule type="cellIs" dxfId="2136" priority="2230" operator="equal">
      <formula>"Moderado"</formula>
    </cfRule>
    <cfRule type="cellIs" dxfId="2135" priority="2231" operator="equal">
      <formula>"Menor"</formula>
    </cfRule>
    <cfRule type="cellIs" dxfId="2134" priority="2232" operator="equal">
      <formula>"Leve"</formula>
    </cfRule>
  </conditionalFormatting>
  <conditionalFormatting sqref="AF62">
    <cfRule type="cellIs" dxfId="2133" priority="2224" operator="equal">
      <formula>"Extremo"</formula>
    </cfRule>
    <cfRule type="cellIs" dxfId="2132" priority="2225" operator="equal">
      <formula>"Alto"</formula>
    </cfRule>
    <cfRule type="cellIs" dxfId="2131" priority="2226" operator="equal">
      <formula>"Moderado"</formula>
    </cfRule>
    <cfRule type="cellIs" dxfId="2130" priority="2227" operator="equal">
      <formula>"Bajo"</formula>
    </cfRule>
  </conditionalFormatting>
  <conditionalFormatting sqref="AB63">
    <cfRule type="cellIs" dxfId="2129" priority="2219" operator="equal">
      <formula>"Muy Alta"</formula>
    </cfRule>
    <cfRule type="cellIs" dxfId="2128" priority="2220" operator="equal">
      <formula>"Alta"</formula>
    </cfRule>
    <cfRule type="cellIs" dxfId="2127" priority="2221" operator="equal">
      <formula>"Media"</formula>
    </cfRule>
    <cfRule type="cellIs" dxfId="2126" priority="2222" operator="equal">
      <formula>"Baja"</formula>
    </cfRule>
    <cfRule type="cellIs" dxfId="2125" priority="2223" operator="equal">
      <formula>"Muy Baja"</formula>
    </cfRule>
  </conditionalFormatting>
  <conditionalFormatting sqref="AD63">
    <cfRule type="cellIs" dxfId="2124" priority="2214" operator="equal">
      <formula>"Catastrófico"</formula>
    </cfRule>
    <cfRule type="cellIs" dxfId="2123" priority="2215" operator="equal">
      <formula>"Mayor"</formula>
    </cfRule>
    <cfRule type="cellIs" dxfId="2122" priority="2216" operator="equal">
      <formula>"Moderado"</formula>
    </cfRule>
    <cfRule type="cellIs" dxfId="2121" priority="2217" operator="equal">
      <formula>"Menor"</formula>
    </cfRule>
    <cfRule type="cellIs" dxfId="2120" priority="2218" operator="equal">
      <formula>"Leve"</formula>
    </cfRule>
  </conditionalFormatting>
  <conditionalFormatting sqref="AF63">
    <cfRule type="cellIs" dxfId="2119" priority="2210" operator="equal">
      <formula>"Extremo"</formula>
    </cfRule>
    <cfRule type="cellIs" dxfId="2118" priority="2211" operator="equal">
      <formula>"Alto"</formula>
    </cfRule>
    <cfRule type="cellIs" dxfId="2117" priority="2212" operator="equal">
      <formula>"Moderado"</formula>
    </cfRule>
    <cfRule type="cellIs" dxfId="2116" priority="2213" operator="equal">
      <formula>"Bajo"</formula>
    </cfRule>
  </conditionalFormatting>
  <conditionalFormatting sqref="AB65">
    <cfRule type="cellIs" dxfId="2115" priority="2205" operator="equal">
      <formula>"Muy Alta"</formula>
    </cfRule>
    <cfRule type="cellIs" dxfId="2114" priority="2206" operator="equal">
      <formula>"Alta"</formula>
    </cfRule>
    <cfRule type="cellIs" dxfId="2113" priority="2207" operator="equal">
      <formula>"Media"</formula>
    </cfRule>
    <cfRule type="cellIs" dxfId="2112" priority="2208" operator="equal">
      <formula>"Baja"</formula>
    </cfRule>
    <cfRule type="cellIs" dxfId="2111" priority="2209" operator="equal">
      <formula>"Muy Baja"</formula>
    </cfRule>
  </conditionalFormatting>
  <conditionalFormatting sqref="AD65">
    <cfRule type="cellIs" dxfId="2110" priority="2200" operator="equal">
      <formula>"Catastrófico"</formula>
    </cfRule>
    <cfRule type="cellIs" dxfId="2109" priority="2201" operator="equal">
      <formula>"Mayor"</formula>
    </cfRule>
    <cfRule type="cellIs" dxfId="2108" priority="2202" operator="equal">
      <formula>"Moderado"</formula>
    </cfRule>
    <cfRule type="cellIs" dxfId="2107" priority="2203" operator="equal">
      <formula>"Menor"</formula>
    </cfRule>
    <cfRule type="cellIs" dxfId="2106" priority="2204" operator="equal">
      <formula>"Leve"</formula>
    </cfRule>
  </conditionalFormatting>
  <conditionalFormatting sqref="AF65">
    <cfRule type="cellIs" dxfId="2105" priority="2196" operator="equal">
      <formula>"Extremo"</formula>
    </cfRule>
    <cfRule type="cellIs" dxfId="2104" priority="2197" operator="equal">
      <formula>"Alto"</formula>
    </cfRule>
    <cfRule type="cellIs" dxfId="2103" priority="2198" operator="equal">
      <formula>"Moderado"</formula>
    </cfRule>
    <cfRule type="cellIs" dxfId="2102" priority="2199" operator="equal">
      <formula>"Bajo"</formula>
    </cfRule>
  </conditionalFormatting>
  <conditionalFormatting sqref="AB66">
    <cfRule type="cellIs" dxfId="2101" priority="2191" operator="equal">
      <formula>"Muy Alta"</formula>
    </cfRule>
    <cfRule type="cellIs" dxfId="2100" priority="2192" operator="equal">
      <formula>"Alta"</formula>
    </cfRule>
    <cfRule type="cellIs" dxfId="2099" priority="2193" operator="equal">
      <formula>"Media"</formula>
    </cfRule>
    <cfRule type="cellIs" dxfId="2098" priority="2194" operator="equal">
      <formula>"Baja"</formula>
    </cfRule>
    <cfRule type="cellIs" dxfId="2097" priority="2195" operator="equal">
      <formula>"Muy Baja"</formula>
    </cfRule>
  </conditionalFormatting>
  <conditionalFormatting sqref="AD66">
    <cfRule type="cellIs" dxfId="2096" priority="2186" operator="equal">
      <formula>"Catastrófico"</formula>
    </cfRule>
    <cfRule type="cellIs" dxfId="2095" priority="2187" operator="equal">
      <formula>"Mayor"</formula>
    </cfRule>
    <cfRule type="cellIs" dxfId="2094" priority="2188" operator="equal">
      <formula>"Moderado"</formula>
    </cfRule>
    <cfRule type="cellIs" dxfId="2093" priority="2189" operator="equal">
      <formula>"Menor"</formula>
    </cfRule>
    <cfRule type="cellIs" dxfId="2092" priority="2190" operator="equal">
      <formula>"Leve"</formula>
    </cfRule>
  </conditionalFormatting>
  <conditionalFormatting sqref="AF66">
    <cfRule type="cellIs" dxfId="2091" priority="2182" operator="equal">
      <formula>"Extremo"</formula>
    </cfRule>
    <cfRule type="cellIs" dxfId="2090" priority="2183" operator="equal">
      <formula>"Alto"</formula>
    </cfRule>
    <cfRule type="cellIs" dxfId="2089" priority="2184" operator="equal">
      <formula>"Moderado"</formula>
    </cfRule>
    <cfRule type="cellIs" dxfId="2088" priority="2185" operator="equal">
      <formula>"Bajo"</formula>
    </cfRule>
  </conditionalFormatting>
  <conditionalFormatting sqref="AB68">
    <cfRule type="cellIs" dxfId="2087" priority="2177" operator="equal">
      <formula>"Muy Alta"</formula>
    </cfRule>
    <cfRule type="cellIs" dxfId="2086" priority="2178" operator="equal">
      <formula>"Alta"</formula>
    </cfRule>
    <cfRule type="cellIs" dxfId="2085" priority="2179" operator="equal">
      <formula>"Media"</formula>
    </cfRule>
    <cfRule type="cellIs" dxfId="2084" priority="2180" operator="equal">
      <formula>"Baja"</formula>
    </cfRule>
    <cfRule type="cellIs" dxfId="2083" priority="2181" operator="equal">
      <formula>"Muy Baja"</formula>
    </cfRule>
  </conditionalFormatting>
  <conditionalFormatting sqref="AD68">
    <cfRule type="cellIs" dxfId="2082" priority="2172" operator="equal">
      <formula>"Catastrófico"</formula>
    </cfRule>
    <cfRule type="cellIs" dxfId="2081" priority="2173" operator="equal">
      <formula>"Mayor"</formula>
    </cfRule>
    <cfRule type="cellIs" dxfId="2080" priority="2174" operator="equal">
      <formula>"Moderado"</formula>
    </cfRule>
    <cfRule type="cellIs" dxfId="2079" priority="2175" operator="equal">
      <formula>"Menor"</formula>
    </cfRule>
    <cfRule type="cellIs" dxfId="2078" priority="2176" operator="equal">
      <formula>"Leve"</formula>
    </cfRule>
  </conditionalFormatting>
  <conditionalFormatting sqref="AF68">
    <cfRule type="cellIs" dxfId="2077" priority="2168" operator="equal">
      <formula>"Extremo"</formula>
    </cfRule>
    <cfRule type="cellIs" dxfId="2076" priority="2169" operator="equal">
      <formula>"Alto"</formula>
    </cfRule>
    <cfRule type="cellIs" dxfId="2075" priority="2170" operator="equal">
      <formula>"Moderado"</formula>
    </cfRule>
    <cfRule type="cellIs" dxfId="2074" priority="2171" operator="equal">
      <formula>"Bajo"</formula>
    </cfRule>
  </conditionalFormatting>
  <conditionalFormatting sqref="AB69">
    <cfRule type="cellIs" dxfId="2073" priority="2163" operator="equal">
      <formula>"Muy Alta"</formula>
    </cfRule>
    <cfRule type="cellIs" dxfId="2072" priority="2164" operator="equal">
      <formula>"Alta"</formula>
    </cfRule>
    <cfRule type="cellIs" dxfId="2071" priority="2165" operator="equal">
      <formula>"Media"</formula>
    </cfRule>
    <cfRule type="cellIs" dxfId="2070" priority="2166" operator="equal">
      <formula>"Baja"</formula>
    </cfRule>
    <cfRule type="cellIs" dxfId="2069" priority="2167" operator="equal">
      <formula>"Muy Baja"</formula>
    </cfRule>
  </conditionalFormatting>
  <conditionalFormatting sqref="AD69">
    <cfRule type="cellIs" dxfId="2068" priority="2158" operator="equal">
      <formula>"Catastrófico"</formula>
    </cfRule>
    <cfRule type="cellIs" dxfId="2067" priority="2159" operator="equal">
      <formula>"Mayor"</formula>
    </cfRule>
    <cfRule type="cellIs" dxfId="2066" priority="2160" operator="equal">
      <formula>"Moderado"</formula>
    </cfRule>
    <cfRule type="cellIs" dxfId="2065" priority="2161" operator="equal">
      <formula>"Menor"</formula>
    </cfRule>
    <cfRule type="cellIs" dxfId="2064" priority="2162" operator="equal">
      <formula>"Leve"</formula>
    </cfRule>
  </conditionalFormatting>
  <conditionalFormatting sqref="AF69">
    <cfRule type="cellIs" dxfId="2063" priority="2154" operator="equal">
      <formula>"Extremo"</formula>
    </cfRule>
    <cfRule type="cellIs" dxfId="2062" priority="2155" operator="equal">
      <formula>"Alto"</formula>
    </cfRule>
    <cfRule type="cellIs" dxfId="2061" priority="2156" operator="equal">
      <formula>"Moderado"</formula>
    </cfRule>
    <cfRule type="cellIs" dxfId="2060" priority="2157" operator="equal">
      <formula>"Bajo"</formula>
    </cfRule>
  </conditionalFormatting>
  <conditionalFormatting sqref="AB71">
    <cfRule type="cellIs" dxfId="2059" priority="2149" operator="equal">
      <formula>"Muy Alta"</formula>
    </cfRule>
    <cfRule type="cellIs" dxfId="2058" priority="2150" operator="equal">
      <formula>"Alta"</formula>
    </cfRule>
    <cfRule type="cellIs" dxfId="2057" priority="2151" operator="equal">
      <formula>"Media"</formula>
    </cfRule>
    <cfRule type="cellIs" dxfId="2056" priority="2152" operator="equal">
      <formula>"Baja"</formula>
    </cfRule>
    <cfRule type="cellIs" dxfId="2055" priority="2153" operator="equal">
      <formula>"Muy Baja"</formula>
    </cfRule>
  </conditionalFormatting>
  <conditionalFormatting sqref="AD71">
    <cfRule type="cellIs" dxfId="2054" priority="2144" operator="equal">
      <formula>"Catastrófico"</formula>
    </cfRule>
    <cfRule type="cellIs" dxfId="2053" priority="2145" operator="equal">
      <formula>"Mayor"</formula>
    </cfRule>
    <cfRule type="cellIs" dxfId="2052" priority="2146" operator="equal">
      <formula>"Moderado"</formula>
    </cfRule>
    <cfRule type="cellIs" dxfId="2051" priority="2147" operator="equal">
      <formula>"Menor"</formula>
    </cfRule>
    <cfRule type="cellIs" dxfId="2050" priority="2148" operator="equal">
      <formula>"Leve"</formula>
    </cfRule>
  </conditionalFormatting>
  <conditionalFormatting sqref="AF71">
    <cfRule type="cellIs" dxfId="2049" priority="2140" operator="equal">
      <formula>"Extremo"</formula>
    </cfRule>
    <cfRule type="cellIs" dxfId="2048" priority="2141" operator="equal">
      <formula>"Alto"</formula>
    </cfRule>
    <cfRule type="cellIs" dxfId="2047" priority="2142" operator="equal">
      <formula>"Moderado"</formula>
    </cfRule>
    <cfRule type="cellIs" dxfId="2046" priority="2143" operator="equal">
      <formula>"Bajo"</formula>
    </cfRule>
  </conditionalFormatting>
  <conditionalFormatting sqref="AB72">
    <cfRule type="cellIs" dxfId="2045" priority="2135" operator="equal">
      <formula>"Muy Alta"</formula>
    </cfRule>
    <cfRule type="cellIs" dxfId="2044" priority="2136" operator="equal">
      <formula>"Alta"</formula>
    </cfRule>
    <cfRule type="cellIs" dxfId="2043" priority="2137" operator="equal">
      <formula>"Media"</formula>
    </cfRule>
    <cfRule type="cellIs" dxfId="2042" priority="2138" operator="equal">
      <formula>"Baja"</formula>
    </cfRule>
    <cfRule type="cellIs" dxfId="2041" priority="2139" operator="equal">
      <formula>"Muy Baja"</formula>
    </cfRule>
  </conditionalFormatting>
  <conditionalFormatting sqref="AD72">
    <cfRule type="cellIs" dxfId="2040" priority="2130" operator="equal">
      <formula>"Catastrófico"</formula>
    </cfRule>
    <cfRule type="cellIs" dxfId="2039" priority="2131" operator="equal">
      <formula>"Mayor"</formula>
    </cfRule>
    <cfRule type="cellIs" dxfId="2038" priority="2132" operator="equal">
      <formula>"Moderado"</formula>
    </cfRule>
    <cfRule type="cellIs" dxfId="2037" priority="2133" operator="equal">
      <formula>"Menor"</formula>
    </cfRule>
    <cfRule type="cellIs" dxfId="2036" priority="2134" operator="equal">
      <formula>"Leve"</formula>
    </cfRule>
  </conditionalFormatting>
  <conditionalFormatting sqref="AF72">
    <cfRule type="cellIs" dxfId="2035" priority="2126" operator="equal">
      <formula>"Extremo"</formula>
    </cfRule>
    <cfRule type="cellIs" dxfId="2034" priority="2127" operator="equal">
      <formula>"Alto"</formula>
    </cfRule>
    <cfRule type="cellIs" dxfId="2033" priority="2128" operator="equal">
      <formula>"Moderado"</formula>
    </cfRule>
    <cfRule type="cellIs" dxfId="2032" priority="2129" operator="equal">
      <formula>"Bajo"</formula>
    </cfRule>
  </conditionalFormatting>
  <conditionalFormatting sqref="AB73">
    <cfRule type="cellIs" dxfId="2031" priority="2121" operator="equal">
      <formula>"Muy Alta"</formula>
    </cfRule>
    <cfRule type="cellIs" dxfId="2030" priority="2122" operator="equal">
      <formula>"Alta"</formula>
    </cfRule>
    <cfRule type="cellIs" dxfId="2029" priority="2123" operator="equal">
      <formula>"Media"</formula>
    </cfRule>
    <cfRule type="cellIs" dxfId="2028" priority="2124" operator="equal">
      <formula>"Baja"</formula>
    </cfRule>
    <cfRule type="cellIs" dxfId="2027" priority="2125" operator="equal">
      <formula>"Muy Baja"</formula>
    </cfRule>
  </conditionalFormatting>
  <conditionalFormatting sqref="AD73">
    <cfRule type="cellIs" dxfId="2026" priority="2116" operator="equal">
      <formula>"Catastrófico"</formula>
    </cfRule>
    <cfRule type="cellIs" dxfId="2025" priority="2117" operator="equal">
      <formula>"Mayor"</formula>
    </cfRule>
    <cfRule type="cellIs" dxfId="2024" priority="2118" operator="equal">
      <formula>"Moderado"</formula>
    </cfRule>
    <cfRule type="cellIs" dxfId="2023" priority="2119" operator="equal">
      <formula>"Menor"</formula>
    </cfRule>
    <cfRule type="cellIs" dxfId="2022" priority="2120" operator="equal">
      <formula>"Leve"</formula>
    </cfRule>
  </conditionalFormatting>
  <conditionalFormatting sqref="AF73">
    <cfRule type="cellIs" dxfId="2021" priority="2112" operator="equal">
      <formula>"Extremo"</formula>
    </cfRule>
    <cfRule type="cellIs" dxfId="2020" priority="2113" operator="equal">
      <formula>"Alto"</formula>
    </cfRule>
    <cfRule type="cellIs" dxfId="2019" priority="2114" operator="equal">
      <formula>"Moderado"</formula>
    </cfRule>
    <cfRule type="cellIs" dxfId="2018" priority="2115" operator="equal">
      <formula>"Bajo"</formula>
    </cfRule>
  </conditionalFormatting>
  <conditionalFormatting sqref="AB74">
    <cfRule type="cellIs" dxfId="2017" priority="2107" operator="equal">
      <formula>"Muy Alta"</formula>
    </cfRule>
    <cfRule type="cellIs" dxfId="2016" priority="2108" operator="equal">
      <formula>"Alta"</formula>
    </cfRule>
    <cfRule type="cellIs" dxfId="2015" priority="2109" operator="equal">
      <formula>"Media"</formula>
    </cfRule>
    <cfRule type="cellIs" dxfId="2014" priority="2110" operator="equal">
      <formula>"Baja"</formula>
    </cfRule>
    <cfRule type="cellIs" dxfId="2013" priority="2111" operator="equal">
      <formula>"Muy Baja"</formula>
    </cfRule>
  </conditionalFormatting>
  <conditionalFormatting sqref="AD74">
    <cfRule type="cellIs" dxfId="2012" priority="2102" operator="equal">
      <formula>"Catastrófico"</formula>
    </cfRule>
    <cfRule type="cellIs" dxfId="2011" priority="2103" operator="equal">
      <formula>"Mayor"</formula>
    </cfRule>
    <cfRule type="cellIs" dxfId="2010" priority="2104" operator="equal">
      <formula>"Moderado"</formula>
    </cfRule>
    <cfRule type="cellIs" dxfId="2009" priority="2105" operator="equal">
      <formula>"Menor"</formula>
    </cfRule>
    <cfRule type="cellIs" dxfId="2008" priority="2106" operator="equal">
      <formula>"Leve"</formula>
    </cfRule>
  </conditionalFormatting>
  <conditionalFormatting sqref="AF74">
    <cfRule type="cellIs" dxfId="2007" priority="2098" operator="equal">
      <formula>"Extremo"</formula>
    </cfRule>
    <cfRule type="cellIs" dxfId="2006" priority="2099" operator="equal">
      <formula>"Alto"</formula>
    </cfRule>
    <cfRule type="cellIs" dxfId="2005" priority="2100" operator="equal">
      <formula>"Moderado"</formula>
    </cfRule>
    <cfRule type="cellIs" dxfId="2004" priority="2101" operator="equal">
      <formula>"Bajo"</formula>
    </cfRule>
  </conditionalFormatting>
  <conditionalFormatting sqref="AB75">
    <cfRule type="cellIs" dxfId="2003" priority="2093" operator="equal">
      <formula>"Muy Alta"</formula>
    </cfRule>
    <cfRule type="cellIs" dxfId="2002" priority="2094" operator="equal">
      <formula>"Alta"</formula>
    </cfRule>
    <cfRule type="cellIs" dxfId="2001" priority="2095" operator="equal">
      <formula>"Media"</formula>
    </cfRule>
    <cfRule type="cellIs" dxfId="2000" priority="2096" operator="equal">
      <formula>"Baja"</formula>
    </cfRule>
    <cfRule type="cellIs" dxfId="1999" priority="2097" operator="equal">
      <formula>"Muy Baja"</formula>
    </cfRule>
  </conditionalFormatting>
  <conditionalFormatting sqref="AD75">
    <cfRule type="cellIs" dxfId="1998" priority="2088" operator="equal">
      <formula>"Catastrófico"</formula>
    </cfRule>
    <cfRule type="cellIs" dxfId="1997" priority="2089" operator="equal">
      <formula>"Mayor"</formula>
    </cfRule>
    <cfRule type="cellIs" dxfId="1996" priority="2090" operator="equal">
      <formula>"Moderado"</formula>
    </cfRule>
    <cfRule type="cellIs" dxfId="1995" priority="2091" operator="equal">
      <formula>"Menor"</formula>
    </cfRule>
    <cfRule type="cellIs" dxfId="1994" priority="2092" operator="equal">
      <formula>"Leve"</formula>
    </cfRule>
  </conditionalFormatting>
  <conditionalFormatting sqref="AF75">
    <cfRule type="cellIs" dxfId="1993" priority="2084" operator="equal">
      <formula>"Extremo"</formula>
    </cfRule>
    <cfRule type="cellIs" dxfId="1992" priority="2085" operator="equal">
      <formula>"Alto"</formula>
    </cfRule>
    <cfRule type="cellIs" dxfId="1991" priority="2086" operator="equal">
      <formula>"Moderado"</formula>
    </cfRule>
    <cfRule type="cellIs" dxfId="1990" priority="2087" operator="equal">
      <formula>"Bajo"</formula>
    </cfRule>
  </conditionalFormatting>
  <conditionalFormatting sqref="AB77">
    <cfRule type="cellIs" dxfId="1989" priority="2079" operator="equal">
      <formula>"Muy Alta"</formula>
    </cfRule>
    <cfRule type="cellIs" dxfId="1988" priority="2080" operator="equal">
      <formula>"Alta"</formula>
    </cfRule>
    <cfRule type="cellIs" dxfId="1987" priority="2081" operator="equal">
      <formula>"Media"</formula>
    </cfRule>
    <cfRule type="cellIs" dxfId="1986" priority="2082" operator="equal">
      <formula>"Baja"</formula>
    </cfRule>
    <cfRule type="cellIs" dxfId="1985" priority="2083" operator="equal">
      <formula>"Muy Baja"</formula>
    </cfRule>
  </conditionalFormatting>
  <conditionalFormatting sqref="AD77">
    <cfRule type="cellIs" dxfId="1984" priority="2074" operator="equal">
      <formula>"Catastrófico"</formula>
    </cfRule>
    <cfRule type="cellIs" dxfId="1983" priority="2075" operator="equal">
      <formula>"Mayor"</formula>
    </cfRule>
    <cfRule type="cellIs" dxfId="1982" priority="2076" operator="equal">
      <formula>"Moderado"</formula>
    </cfRule>
    <cfRule type="cellIs" dxfId="1981" priority="2077" operator="equal">
      <formula>"Menor"</formula>
    </cfRule>
    <cfRule type="cellIs" dxfId="1980" priority="2078" operator="equal">
      <formula>"Leve"</formula>
    </cfRule>
  </conditionalFormatting>
  <conditionalFormatting sqref="AF77">
    <cfRule type="cellIs" dxfId="1979" priority="2070" operator="equal">
      <formula>"Extremo"</formula>
    </cfRule>
    <cfRule type="cellIs" dxfId="1978" priority="2071" operator="equal">
      <formula>"Alto"</formula>
    </cfRule>
    <cfRule type="cellIs" dxfId="1977" priority="2072" operator="equal">
      <formula>"Moderado"</formula>
    </cfRule>
    <cfRule type="cellIs" dxfId="1976" priority="2073" operator="equal">
      <formula>"Bajo"</formula>
    </cfRule>
  </conditionalFormatting>
  <conditionalFormatting sqref="AB76">
    <cfRule type="cellIs" dxfId="1975" priority="2065" operator="equal">
      <formula>"Muy Alta"</formula>
    </cfRule>
    <cfRule type="cellIs" dxfId="1974" priority="2066" operator="equal">
      <formula>"Alta"</formula>
    </cfRule>
    <cfRule type="cellIs" dxfId="1973" priority="2067" operator="equal">
      <formula>"Media"</formula>
    </cfRule>
    <cfRule type="cellIs" dxfId="1972" priority="2068" operator="equal">
      <formula>"Baja"</formula>
    </cfRule>
    <cfRule type="cellIs" dxfId="1971" priority="2069" operator="equal">
      <formula>"Muy Baja"</formula>
    </cfRule>
  </conditionalFormatting>
  <conditionalFormatting sqref="AD76">
    <cfRule type="cellIs" dxfId="1970" priority="2060" operator="equal">
      <formula>"Catastrófico"</formula>
    </cfRule>
    <cfRule type="cellIs" dxfId="1969" priority="2061" operator="equal">
      <formula>"Mayor"</formula>
    </cfRule>
    <cfRule type="cellIs" dxfId="1968" priority="2062" operator="equal">
      <formula>"Moderado"</formula>
    </cfRule>
    <cfRule type="cellIs" dxfId="1967" priority="2063" operator="equal">
      <formula>"Menor"</formula>
    </cfRule>
    <cfRule type="cellIs" dxfId="1966" priority="2064" operator="equal">
      <formula>"Leve"</formula>
    </cfRule>
  </conditionalFormatting>
  <conditionalFormatting sqref="AF76">
    <cfRule type="cellIs" dxfId="1965" priority="2056" operator="equal">
      <formula>"Extremo"</formula>
    </cfRule>
    <cfRule type="cellIs" dxfId="1964" priority="2057" operator="equal">
      <formula>"Alto"</formula>
    </cfRule>
    <cfRule type="cellIs" dxfId="1963" priority="2058" operator="equal">
      <formula>"Moderado"</formula>
    </cfRule>
    <cfRule type="cellIs" dxfId="1962" priority="2059" operator="equal">
      <formula>"Bajo"</formula>
    </cfRule>
  </conditionalFormatting>
  <conditionalFormatting sqref="AB78">
    <cfRule type="cellIs" dxfId="1961" priority="2051" operator="equal">
      <formula>"Muy Alta"</formula>
    </cfRule>
    <cfRule type="cellIs" dxfId="1960" priority="2052" operator="equal">
      <formula>"Alta"</formula>
    </cfRule>
    <cfRule type="cellIs" dxfId="1959" priority="2053" operator="equal">
      <formula>"Media"</formula>
    </cfRule>
    <cfRule type="cellIs" dxfId="1958" priority="2054" operator="equal">
      <formula>"Baja"</formula>
    </cfRule>
    <cfRule type="cellIs" dxfId="1957" priority="2055" operator="equal">
      <formula>"Muy Baja"</formula>
    </cfRule>
  </conditionalFormatting>
  <conditionalFormatting sqref="AD78">
    <cfRule type="cellIs" dxfId="1956" priority="2046" operator="equal">
      <formula>"Catastrófico"</formula>
    </cfRule>
    <cfRule type="cellIs" dxfId="1955" priority="2047" operator="equal">
      <formula>"Mayor"</formula>
    </cfRule>
    <cfRule type="cellIs" dxfId="1954" priority="2048" operator="equal">
      <formula>"Moderado"</formula>
    </cfRule>
    <cfRule type="cellIs" dxfId="1953" priority="2049" operator="equal">
      <formula>"Menor"</formula>
    </cfRule>
    <cfRule type="cellIs" dxfId="1952" priority="2050" operator="equal">
      <formula>"Leve"</formula>
    </cfRule>
  </conditionalFormatting>
  <conditionalFormatting sqref="AF78">
    <cfRule type="cellIs" dxfId="1951" priority="2042" operator="equal">
      <formula>"Extremo"</formula>
    </cfRule>
    <cfRule type="cellIs" dxfId="1950" priority="2043" operator="equal">
      <formula>"Alto"</formula>
    </cfRule>
    <cfRule type="cellIs" dxfId="1949" priority="2044" operator="equal">
      <formula>"Moderado"</formula>
    </cfRule>
    <cfRule type="cellIs" dxfId="1948" priority="2045" operator="equal">
      <formula>"Bajo"</formula>
    </cfRule>
  </conditionalFormatting>
  <conditionalFormatting sqref="AB80">
    <cfRule type="cellIs" dxfId="1947" priority="2037" operator="equal">
      <formula>"Muy Alta"</formula>
    </cfRule>
    <cfRule type="cellIs" dxfId="1946" priority="2038" operator="equal">
      <formula>"Alta"</formula>
    </cfRule>
    <cfRule type="cellIs" dxfId="1945" priority="2039" operator="equal">
      <formula>"Media"</formula>
    </cfRule>
    <cfRule type="cellIs" dxfId="1944" priority="2040" operator="equal">
      <formula>"Baja"</formula>
    </cfRule>
    <cfRule type="cellIs" dxfId="1943" priority="2041" operator="equal">
      <formula>"Muy Baja"</formula>
    </cfRule>
  </conditionalFormatting>
  <conditionalFormatting sqref="AD80">
    <cfRule type="cellIs" dxfId="1942" priority="2032" operator="equal">
      <formula>"Catastrófico"</formula>
    </cfRule>
    <cfRule type="cellIs" dxfId="1941" priority="2033" operator="equal">
      <formula>"Mayor"</formula>
    </cfRule>
    <cfRule type="cellIs" dxfId="1940" priority="2034" operator="equal">
      <formula>"Moderado"</formula>
    </cfRule>
    <cfRule type="cellIs" dxfId="1939" priority="2035" operator="equal">
      <formula>"Menor"</formula>
    </cfRule>
    <cfRule type="cellIs" dxfId="1938" priority="2036" operator="equal">
      <formula>"Leve"</formula>
    </cfRule>
  </conditionalFormatting>
  <conditionalFormatting sqref="AF80">
    <cfRule type="cellIs" dxfId="1937" priority="2028" operator="equal">
      <formula>"Extremo"</formula>
    </cfRule>
    <cfRule type="cellIs" dxfId="1936" priority="2029" operator="equal">
      <formula>"Alto"</formula>
    </cfRule>
    <cfRule type="cellIs" dxfId="1935" priority="2030" operator="equal">
      <formula>"Moderado"</formula>
    </cfRule>
    <cfRule type="cellIs" dxfId="1934" priority="2031" operator="equal">
      <formula>"Bajo"</formula>
    </cfRule>
  </conditionalFormatting>
  <conditionalFormatting sqref="AB81">
    <cfRule type="cellIs" dxfId="1933" priority="2023" operator="equal">
      <formula>"Muy Alta"</formula>
    </cfRule>
    <cfRule type="cellIs" dxfId="1932" priority="2024" operator="equal">
      <formula>"Alta"</formula>
    </cfRule>
    <cfRule type="cellIs" dxfId="1931" priority="2025" operator="equal">
      <formula>"Media"</formula>
    </cfRule>
    <cfRule type="cellIs" dxfId="1930" priority="2026" operator="equal">
      <formula>"Baja"</formula>
    </cfRule>
    <cfRule type="cellIs" dxfId="1929" priority="2027" operator="equal">
      <formula>"Muy Baja"</formula>
    </cfRule>
  </conditionalFormatting>
  <conditionalFormatting sqref="AD81">
    <cfRule type="cellIs" dxfId="1928" priority="2018" operator="equal">
      <formula>"Catastrófico"</formula>
    </cfRule>
    <cfRule type="cellIs" dxfId="1927" priority="2019" operator="equal">
      <formula>"Mayor"</formula>
    </cfRule>
    <cfRule type="cellIs" dxfId="1926" priority="2020" operator="equal">
      <formula>"Moderado"</formula>
    </cfRule>
    <cfRule type="cellIs" dxfId="1925" priority="2021" operator="equal">
      <formula>"Menor"</formula>
    </cfRule>
    <cfRule type="cellIs" dxfId="1924" priority="2022" operator="equal">
      <formula>"Leve"</formula>
    </cfRule>
  </conditionalFormatting>
  <conditionalFormatting sqref="AF81">
    <cfRule type="cellIs" dxfId="1923" priority="2014" operator="equal">
      <formula>"Extremo"</formula>
    </cfRule>
    <cfRule type="cellIs" dxfId="1922" priority="2015" operator="equal">
      <formula>"Alto"</formula>
    </cfRule>
    <cfRule type="cellIs" dxfId="1921" priority="2016" operator="equal">
      <formula>"Moderado"</formula>
    </cfRule>
    <cfRule type="cellIs" dxfId="1920" priority="2017" operator="equal">
      <formula>"Bajo"</formula>
    </cfRule>
  </conditionalFormatting>
  <conditionalFormatting sqref="AB83">
    <cfRule type="cellIs" dxfId="1919" priority="2009" operator="equal">
      <formula>"Muy Alta"</formula>
    </cfRule>
    <cfRule type="cellIs" dxfId="1918" priority="2010" operator="equal">
      <formula>"Alta"</formula>
    </cfRule>
    <cfRule type="cellIs" dxfId="1917" priority="2011" operator="equal">
      <formula>"Media"</formula>
    </cfRule>
    <cfRule type="cellIs" dxfId="1916" priority="2012" operator="equal">
      <formula>"Baja"</formula>
    </cfRule>
    <cfRule type="cellIs" dxfId="1915" priority="2013" operator="equal">
      <formula>"Muy Baja"</formula>
    </cfRule>
  </conditionalFormatting>
  <conditionalFormatting sqref="AD83">
    <cfRule type="cellIs" dxfId="1914" priority="2004" operator="equal">
      <formula>"Catastrófico"</formula>
    </cfRule>
    <cfRule type="cellIs" dxfId="1913" priority="2005" operator="equal">
      <formula>"Mayor"</formula>
    </cfRule>
    <cfRule type="cellIs" dxfId="1912" priority="2006" operator="equal">
      <formula>"Moderado"</formula>
    </cfRule>
    <cfRule type="cellIs" dxfId="1911" priority="2007" operator="equal">
      <formula>"Menor"</formula>
    </cfRule>
    <cfRule type="cellIs" dxfId="1910" priority="2008" operator="equal">
      <formula>"Leve"</formula>
    </cfRule>
  </conditionalFormatting>
  <conditionalFormatting sqref="AF83">
    <cfRule type="cellIs" dxfId="1909" priority="2000" operator="equal">
      <formula>"Extremo"</formula>
    </cfRule>
    <cfRule type="cellIs" dxfId="1908" priority="2001" operator="equal">
      <formula>"Alto"</formula>
    </cfRule>
    <cfRule type="cellIs" dxfId="1907" priority="2002" operator="equal">
      <formula>"Moderado"</formula>
    </cfRule>
    <cfRule type="cellIs" dxfId="1906" priority="2003" operator="equal">
      <formula>"Bajo"</formula>
    </cfRule>
  </conditionalFormatting>
  <conditionalFormatting sqref="AB84">
    <cfRule type="cellIs" dxfId="1905" priority="1995" operator="equal">
      <formula>"Muy Alta"</formula>
    </cfRule>
    <cfRule type="cellIs" dxfId="1904" priority="1996" operator="equal">
      <formula>"Alta"</formula>
    </cfRule>
    <cfRule type="cellIs" dxfId="1903" priority="1997" operator="equal">
      <formula>"Media"</formula>
    </cfRule>
    <cfRule type="cellIs" dxfId="1902" priority="1998" operator="equal">
      <formula>"Baja"</formula>
    </cfRule>
    <cfRule type="cellIs" dxfId="1901" priority="1999" operator="equal">
      <formula>"Muy Baja"</formula>
    </cfRule>
  </conditionalFormatting>
  <conditionalFormatting sqref="AD84">
    <cfRule type="cellIs" dxfId="1900" priority="1990" operator="equal">
      <formula>"Catastrófico"</formula>
    </cfRule>
    <cfRule type="cellIs" dxfId="1899" priority="1991" operator="equal">
      <formula>"Mayor"</formula>
    </cfRule>
    <cfRule type="cellIs" dxfId="1898" priority="1992" operator="equal">
      <formula>"Moderado"</formula>
    </cfRule>
    <cfRule type="cellIs" dxfId="1897" priority="1993" operator="equal">
      <formula>"Menor"</formula>
    </cfRule>
    <cfRule type="cellIs" dxfId="1896" priority="1994" operator="equal">
      <formula>"Leve"</formula>
    </cfRule>
  </conditionalFormatting>
  <conditionalFormatting sqref="AF84">
    <cfRule type="cellIs" dxfId="1895" priority="1986" operator="equal">
      <formula>"Extremo"</formula>
    </cfRule>
    <cfRule type="cellIs" dxfId="1894" priority="1987" operator="equal">
      <formula>"Alto"</formula>
    </cfRule>
    <cfRule type="cellIs" dxfId="1893" priority="1988" operator="equal">
      <formula>"Moderado"</formula>
    </cfRule>
    <cfRule type="cellIs" dxfId="1892" priority="1989" operator="equal">
      <formula>"Bajo"</formula>
    </cfRule>
  </conditionalFormatting>
  <conditionalFormatting sqref="AB89">
    <cfRule type="cellIs" dxfId="1891" priority="1981" operator="equal">
      <formula>"Muy Alta"</formula>
    </cfRule>
    <cfRule type="cellIs" dxfId="1890" priority="1982" operator="equal">
      <formula>"Alta"</formula>
    </cfRule>
    <cfRule type="cellIs" dxfId="1889" priority="1983" operator="equal">
      <formula>"Media"</formula>
    </cfRule>
    <cfRule type="cellIs" dxfId="1888" priority="1984" operator="equal">
      <formula>"Baja"</formula>
    </cfRule>
    <cfRule type="cellIs" dxfId="1887" priority="1985" operator="equal">
      <formula>"Muy Baja"</formula>
    </cfRule>
  </conditionalFormatting>
  <conditionalFormatting sqref="AD89">
    <cfRule type="cellIs" dxfId="1886" priority="1976" operator="equal">
      <formula>"Catastrófico"</formula>
    </cfRule>
    <cfRule type="cellIs" dxfId="1885" priority="1977" operator="equal">
      <formula>"Mayor"</formula>
    </cfRule>
    <cfRule type="cellIs" dxfId="1884" priority="1978" operator="equal">
      <formula>"Moderado"</formula>
    </cfRule>
    <cfRule type="cellIs" dxfId="1883" priority="1979" operator="equal">
      <formula>"Menor"</formula>
    </cfRule>
    <cfRule type="cellIs" dxfId="1882" priority="1980" operator="equal">
      <formula>"Leve"</formula>
    </cfRule>
  </conditionalFormatting>
  <conditionalFormatting sqref="AF89">
    <cfRule type="cellIs" dxfId="1881" priority="1972" operator="equal">
      <formula>"Extremo"</formula>
    </cfRule>
    <cfRule type="cellIs" dxfId="1880" priority="1973" operator="equal">
      <formula>"Alto"</formula>
    </cfRule>
    <cfRule type="cellIs" dxfId="1879" priority="1974" operator="equal">
      <formula>"Moderado"</formula>
    </cfRule>
    <cfRule type="cellIs" dxfId="1878" priority="1975" operator="equal">
      <formula>"Bajo"</formula>
    </cfRule>
  </conditionalFormatting>
  <conditionalFormatting sqref="AB90">
    <cfRule type="cellIs" dxfId="1877" priority="1967" operator="equal">
      <formula>"Muy Alta"</formula>
    </cfRule>
    <cfRule type="cellIs" dxfId="1876" priority="1968" operator="equal">
      <formula>"Alta"</formula>
    </cfRule>
    <cfRule type="cellIs" dxfId="1875" priority="1969" operator="equal">
      <formula>"Media"</formula>
    </cfRule>
    <cfRule type="cellIs" dxfId="1874" priority="1970" operator="equal">
      <formula>"Baja"</formula>
    </cfRule>
    <cfRule type="cellIs" dxfId="1873" priority="1971" operator="equal">
      <formula>"Muy Baja"</formula>
    </cfRule>
  </conditionalFormatting>
  <conditionalFormatting sqref="AD90">
    <cfRule type="cellIs" dxfId="1872" priority="1962" operator="equal">
      <formula>"Catastrófico"</formula>
    </cfRule>
    <cfRule type="cellIs" dxfId="1871" priority="1963" operator="equal">
      <formula>"Mayor"</formula>
    </cfRule>
    <cfRule type="cellIs" dxfId="1870" priority="1964" operator="equal">
      <formula>"Moderado"</formula>
    </cfRule>
    <cfRule type="cellIs" dxfId="1869" priority="1965" operator="equal">
      <formula>"Menor"</formula>
    </cfRule>
    <cfRule type="cellIs" dxfId="1868" priority="1966" operator="equal">
      <formula>"Leve"</formula>
    </cfRule>
  </conditionalFormatting>
  <conditionalFormatting sqref="AF90">
    <cfRule type="cellIs" dxfId="1867" priority="1958" operator="equal">
      <formula>"Extremo"</formula>
    </cfRule>
    <cfRule type="cellIs" dxfId="1866" priority="1959" operator="equal">
      <formula>"Alto"</formula>
    </cfRule>
    <cfRule type="cellIs" dxfId="1865" priority="1960" operator="equal">
      <formula>"Moderado"</formula>
    </cfRule>
    <cfRule type="cellIs" dxfId="1864" priority="1961" operator="equal">
      <formula>"Bajo"</formula>
    </cfRule>
  </conditionalFormatting>
  <conditionalFormatting sqref="AB92">
    <cfRule type="cellIs" dxfId="1863" priority="1953" operator="equal">
      <formula>"Muy Alta"</formula>
    </cfRule>
    <cfRule type="cellIs" dxfId="1862" priority="1954" operator="equal">
      <formula>"Alta"</formula>
    </cfRule>
    <cfRule type="cellIs" dxfId="1861" priority="1955" operator="equal">
      <formula>"Media"</formula>
    </cfRule>
    <cfRule type="cellIs" dxfId="1860" priority="1956" operator="equal">
      <formula>"Baja"</formula>
    </cfRule>
    <cfRule type="cellIs" dxfId="1859" priority="1957" operator="equal">
      <formula>"Muy Baja"</formula>
    </cfRule>
  </conditionalFormatting>
  <conditionalFormatting sqref="AD92">
    <cfRule type="cellIs" dxfId="1858" priority="1948" operator="equal">
      <formula>"Catastrófico"</formula>
    </cfRule>
    <cfRule type="cellIs" dxfId="1857" priority="1949" operator="equal">
      <formula>"Mayor"</formula>
    </cfRule>
    <cfRule type="cellIs" dxfId="1856" priority="1950" operator="equal">
      <formula>"Moderado"</formula>
    </cfRule>
    <cfRule type="cellIs" dxfId="1855" priority="1951" operator="equal">
      <formula>"Menor"</formula>
    </cfRule>
    <cfRule type="cellIs" dxfId="1854" priority="1952" operator="equal">
      <formula>"Leve"</formula>
    </cfRule>
  </conditionalFormatting>
  <conditionalFormatting sqref="AF92">
    <cfRule type="cellIs" dxfId="1853" priority="1944" operator="equal">
      <formula>"Extremo"</formula>
    </cfRule>
    <cfRule type="cellIs" dxfId="1852" priority="1945" operator="equal">
      <formula>"Alto"</formula>
    </cfRule>
    <cfRule type="cellIs" dxfId="1851" priority="1946" operator="equal">
      <formula>"Moderado"</formula>
    </cfRule>
    <cfRule type="cellIs" dxfId="1850" priority="1947" operator="equal">
      <formula>"Bajo"</formula>
    </cfRule>
  </conditionalFormatting>
  <conditionalFormatting sqref="AB94">
    <cfRule type="cellIs" dxfId="1849" priority="1939" operator="equal">
      <formula>"Muy Alta"</formula>
    </cfRule>
    <cfRule type="cellIs" dxfId="1848" priority="1940" operator="equal">
      <formula>"Alta"</formula>
    </cfRule>
    <cfRule type="cellIs" dxfId="1847" priority="1941" operator="equal">
      <formula>"Media"</formula>
    </cfRule>
    <cfRule type="cellIs" dxfId="1846" priority="1942" operator="equal">
      <formula>"Baja"</formula>
    </cfRule>
    <cfRule type="cellIs" dxfId="1845" priority="1943" operator="equal">
      <formula>"Muy Baja"</formula>
    </cfRule>
  </conditionalFormatting>
  <conditionalFormatting sqref="AD94">
    <cfRule type="cellIs" dxfId="1844" priority="1934" operator="equal">
      <formula>"Catastrófico"</formula>
    </cfRule>
    <cfRule type="cellIs" dxfId="1843" priority="1935" operator="equal">
      <formula>"Mayor"</formula>
    </cfRule>
    <cfRule type="cellIs" dxfId="1842" priority="1936" operator="equal">
      <formula>"Moderado"</formula>
    </cfRule>
    <cfRule type="cellIs" dxfId="1841" priority="1937" operator="equal">
      <formula>"Menor"</formula>
    </cfRule>
    <cfRule type="cellIs" dxfId="1840" priority="1938" operator="equal">
      <formula>"Leve"</formula>
    </cfRule>
  </conditionalFormatting>
  <conditionalFormatting sqref="AF94">
    <cfRule type="cellIs" dxfId="1839" priority="1930" operator="equal">
      <formula>"Extremo"</formula>
    </cfRule>
    <cfRule type="cellIs" dxfId="1838" priority="1931" operator="equal">
      <formula>"Alto"</formula>
    </cfRule>
    <cfRule type="cellIs" dxfId="1837" priority="1932" operator="equal">
      <formula>"Moderado"</formula>
    </cfRule>
    <cfRule type="cellIs" dxfId="1836" priority="1933" operator="equal">
      <formula>"Bajo"</formula>
    </cfRule>
  </conditionalFormatting>
  <conditionalFormatting sqref="AB93">
    <cfRule type="cellIs" dxfId="1835" priority="1925" operator="equal">
      <formula>"Muy Alta"</formula>
    </cfRule>
    <cfRule type="cellIs" dxfId="1834" priority="1926" operator="equal">
      <formula>"Alta"</formula>
    </cfRule>
    <cfRule type="cellIs" dxfId="1833" priority="1927" operator="equal">
      <formula>"Media"</formula>
    </cfRule>
    <cfRule type="cellIs" dxfId="1832" priority="1928" operator="equal">
      <formula>"Baja"</formula>
    </cfRule>
    <cfRule type="cellIs" dxfId="1831" priority="1929" operator="equal">
      <formula>"Muy Baja"</formula>
    </cfRule>
  </conditionalFormatting>
  <conditionalFormatting sqref="AD93">
    <cfRule type="cellIs" dxfId="1830" priority="1920" operator="equal">
      <formula>"Catastrófico"</formula>
    </cfRule>
    <cfRule type="cellIs" dxfId="1829" priority="1921" operator="equal">
      <formula>"Mayor"</formula>
    </cfRule>
    <cfRule type="cellIs" dxfId="1828" priority="1922" operator="equal">
      <formula>"Moderado"</formula>
    </cfRule>
    <cfRule type="cellIs" dxfId="1827" priority="1923" operator="equal">
      <formula>"Menor"</formula>
    </cfRule>
    <cfRule type="cellIs" dxfId="1826" priority="1924" operator="equal">
      <formula>"Leve"</formula>
    </cfRule>
  </conditionalFormatting>
  <conditionalFormatting sqref="AF93">
    <cfRule type="cellIs" dxfId="1825" priority="1916" operator="equal">
      <formula>"Extremo"</formula>
    </cfRule>
    <cfRule type="cellIs" dxfId="1824" priority="1917" operator="equal">
      <formula>"Alto"</formula>
    </cfRule>
    <cfRule type="cellIs" dxfId="1823" priority="1918" operator="equal">
      <formula>"Moderado"</formula>
    </cfRule>
    <cfRule type="cellIs" dxfId="1822" priority="1919" operator="equal">
      <formula>"Bajo"</formula>
    </cfRule>
  </conditionalFormatting>
  <conditionalFormatting sqref="AB95">
    <cfRule type="cellIs" dxfId="1821" priority="1911" operator="equal">
      <formula>"Muy Alta"</formula>
    </cfRule>
    <cfRule type="cellIs" dxfId="1820" priority="1912" operator="equal">
      <formula>"Alta"</formula>
    </cfRule>
    <cfRule type="cellIs" dxfId="1819" priority="1913" operator="equal">
      <formula>"Media"</formula>
    </cfRule>
    <cfRule type="cellIs" dxfId="1818" priority="1914" operator="equal">
      <formula>"Baja"</formula>
    </cfRule>
    <cfRule type="cellIs" dxfId="1817" priority="1915" operator="equal">
      <formula>"Muy Baja"</formula>
    </cfRule>
  </conditionalFormatting>
  <conditionalFormatting sqref="AD95">
    <cfRule type="cellIs" dxfId="1816" priority="1906" operator="equal">
      <formula>"Catastrófico"</formula>
    </cfRule>
    <cfRule type="cellIs" dxfId="1815" priority="1907" operator="equal">
      <formula>"Mayor"</formula>
    </cfRule>
    <cfRule type="cellIs" dxfId="1814" priority="1908" operator="equal">
      <formula>"Moderado"</formula>
    </cfRule>
    <cfRule type="cellIs" dxfId="1813" priority="1909" operator="equal">
      <formula>"Menor"</formula>
    </cfRule>
    <cfRule type="cellIs" dxfId="1812" priority="1910" operator="equal">
      <formula>"Leve"</formula>
    </cfRule>
  </conditionalFormatting>
  <conditionalFormatting sqref="AF95">
    <cfRule type="cellIs" dxfId="1811" priority="1902" operator="equal">
      <formula>"Extremo"</formula>
    </cfRule>
    <cfRule type="cellIs" dxfId="1810" priority="1903" operator="equal">
      <formula>"Alto"</formula>
    </cfRule>
    <cfRule type="cellIs" dxfId="1809" priority="1904" operator="equal">
      <formula>"Moderado"</formula>
    </cfRule>
    <cfRule type="cellIs" dxfId="1808" priority="1905" operator="equal">
      <formula>"Bajo"</formula>
    </cfRule>
  </conditionalFormatting>
  <conditionalFormatting sqref="AB96">
    <cfRule type="cellIs" dxfId="1807" priority="1897" operator="equal">
      <formula>"Muy Alta"</formula>
    </cfRule>
    <cfRule type="cellIs" dxfId="1806" priority="1898" operator="equal">
      <formula>"Alta"</formula>
    </cfRule>
    <cfRule type="cellIs" dxfId="1805" priority="1899" operator="equal">
      <formula>"Media"</formula>
    </cfRule>
    <cfRule type="cellIs" dxfId="1804" priority="1900" operator="equal">
      <formula>"Baja"</formula>
    </cfRule>
    <cfRule type="cellIs" dxfId="1803" priority="1901" operator="equal">
      <formula>"Muy Baja"</formula>
    </cfRule>
  </conditionalFormatting>
  <conditionalFormatting sqref="AD96">
    <cfRule type="cellIs" dxfId="1802" priority="1892" operator="equal">
      <formula>"Catastrófico"</formula>
    </cfRule>
    <cfRule type="cellIs" dxfId="1801" priority="1893" operator="equal">
      <formula>"Mayor"</formula>
    </cfRule>
    <cfRule type="cellIs" dxfId="1800" priority="1894" operator="equal">
      <formula>"Moderado"</formula>
    </cfRule>
    <cfRule type="cellIs" dxfId="1799" priority="1895" operator="equal">
      <formula>"Menor"</formula>
    </cfRule>
    <cfRule type="cellIs" dxfId="1798" priority="1896" operator="equal">
      <formula>"Leve"</formula>
    </cfRule>
  </conditionalFormatting>
  <conditionalFormatting sqref="AF96">
    <cfRule type="cellIs" dxfId="1797" priority="1888" operator="equal">
      <formula>"Extremo"</formula>
    </cfRule>
    <cfRule type="cellIs" dxfId="1796" priority="1889" operator="equal">
      <formula>"Alto"</formula>
    </cfRule>
    <cfRule type="cellIs" dxfId="1795" priority="1890" operator="equal">
      <formula>"Moderado"</formula>
    </cfRule>
    <cfRule type="cellIs" dxfId="1794" priority="1891" operator="equal">
      <formula>"Bajo"</formula>
    </cfRule>
  </conditionalFormatting>
  <conditionalFormatting sqref="AB98">
    <cfRule type="cellIs" dxfId="1793" priority="1883" operator="equal">
      <formula>"Muy Alta"</formula>
    </cfRule>
    <cfRule type="cellIs" dxfId="1792" priority="1884" operator="equal">
      <formula>"Alta"</formula>
    </cfRule>
    <cfRule type="cellIs" dxfId="1791" priority="1885" operator="equal">
      <formula>"Media"</formula>
    </cfRule>
    <cfRule type="cellIs" dxfId="1790" priority="1886" operator="equal">
      <formula>"Baja"</formula>
    </cfRule>
    <cfRule type="cellIs" dxfId="1789" priority="1887" operator="equal">
      <formula>"Muy Baja"</formula>
    </cfRule>
  </conditionalFormatting>
  <conditionalFormatting sqref="AD98">
    <cfRule type="cellIs" dxfId="1788" priority="1878" operator="equal">
      <formula>"Catastrófico"</formula>
    </cfRule>
    <cfRule type="cellIs" dxfId="1787" priority="1879" operator="equal">
      <formula>"Mayor"</formula>
    </cfRule>
    <cfRule type="cellIs" dxfId="1786" priority="1880" operator="equal">
      <formula>"Moderado"</formula>
    </cfRule>
    <cfRule type="cellIs" dxfId="1785" priority="1881" operator="equal">
      <formula>"Menor"</formula>
    </cfRule>
    <cfRule type="cellIs" dxfId="1784" priority="1882" operator="equal">
      <formula>"Leve"</formula>
    </cfRule>
  </conditionalFormatting>
  <conditionalFormatting sqref="AF98">
    <cfRule type="cellIs" dxfId="1783" priority="1874" operator="equal">
      <formula>"Extremo"</formula>
    </cfRule>
    <cfRule type="cellIs" dxfId="1782" priority="1875" operator="equal">
      <formula>"Alto"</formula>
    </cfRule>
    <cfRule type="cellIs" dxfId="1781" priority="1876" operator="equal">
      <formula>"Moderado"</formula>
    </cfRule>
    <cfRule type="cellIs" dxfId="1780" priority="1877" operator="equal">
      <formula>"Bajo"</formula>
    </cfRule>
  </conditionalFormatting>
  <conditionalFormatting sqref="AB99">
    <cfRule type="cellIs" dxfId="1779" priority="1869" operator="equal">
      <formula>"Muy Alta"</formula>
    </cfRule>
    <cfRule type="cellIs" dxfId="1778" priority="1870" operator="equal">
      <formula>"Alta"</formula>
    </cfRule>
    <cfRule type="cellIs" dxfId="1777" priority="1871" operator="equal">
      <formula>"Media"</formula>
    </cfRule>
    <cfRule type="cellIs" dxfId="1776" priority="1872" operator="equal">
      <formula>"Baja"</formula>
    </cfRule>
    <cfRule type="cellIs" dxfId="1775" priority="1873" operator="equal">
      <formula>"Muy Baja"</formula>
    </cfRule>
  </conditionalFormatting>
  <conditionalFormatting sqref="AD99">
    <cfRule type="cellIs" dxfId="1774" priority="1864" operator="equal">
      <formula>"Catastrófico"</formula>
    </cfRule>
    <cfRule type="cellIs" dxfId="1773" priority="1865" operator="equal">
      <formula>"Mayor"</formula>
    </cfRule>
    <cfRule type="cellIs" dxfId="1772" priority="1866" operator="equal">
      <formula>"Moderado"</formula>
    </cfRule>
    <cfRule type="cellIs" dxfId="1771" priority="1867" operator="equal">
      <formula>"Menor"</formula>
    </cfRule>
    <cfRule type="cellIs" dxfId="1770" priority="1868" operator="equal">
      <formula>"Leve"</formula>
    </cfRule>
  </conditionalFormatting>
  <conditionalFormatting sqref="AF99">
    <cfRule type="cellIs" dxfId="1769" priority="1860" operator="equal">
      <formula>"Extremo"</formula>
    </cfRule>
    <cfRule type="cellIs" dxfId="1768" priority="1861" operator="equal">
      <formula>"Alto"</formula>
    </cfRule>
    <cfRule type="cellIs" dxfId="1767" priority="1862" operator="equal">
      <formula>"Moderado"</formula>
    </cfRule>
    <cfRule type="cellIs" dxfId="1766" priority="1863" operator="equal">
      <formula>"Bajo"</formula>
    </cfRule>
  </conditionalFormatting>
  <conditionalFormatting sqref="AB100">
    <cfRule type="cellIs" dxfId="1765" priority="1855" operator="equal">
      <formula>"Muy Alta"</formula>
    </cfRule>
    <cfRule type="cellIs" dxfId="1764" priority="1856" operator="equal">
      <formula>"Alta"</formula>
    </cfRule>
    <cfRule type="cellIs" dxfId="1763" priority="1857" operator="equal">
      <formula>"Media"</formula>
    </cfRule>
    <cfRule type="cellIs" dxfId="1762" priority="1858" operator="equal">
      <formula>"Baja"</formula>
    </cfRule>
    <cfRule type="cellIs" dxfId="1761" priority="1859" operator="equal">
      <formula>"Muy Baja"</formula>
    </cfRule>
  </conditionalFormatting>
  <conditionalFormatting sqref="AD100">
    <cfRule type="cellIs" dxfId="1760" priority="1850" operator="equal">
      <formula>"Catastrófico"</formula>
    </cfRule>
    <cfRule type="cellIs" dxfId="1759" priority="1851" operator="equal">
      <formula>"Mayor"</formula>
    </cfRule>
    <cfRule type="cellIs" dxfId="1758" priority="1852" operator="equal">
      <formula>"Moderado"</formula>
    </cfRule>
    <cfRule type="cellIs" dxfId="1757" priority="1853" operator="equal">
      <formula>"Menor"</formula>
    </cfRule>
    <cfRule type="cellIs" dxfId="1756" priority="1854" operator="equal">
      <formula>"Leve"</formula>
    </cfRule>
  </conditionalFormatting>
  <conditionalFormatting sqref="AF100">
    <cfRule type="cellIs" dxfId="1755" priority="1846" operator="equal">
      <formula>"Extremo"</formula>
    </cfRule>
    <cfRule type="cellIs" dxfId="1754" priority="1847" operator="equal">
      <formula>"Alto"</formula>
    </cfRule>
    <cfRule type="cellIs" dxfId="1753" priority="1848" operator="equal">
      <formula>"Moderado"</formula>
    </cfRule>
    <cfRule type="cellIs" dxfId="1752" priority="1849" operator="equal">
      <formula>"Bajo"</formula>
    </cfRule>
  </conditionalFormatting>
  <conditionalFormatting sqref="AB103">
    <cfRule type="cellIs" dxfId="1751" priority="1841" operator="equal">
      <formula>"Muy Alta"</formula>
    </cfRule>
    <cfRule type="cellIs" dxfId="1750" priority="1842" operator="equal">
      <formula>"Alta"</formula>
    </cfRule>
    <cfRule type="cellIs" dxfId="1749" priority="1843" operator="equal">
      <formula>"Media"</formula>
    </cfRule>
    <cfRule type="cellIs" dxfId="1748" priority="1844" operator="equal">
      <formula>"Baja"</formula>
    </cfRule>
    <cfRule type="cellIs" dxfId="1747" priority="1845" operator="equal">
      <formula>"Muy Baja"</formula>
    </cfRule>
  </conditionalFormatting>
  <conditionalFormatting sqref="AD103">
    <cfRule type="cellIs" dxfId="1746" priority="1836" operator="equal">
      <formula>"Catastrófico"</formula>
    </cfRule>
    <cfRule type="cellIs" dxfId="1745" priority="1837" operator="equal">
      <formula>"Mayor"</formula>
    </cfRule>
    <cfRule type="cellIs" dxfId="1744" priority="1838" operator="equal">
      <formula>"Moderado"</formula>
    </cfRule>
    <cfRule type="cellIs" dxfId="1743" priority="1839" operator="equal">
      <formula>"Menor"</formula>
    </cfRule>
    <cfRule type="cellIs" dxfId="1742" priority="1840" operator="equal">
      <formula>"Leve"</formula>
    </cfRule>
  </conditionalFormatting>
  <conditionalFormatting sqref="AF103">
    <cfRule type="cellIs" dxfId="1741" priority="1832" operator="equal">
      <formula>"Extremo"</formula>
    </cfRule>
    <cfRule type="cellIs" dxfId="1740" priority="1833" operator="equal">
      <formula>"Alto"</formula>
    </cfRule>
    <cfRule type="cellIs" dxfId="1739" priority="1834" operator="equal">
      <formula>"Moderado"</formula>
    </cfRule>
    <cfRule type="cellIs" dxfId="1738" priority="1835" operator="equal">
      <formula>"Bajo"</formula>
    </cfRule>
  </conditionalFormatting>
  <conditionalFormatting sqref="AB101">
    <cfRule type="cellIs" dxfId="1737" priority="1827" operator="equal">
      <formula>"Muy Alta"</formula>
    </cfRule>
    <cfRule type="cellIs" dxfId="1736" priority="1828" operator="equal">
      <formula>"Alta"</formula>
    </cfRule>
    <cfRule type="cellIs" dxfId="1735" priority="1829" operator="equal">
      <formula>"Media"</formula>
    </cfRule>
    <cfRule type="cellIs" dxfId="1734" priority="1830" operator="equal">
      <formula>"Baja"</formula>
    </cfRule>
    <cfRule type="cellIs" dxfId="1733" priority="1831" operator="equal">
      <formula>"Muy Baja"</formula>
    </cfRule>
  </conditionalFormatting>
  <conditionalFormatting sqref="AD101">
    <cfRule type="cellIs" dxfId="1732" priority="1822" operator="equal">
      <formula>"Catastrófico"</formula>
    </cfRule>
    <cfRule type="cellIs" dxfId="1731" priority="1823" operator="equal">
      <formula>"Mayor"</formula>
    </cfRule>
    <cfRule type="cellIs" dxfId="1730" priority="1824" operator="equal">
      <formula>"Moderado"</formula>
    </cfRule>
    <cfRule type="cellIs" dxfId="1729" priority="1825" operator="equal">
      <formula>"Menor"</formula>
    </cfRule>
    <cfRule type="cellIs" dxfId="1728" priority="1826" operator="equal">
      <formula>"Leve"</formula>
    </cfRule>
  </conditionalFormatting>
  <conditionalFormatting sqref="AF101">
    <cfRule type="cellIs" dxfId="1727" priority="1818" operator="equal">
      <formula>"Extremo"</formula>
    </cfRule>
    <cfRule type="cellIs" dxfId="1726" priority="1819" operator="equal">
      <formula>"Alto"</formula>
    </cfRule>
    <cfRule type="cellIs" dxfId="1725" priority="1820" operator="equal">
      <formula>"Moderado"</formula>
    </cfRule>
    <cfRule type="cellIs" dxfId="1724" priority="1821" operator="equal">
      <formula>"Bajo"</formula>
    </cfRule>
  </conditionalFormatting>
  <conditionalFormatting sqref="AB102">
    <cfRule type="cellIs" dxfId="1723" priority="1813" operator="equal">
      <formula>"Muy Alta"</formula>
    </cfRule>
    <cfRule type="cellIs" dxfId="1722" priority="1814" operator="equal">
      <formula>"Alta"</formula>
    </cfRule>
    <cfRule type="cellIs" dxfId="1721" priority="1815" operator="equal">
      <formula>"Media"</formula>
    </cfRule>
    <cfRule type="cellIs" dxfId="1720" priority="1816" operator="equal">
      <formula>"Baja"</formula>
    </cfRule>
    <cfRule type="cellIs" dxfId="1719" priority="1817" operator="equal">
      <formula>"Muy Baja"</formula>
    </cfRule>
  </conditionalFormatting>
  <conditionalFormatting sqref="AD102">
    <cfRule type="cellIs" dxfId="1718" priority="1808" operator="equal">
      <formula>"Catastrófico"</formula>
    </cfRule>
    <cfRule type="cellIs" dxfId="1717" priority="1809" operator="equal">
      <formula>"Mayor"</formula>
    </cfRule>
    <cfRule type="cellIs" dxfId="1716" priority="1810" operator="equal">
      <formula>"Moderado"</formula>
    </cfRule>
    <cfRule type="cellIs" dxfId="1715" priority="1811" operator="equal">
      <formula>"Menor"</formula>
    </cfRule>
    <cfRule type="cellIs" dxfId="1714" priority="1812" operator="equal">
      <formula>"Leve"</formula>
    </cfRule>
  </conditionalFormatting>
  <conditionalFormatting sqref="AF102">
    <cfRule type="cellIs" dxfId="1713" priority="1804" operator="equal">
      <formula>"Extremo"</formula>
    </cfRule>
    <cfRule type="cellIs" dxfId="1712" priority="1805" operator="equal">
      <formula>"Alto"</formula>
    </cfRule>
    <cfRule type="cellIs" dxfId="1711" priority="1806" operator="equal">
      <formula>"Moderado"</formula>
    </cfRule>
    <cfRule type="cellIs" dxfId="1710" priority="1807" operator="equal">
      <formula>"Bajo"</formula>
    </cfRule>
  </conditionalFormatting>
  <conditionalFormatting sqref="AB104">
    <cfRule type="cellIs" dxfId="1709" priority="1799" operator="equal">
      <formula>"Muy Alta"</formula>
    </cfRule>
    <cfRule type="cellIs" dxfId="1708" priority="1800" operator="equal">
      <formula>"Alta"</formula>
    </cfRule>
    <cfRule type="cellIs" dxfId="1707" priority="1801" operator="equal">
      <formula>"Media"</formula>
    </cfRule>
    <cfRule type="cellIs" dxfId="1706" priority="1802" operator="equal">
      <formula>"Baja"</formula>
    </cfRule>
    <cfRule type="cellIs" dxfId="1705" priority="1803" operator="equal">
      <formula>"Muy Baja"</formula>
    </cfRule>
  </conditionalFormatting>
  <conditionalFormatting sqref="AD104">
    <cfRule type="cellIs" dxfId="1704" priority="1794" operator="equal">
      <formula>"Catastrófico"</formula>
    </cfRule>
    <cfRule type="cellIs" dxfId="1703" priority="1795" operator="equal">
      <formula>"Mayor"</formula>
    </cfRule>
    <cfRule type="cellIs" dxfId="1702" priority="1796" operator="equal">
      <formula>"Moderado"</formula>
    </cfRule>
    <cfRule type="cellIs" dxfId="1701" priority="1797" operator="equal">
      <formula>"Menor"</formula>
    </cfRule>
    <cfRule type="cellIs" dxfId="1700" priority="1798" operator="equal">
      <formula>"Leve"</formula>
    </cfRule>
  </conditionalFormatting>
  <conditionalFormatting sqref="AF104">
    <cfRule type="cellIs" dxfId="1699" priority="1790" operator="equal">
      <formula>"Extremo"</formula>
    </cfRule>
    <cfRule type="cellIs" dxfId="1698" priority="1791" operator="equal">
      <formula>"Alto"</formula>
    </cfRule>
    <cfRule type="cellIs" dxfId="1697" priority="1792" operator="equal">
      <formula>"Moderado"</formula>
    </cfRule>
    <cfRule type="cellIs" dxfId="1696" priority="1793" operator="equal">
      <formula>"Bajo"</formula>
    </cfRule>
  </conditionalFormatting>
  <conditionalFormatting sqref="AB105">
    <cfRule type="cellIs" dxfId="1695" priority="1785" operator="equal">
      <formula>"Muy Alta"</formula>
    </cfRule>
    <cfRule type="cellIs" dxfId="1694" priority="1786" operator="equal">
      <formula>"Alta"</formula>
    </cfRule>
    <cfRule type="cellIs" dxfId="1693" priority="1787" operator="equal">
      <formula>"Media"</formula>
    </cfRule>
    <cfRule type="cellIs" dxfId="1692" priority="1788" operator="equal">
      <formula>"Baja"</formula>
    </cfRule>
    <cfRule type="cellIs" dxfId="1691" priority="1789" operator="equal">
      <formula>"Muy Baja"</formula>
    </cfRule>
  </conditionalFormatting>
  <conditionalFormatting sqref="AD105">
    <cfRule type="cellIs" dxfId="1690" priority="1780" operator="equal">
      <formula>"Catastrófico"</formula>
    </cfRule>
    <cfRule type="cellIs" dxfId="1689" priority="1781" operator="equal">
      <formula>"Mayor"</formula>
    </cfRule>
    <cfRule type="cellIs" dxfId="1688" priority="1782" operator="equal">
      <formula>"Moderado"</formula>
    </cfRule>
    <cfRule type="cellIs" dxfId="1687" priority="1783" operator="equal">
      <formula>"Menor"</formula>
    </cfRule>
    <cfRule type="cellIs" dxfId="1686" priority="1784" operator="equal">
      <formula>"Leve"</formula>
    </cfRule>
  </conditionalFormatting>
  <conditionalFormatting sqref="AF105">
    <cfRule type="cellIs" dxfId="1685" priority="1776" operator="equal">
      <formula>"Extremo"</formula>
    </cfRule>
    <cfRule type="cellIs" dxfId="1684" priority="1777" operator="equal">
      <formula>"Alto"</formula>
    </cfRule>
    <cfRule type="cellIs" dxfId="1683" priority="1778" operator="equal">
      <formula>"Moderado"</formula>
    </cfRule>
    <cfRule type="cellIs" dxfId="1682" priority="1779" operator="equal">
      <formula>"Bajo"</formula>
    </cfRule>
  </conditionalFormatting>
  <conditionalFormatting sqref="AB107">
    <cfRule type="cellIs" dxfId="1681" priority="1771" operator="equal">
      <formula>"Muy Alta"</formula>
    </cfRule>
    <cfRule type="cellIs" dxfId="1680" priority="1772" operator="equal">
      <formula>"Alta"</formula>
    </cfRule>
    <cfRule type="cellIs" dxfId="1679" priority="1773" operator="equal">
      <formula>"Media"</formula>
    </cfRule>
    <cfRule type="cellIs" dxfId="1678" priority="1774" operator="equal">
      <formula>"Baja"</formula>
    </cfRule>
    <cfRule type="cellIs" dxfId="1677" priority="1775" operator="equal">
      <formula>"Muy Baja"</formula>
    </cfRule>
  </conditionalFormatting>
  <conditionalFormatting sqref="AD107">
    <cfRule type="cellIs" dxfId="1676" priority="1766" operator="equal">
      <formula>"Catastrófico"</formula>
    </cfRule>
    <cfRule type="cellIs" dxfId="1675" priority="1767" operator="equal">
      <formula>"Mayor"</formula>
    </cfRule>
    <cfRule type="cellIs" dxfId="1674" priority="1768" operator="equal">
      <formula>"Moderado"</formula>
    </cfRule>
    <cfRule type="cellIs" dxfId="1673" priority="1769" operator="equal">
      <formula>"Menor"</formula>
    </cfRule>
    <cfRule type="cellIs" dxfId="1672" priority="1770" operator="equal">
      <formula>"Leve"</formula>
    </cfRule>
  </conditionalFormatting>
  <conditionalFormatting sqref="AF107">
    <cfRule type="cellIs" dxfId="1671" priority="1762" operator="equal">
      <formula>"Extremo"</formula>
    </cfRule>
    <cfRule type="cellIs" dxfId="1670" priority="1763" operator="equal">
      <formula>"Alto"</formula>
    </cfRule>
    <cfRule type="cellIs" dxfId="1669" priority="1764" operator="equal">
      <formula>"Moderado"</formula>
    </cfRule>
    <cfRule type="cellIs" dxfId="1668" priority="1765" operator="equal">
      <formula>"Bajo"</formula>
    </cfRule>
  </conditionalFormatting>
  <conditionalFormatting sqref="AB108">
    <cfRule type="cellIs" dxfId="1667" priority="1757" operator="equal">
      <formula>"Muy Alta"</formula>
    </cfRule>
    <cfRule type="cellIs" dxfId="1666" priority="1758" operator="equal">
      <formula>"Alta"</formula>
    </cfRule>
    <cfRule type="cellIs" dxfId="1665" priority="1759" operator="equal">
      <formula>"Media"</formula>
    </cfRule>
    <cfRule type="cellIs" dxfId="1664" priority="1760" operator="equal">
      <formula>"Baja"</formula>
    </cfRule>
    <cfRule type="cellIs" dxfId="1663" priority="1761" operator="equal">
      <formula>"Muy Baja"</formula>
    </cfRule>
  </conditionalFormatting>
  <conditionalFormatting sqref="AD108">
    <cfRule type="cellIs" dxfId="1662" priority="1752" operator="equal">
      <formula>"Catastrófico"</formula>
    </cfRule>
    <cfRule type="cellIs" dxfId="1661" priority="1753" operator="equal">
      <formula>"Mayor"</formula>
    </cfRule>
    <cfRule type="cellIs" dxfId="1660" priority="1754" operator="equal">
      <formula>"Moderado"</formula>
    </cfRule>
    <cfRule type="cellIs" dxfId="1659" priority="1755" operator="equal">
      <formula>"Menor"</formula>
    </cfRule>
    <cfRule type="cellIs" dxfId="1658" priority="1756" operator="equal">
      <formula>"Leve"</formula>
    </cfRule>
  </conditionalFormatting>
  <conditionalFormatting sqref="AF108">
    <cfRule type="cellIs" dxfId="1657" priority="1748" operator="equal">
      <formula>"Extremo"</formula>
    </cfRule>
    <cfRule type="cellIs" dxfId="1656" priority="1749" operator="equal">
      <formula>"Alto"</formula>
    </cfRule>
    <cfRule type="cellIs" dxfId="1655" priority="1750" operator="equal">
      <formula>"Moderado"</formula>
    </cfRule>
    <cfRule type="cellIs" dxfId="1654" priority="1751" operator="equal">
      <formula>"Bajo"</formula>
    </cfRule>
  </conditionalFormatting>
  <conditionalFormatting sqref="AB124">
    <cfRule type="cellIs" dxfId="1653" priority="1743" operator="equal">
      <formula>"Muy Alta"</formula>
    </cfRule>
    <cfRule type="cellIs" dxfId="1652" priority="1744" operator="equal">
      <formula>"Alta"</formula>
    </cfRule>
    <cfRule type="cellIs" dxfId="1651" priority="1745" operator="equal">
      <formula>"Media"</formula>
    </cfRule>
    <cfRule type="cellIs" dxfId="1650" priority="1746" operator="equal">
      <formula>"Baja"</formula>
    </cfRule>
    <cfRule type="cellIs" dxfId="1649" priority="1747" operator="equal">
      <formula>"Muy Baja"</formula>
    </cfRule>
  </conditionalFormatting>
  <conditionalFormatting sqref="AD124">
    <cfRule type="cellIs" dxfId="1648" priority="1738" operator="equal">
      <formula>"Catastrófico"</formula>
    </cfRule>
    <cfRule type="cellIs" dxfId="1647" priority="1739" operator="equal">
      <formula>"Mayor"</formula>
    </cfRule>
    <cfRule type="cellIs" dxfId="1646" priority="1740" operator="equal">
      <formula>"Moderado"</formula>
    </cfRule>
    <cfRule type="cellIs" dxfId="1645" priority="1741" operator="equal">
      <formula>"Menor"</formula>
    </cfRule>
    <cfRule type="cellIs" dxfId="1644" priority="1742" operator="equal">
      <formula>"Leve"</formula>
    </cfRule>
  </conditionalFormatting>
  <conditionalFormatting sqref="AF124">
    <cfRule type="cellIs" dxfId="1643" priority="1734" operator="equal">
      <formula>"Extremo"</formula>
    </cfRule>
    <cfRule type="cellIs" dxfId="1642" priority="1735" operator="equal">
      <formula>"Alto"</formula>
    </cfRule>
    <cfRule type="cellIs" dxfId="1641" priority="1736" operator="equal">
      <formula>"Moderado"</formula>
    </cfRule>
    <cfRule type="cellIs" dxfId="1640" priority="1737" operator="equal">
      <formula>"Bajo"</formula>
    </cfRule>
  </conditionalFormatting>
  <conditionalFormatting sqref="AB125">
    <cfRule type="cellIs" dxfId="1639" priority="1729" operator="equal">
      <formula>"Muy Alta"</formula>
    </cfRule>
    <cfRule type="cellIs" dxfId="1638" priority="1730" operator="equal">
      <formula>"Alta"</formula>
    </cfRule>
    <cfRule type="cellIs" dxfId="1637" priority="1731" operator="equal">
      <formula>"Media"</formula>
    </cfRule>
    <cfRule type="cellIs" dxfId="1636" priority="1732" operator="equal">
      <formula>"Baja"</formula>
    </cfRule>
    <cfRule type="cellIs" dxfId="1635" priority="1733" operator="equal">
      <formula>"Muy Baja"</formula>
    </cfRule>
  </conditionalFormatting>
  <conditionalFormatting sqref="AD125">
    <cfRule type="cellIs" dxfId="1634" priority="1724" operator="equal">
      <formula>"Catastrófico"</formula>
    </cfRule>
    <cfRule type="cellIs" dxfId="1633" priority="1725" operator="equal">
      <formula>"Mayor"</formula>
    </cfRule>
    <cfRule type="cellIs" dxfId="1632" priority="1726" operator="equal">
      <formula>"Moderado"</formula>
    </cfRule>
    <cfRule type="cellIs" dxfId="1631" priority="1727" operator="equal">
      <formula>"Menor"</formula>
    </cfRule>
    <cfRule type="cellIs" dxfId="1630" priority="1728" operator="equal">
      <formula>"Leve"</formula>
    </cfRule>
  </conditionalFormatting>
  <conditionalFormatting sqref="AF125">
    <cfRule type="cellIs" dxfId="1629" priority="1720" operator="equal">
      <formula>"Extremo"</formula>
    </cfRule>
    <cfRule type="cellIs" dxfId="1628" priority="1721" operator="equal">
      <formula>"Alto"</formula>
    </cfRule>
    <cfRule type="cellIs" dxfId="1627" priority="1722" operator="equal">
      <formula>"Moderado"</formula>
    </cfRule>
    <cfRule type="cellIs" dxfId="1626" priority="1723" operator="equal">
      <formula>"Bajo"</formula>
    </cfRule>
  </conditionalFormatting>
  <conditionalFormatting sqref="AB126">
    <cfRule type="cellIs" dxfId="1625" priority="1715" operator="equal">
      <formula>"Muy Alta"</formula>
    </cfRule>
    <cfRule type="cellIs" dxfId="1624" priority="1716" operator="equal">
      <formula>"Alta"</formula>
    </cfRule>
    <cfRule type="cellIs" dxfId="1623" priority="1717" operator="equal">
      <formula>"Media"</formula>
    </cfRule>
    <cfRule type="cellIs" dxfId="1622" priority="1718" operator="equal">
      <formula>"Baja"</formula>
    </cfRule>
    <cfRule type="cellIs" dxfId="1621" priority="1719" operator="equal">
      <formula>"Muy Baja"</formula>
    </cfRule>
  </conditionalFormatting>
  <conditionalFormatting sqref="AD126">
    <cfRule type="cellIs" dxfId="1620" priority="1710" operator="equal">
      <formula>"Catastrófico"</formula>
    </cfRule>
    <cfRule type="cellIs" dxfId="1619" priority="1711" operator="equal">
      <formula>"Mayor"</formula>
    </cfRule>
    <cfRule type="cellIs" dxfId="1618" priority="1712" operator="equal">
      <formula>"Moderado"</formula>
    </cfRule>
    <cfRule type="cellIs" dxfId="1617" priority="1713" operator="equal">
      <formula>"Menor"</formula>
    </cfRule>
    <cfRule type="cellIs" dxfId="1616" priority="1714" operator="equal">
      <formula>"Leve"</formula>
    </cfRule>
  </conditionalFormatting>
  <conditionalFormatting sqref="AF126">
    <cfRule type="cellIs" dxfId="1615" priority="1706" operator="equal">
      <formula>"Extremo"</formula>
    </cfRule>
    <cfRule type="cellIs" dxfId="1614" priority="1707" operator="equal">
      <formula>"Alto"</formula>
    </cfRule>
    <cfRule type="cellIs" dxfId="1613" priority="1708" operator="equal">
      <formula>"Moderado"</formula>
    </cfRule>
    <cfRule type="cellIs" dxfId="1612" priority="1709" operator="equal">
      <formula>"Bajo"</formula>
    </cfRule>
  </conditionalFormatting>
  <conditionalFormatting sqref="K10">
    <cfRule type="cellIs" dxfId="1611" priority="1701" operator="equal">
      <formula>"Muy Alta"</formula>
    </cfRule>
    <cfRule type="cellIs" dxfId="1610" priority="1702" operator="equal">
      <formula>"Alta"</formula>
    </cfRule>
    <cfRule type="cellIs" dxfId="1609" priority="1703" operator="equal">
      <formula>"Media"</formula>
    </cfRule>
    <cfRule type="cellIs" dxfId="1608" priority="1704" operator="equal">
      <formula>"Baja"</formula>
    </cfRule>
    <cfRule type="cellIs" dxfId="1607" priority="1705" operator="equal">
      <formula>"Muy Baja"</formula>
    </cfRule>
  </conditionalFormatting>
  <conditionalFormatting sqref="O10">
    <cfRule type="cellIs" dxfId="1606" priority="1696" operator="equal">
      <formula>"Catastrófico"</formula>
    </cfRule>
    <cfRule type="cellIs" dxfId="1605" priority="1697" operator="equal">
      <formula>"Mayor"</formula>
    </cfRule>
    <cfRule type="cellIs" dxfId="1604" priority="1698" operator="equal">
      <formula>"Moderado"</formula>
    </cfRule>
    <cfRule type="cellIs" dxfId="1603" priority="1699" operator="equal">
      <formula>"Menor"</formula>
    </cfRule>
    <cfRule type="cellIs" dxfId="1602" priority="1700" operator="equal">
      <formula>"Leve"</formula>
    </cfRule>
  </conditionalFormatting>
  <conditionalFormatting sqref="Q10">
    <cfRule type="cellIs" dxfId="1601" priority="1692" operator="equal">
      <formula>"Extremo"</formula>
    </cfRule>
    <cfRule type="cellIs" dxfId="1600" priority="1693" operator="equal">
      <formula>"Alto"</formula>
    </cfRule>
    <cfRule type="cellIs" dxfId="1599" priority="1694" operator="equal">
      <formula>"Moderado"</formula>
    </cfRule>
    <cfRule type="cellIs" dxfId="1598" priority="1695" operator="equal">
      <formula>"Bajo"</formula>
    </cfRule>
  </conditionalFormatting>
  <conditionalFormatting sqref="N10:N12">
    <cfRule type="containsText" dxfId="1597" priority="1691" operator="containsText" text="❌">
      <formula>NOT(ISERROR(SEARCH("❌",N10)))</formula>
    </cfRule>
  </conditionalFormatting>
  <conditionalFormatting sqref="K13">
    <cfRule type="cellIs" dxfId="1596" priority="1686" operator="equal">
      <formula>"Muy Alta"</formula>
    </cfRule>
    <cfRule type="cellIs" dxfId="1595" priority="1687" operator="equal">
      <formula>"Alta"</formula>
    </cfRule>
    <cfRule type="cellIs" dxfId="1594" priority="1688" operator="equal">
      <formula>"Media"</formula>
    </cfRule>
    <cfRule type="cellIs" dxfId="1593" priority="1689" operator="equal">
      <formula>"Baja"</formula>
    </cfRule>
    <cfRule type="cellIs" dxfId="1592" priority="1690" operator="equal">
      <formula>"Muy Baja"</formula>
    </cfRule>
  </conditionalFormatting>
  <conditionalFormatting sqref="O13">
    <cfRule type="cellIs" dxfId="1591" priority="1681" operator="equal">
      <formula>"Catastrófico"</formula>
    </cfRule>
    <cfRule type="cellIs" dxfId="1590" priority="1682" operator="equal">
      <formula>"Mayor"</formula>
    </cfRule>
    <cfRule type="cellIs" dxfId="1589" priority="1683" operator="equal">
      <formula>"Moderado"</formula>
    </cfRule>
    <cfRule type="cellIs" dxfId="1588" priority="1684" operator="equal">
      <formula>"Menor"</formula>
    </cfRule>
    <cfRule type="cellIs" dxfId="1587" priority="1685" operator="equal">
      <formula>"Leve"</formula>
    </cfRule>
  </conditionalFormatting>
  <conditionalFormatting sqref="Q13">
    <cfRule type="cellIs" dxfId="1586" priority="1677" operator="equal">
      <formula>"Extremo"</formula>
    </cfRule>
    <cfRule type="cellIs" dxfId="1585" priority="1678" operator="equal">
      <formula>"Alto"</formula>
    </cfRule>
    <cfRule type="cellIs" dxfId="1584" priority="1679" operator="equal">
      <formula>"Moderado"</formula>
    </cfRule>
    <cfRule type="cellIs" dxfId="1583" priority="1680" operator="equal">
      <formula>"Bajo"</formula>
    </cfRule>
  </conditionalFormatting>
  <conditionalFormatting sqref="N13:N15">
    <cfRule type="containsText" dxfId="1582" priority="1676" operator="containsText" text="❌">
      <formula>NOT(ISERROR(SEARCH("❌",N13)))</formula>
    </cfRule>
  </conditionalFormatting>
  <conditionalFormatting sqref="K16">
    <cfRule type="cellIs" dxfId="1581" priority="1671" operator="equal">
      <formula>"Muy Alta"</formula>
    </cfRule>
    <cfRule type="cellIs" dxfId="1580" priority="1672" operator="equal">
      <formula>"Alta"</formula>
    </cfRule>
    <cfRule type="cellIs" dxfId="1579" priority="1673" operator="equal">
      <formula>"Media"</formula>
    </cfRule>
    <cfRule type="cellIs" dxfId="1578" priority="1674" operator="equal">
      <formula>"Baja"</formula>
    </cfRule>
    <cfRule type="cellIs" dxfId="1577" priority="1675" operator="equal">
      <formula>"Muy Baja"</formula>
    </cfRule>
  </conditionalFormatting>
  <conditionalFormatting sqref="O16">
    <cfRule type="cellIs" dxfId="1576" priority="1666" operator="equal">
      <formula>"Catastrófico"</formula>
    </cfRule>
    <cfRule type="cellIs" dxfId="1575" priority="1667" operator="equal">
      <formula>"Mayor"</formula>
    </cfRule>
    <cfRule type="cellIs" dxfId="1574" priority="1668" operator="equal">
      <formula>"Moderado"</formula>
    </cfRule>
    <cfRule type="cellIs" dxfId="1573" priority="1669" operator="equal">
      <formula>"Menor"</formula>
    </cfRule>
    <cfRule type="cellIs" dxfId="1572" priority="1670" operator="equal">
      <formula>"Leve"</formula>
    </cfRule>
  </conditionalFormatting>
  <conditionalFormatting sqref="Q16">
    <cfRule type="cellIs" dxfId="1571" priority="1662" operator="equal">
      <formula>"Extremo"</formula>
    </cfRule>
    <cfRule type="cellIs" dxfId="1570" priority="1663" operator="equal">
      <formula>"Alto"</formula>
    </cfRule>
    <cfRule type="cellIs" dxfId="1569" priority="1664" operator="equal">
      <formula>"Moderado"</formula>
    </cfRule>
    <cfRule type="cellIs" dxfId="1568" priority="1665" operator="equal">
      <formula>"Bajo"</formula>
    </cfRule>
  </conditionalFormatting>
  <conditionalFormatting sqref="N16:N18">
    <cfRule type="containsText" dxfId="1567" priority="1661" operator="containsText" text="❌">
      <formula>NOT(ISERROR(SEARCH("❌",N16)))</formula>
    </cfRule>
  </conditionalFormatting>
  <conditionalFormatting sqref="K19">
    <cfRule type="cellIs" dxfId="1566" priority="1656" operator="equal">
      <formula>"Muy Alta"</formula>
    </cfRule>
    <cfRule type="cellIs" dxfId="1565" priority="1657" operator="equal">
      <formula>"Alta"</formula>
    </cfRule>
    <cfRule type="cellIs" dxfId="1564" priority="1658" operator="equal">
      <formula>"Media"</formula>
    </cfRule>
    <cfRule type="cellIs" dxfId="1563" priority="1659" operator="equal">
      <formula>"Baja"</formula>
    </cfRule>
    <cfRule type="cellIs" dxfId="1562" priority="1660" operator="equal">
      <formula>"Muy Baja"</formula>
    </cfRule>
  </conditionalFormatting>
  <conditionalFormatting sqref="O19">
    <cfRule type="cellIs" dxfId="1561" priority="1651" operator="equal">
      <formula>"Catastrófico"</formula>
    </cfRule>
    <cfRule type="cellIs" dxfId="1560" priority="1652" operator="equal">
      <formula>"Mayor"</formula>
    </cfRule>
    <cfRule type="cellIs" dxfId="1559" priority="1653" operator="equal">
      <formula>"Moderado"</formula>
    </cfRule>
    <cfRule type="cellIs" dxfId="1558" priority="1654" operator="equal">
      <formula>"Menor"</formula>
    </cfRule>
    <cfRule type="cellIs" dxfId="1557" priority="1655" operator="equal">
      <formula>"Leve"</formula>
    </cfRule>
  </conditionalFormatting>
  <conditionalFormatting sqref="Q19">
    <cfRule type="cellIs" dxfId="1556" priority="1647" operator="equal">
      <formula>"Extremo"</formula>
    </cfRule>
    <cfRule type="cellIs" dxfId="1555" priority="1648" operator="equal">
      <formula>"Alto"</formula>
    </cfRule>
    <cfRule type="cellIs" dxfId="1554" priority="1649" operator="equal">
      <formula>"Moderado"</formula>
    </cfRule>
    <cfRule type="cellIs" dxfId="1553" priority="1650" operator="equal">
      <formula>"Bajo"</formula>
    </cfRule>
  </conditionalFormatting>
  <conditionalFormatting sqref="N19:N21">
    <cfRule type="containsText" dxfId="1552" priority="1646" operator="containsText" text="❌">
      <formula>NOT(ISERROR(SEARCH("❌",N19)))</formula>
    </cfRule>
  </conditionalFormatting>
  <conditionalFormatting sqref="K22">
    <cfRule type="cellIs" dxfId="1551" priority="1641" operator="equal">
      <formula>"Muy Alta"</formula>
    </cfRule>
    <cfRule type="cellIs" dxfId="1550" priority="1642" operator="equal">
      <formula>"Alta"</formula>
    </cfRule>
    <cfRule type="cellIs" dxfId="1549" priority="1643" operator="equal">
      <formula>"Media"</formula>
    </cfRule>
    <cfRule type="cellIs" dxfId="1548" priority="1644" operator="equal">
      <formula>"Baja"</formula>
    </cfRule>
    <cfRule type="cellIs" dxfId="1547" priority="1645" operator="equal">
      <formula>"Muy Baja"</formula>
    </cfRule>
  </conditionalFormatting>
  <conditionalFormatting sqref="O22">
    <cfRule type="cellIs" dxfId="1546" priority="1636" operator="equal">
      <formula>"Catastrófico"</formula>
    </cfRule>
    <cfRule type="cellIs" dxfId="1545" priority="1637" operator="equal">
      <formula>"Mayor"</formula>
    </cfRule>
    <cfRule type="cellIs" dxfId="1544" priority="1638" operator="equal">
      <formula>"Moderado"</formula>
    </cfRule>
    <cfRule type="cellIs" dxfId="1543" priority="1639" operator="equal">
      <formula>"Menor"</formula>
    </cfRule>
    <cfRule type="cellIs" dxfId="1542" priority="1640" operator="equal">
      <formula>"Leve"</formula>
    </cfRule>
  </conditionalFormatting>
  <conditionalFormatting sqref="Q22">
    <cfRule type="cellIs" dxfId="1541" priority="1632" operator="equal">
      <formula>"Extremo"</formula>
    </cfRule>
    <cfRule type="cellIs" dxfId="1540" priority="1633" operator="equal">
      <formula>"Alto"</formula>
    </cfRule>
    <cfRule type="cellIs" dxfId="1539" priority="1634" operator="equal">
      <formula>"Moderado"</formula>
    </cfRule>
    <cfRule type="cellIs" dxfId="1538" priority="1635" operator="equal">
      <formula>"Bajo"</formula>
    </cfRule>
  </conditionalFormatting>
  <conditionalFormatting sqref="N22:N24">
    <cfRule type="containsText" dxfId="1537" priority="1631" operator="containsText" text="❌">
      <formula>NOT(ISERROR(SEARCH("❌",N22)))</formula>
    </cfRule>
  </conditionalFormatting>
  <conditionalFormatting sqref="K25">
    <cfRule type="cellIs" dxfId="1536" priority="1626" operator="equal">
      <formula>"Muy Alta"</formula>
    </cfRule>
    <cfRule type="cellIs" dxfId="1535" priority="1627" operator="equal">
      <formula>"Alta"</formula>
    </cfRule>
    <cfRule type="cellIs" dxfId="1534" priority="1628" operator="equal">
      <formula>"Media"</formula>
    </cfRule>
    <cfRule type="cellIs" dxfId="1533" priority="1629" operator="equal">
      <formula>"Baja"</formula>
    </cfRule>
    <cfRule type="cellIs" dxfId="1532" priority="1630" operator="equal">
      <formula>"Muy Baja"</formula>
    </cfRule>
  </conditionalFormatting>
  <conditionalFormatting sqref="O25">
    <cfRule type="cellIs" dxfId="1531" priority="1621" operator="equal">
      <formula>"Catastrófico"</formula>
    </cfRule>
    <cfRule type="cellIs" dxfId="1530" priority="1622" operator="equal">
      <formula>"Mayor"</formula>
    </cfRule>
    <cfRule type="cellIs" dxfId="1529" priority="1623" operator="equal">
      <formula>"Moderado"</formula>
    </cfRule>
    <cfRule type="cellIs" dxfId="1528" priority="1624" operator="equal">
      <formula>"Menor"</formula>
    </cfRule>
    <cfRule type="cellIs" dxfId="1527" priority="1625" operator="equal">
      <formula>"Leve"</formula>
    </cfRule>
  </conditionalFormatting>
  <conditionalFormatting sqref="Q25">
    <cfRule type="cellIs" dxfId="1526" priority="1617" operator="equal">
      <formula>"Extremo"</formula>
    </cfRule>
    <cfRule type="cellIs" dxfId="1525" priority="1618" operator="equal">
      <formula>"Alto"</formula>
    </cfRule>
    <cfRule type="cellIs" dxfId="1524" priority="1619" operator="equal">
      <formula>"Moderado"</formula>
    </cfRule>
    <cfRule type="cellIs" dxfId="1523" priority="1620" operator="equal">
      <formula>"Bajo"</formula>
    </cfRule>
  </conditionalFormatting>
  <conditionalFormatting sqref="N25:N27">
    <cfRule type="containsText" dxfId="1522" priority="1616" operator="containsText" text="❌">
      <formula>NOT(ISERROR(SEARCH("❌",N25)))</formula>
    </cfRule>
  </conditionalFormatting>
  <conditionalFormatting sqref="K28">
    <cfRule type="cellIs" dxfId="1521" priority="1611" operator="equal">
      <formula>"Muy Alta"</formula>
    </cfRule>
    <cfRule type="cellIs" dxfId="1520" priority="1612" operator="equal">
      <formula>"Alta"</formula>
    </cfRule>
    <cfRule type="cellIs" dxfId="1519" priority="1613" operator="equal">
      <formula>"Media"</formula>
    </cfRule>
    <cfRule type="cellIs" dxfId="1518" priority="1614" operator="equal">
      <formula>"Baja"</formula>
    </cfRule>
    <cfRule type="cellIs" dxfId="1517" priority="1615" operator="equal">
      <formula>"Muy Baja"</formula>
    </cfRule>
  </conditionalFormatting>
  <conditionalFormatting sqref="O28">
    <cfRule type="cellIs" dxfId="1516" priority="1606" operator="equal">
      <formula>"Catastrófico"</formula>
    </cfRule>
    <cfRule type="cellIs" dxfId="1515" priority="1607" operator="equal">
      <formula>"Mayor"</formula>
    </cfRule>
    <cfRule type="cellIs" dxfId="1514" priority="1608" operator="equal">
      <formula>"Moderado"</formula>
    </cfRule>
    <cfRule type="cellIs" dxfId="1513" priority="1609" operator="equal">
      <formula>"Menor"</formula>
    </cfRule>
    <cfRule type="cellIs" dxfId="1512" priority="1610" operator="equal">
      <formula>"Leve"</formula>
    </cfRule>
  </conditionalFormatting>
  <conditionalFormatting sqref="Q28">
    <cfRule type="cellIs" dxfId="1511" priority="1602" operator="equal">
      <formula>"Extremo"</formula>
    </cfRule>
    <cfRule type="cellIs" dxfId="1510" priority="1603" operator="equal">
      <formula>"Alto"</formula>
    </cfRule>
    <cfRule type="cellIs" dxfId="1509" priority="1604" operator="equal">
      <formula>"Moderado"</formula>
    </cfRule>
    <cfRule type="cellIs" dxfId="1508" priority="1605" operator="equal">
      <formula>"Bajo"</formula>
    </cfRule>
  </conditionalFormatting>
  <conditionalFormatting sqref="N28:N30">
    <cfRule type="containsText" dxfId="1507" priority="1601" operator="containsText" text="❌">
      <formula>NOT(ISERROR(SEARCH("❌",N28)))</formula>
    </cfRule>
  </conditionalFormatting>
  <conditionalFormatting sqref="K31">
    <cfRule type="cellIs" dxfId="1506" priority="1596" operator="equal">
      <formula>"Muy Alta"</formula>
    </cfRule>
    <cfRule type="cellIs" dxfId="1505" priority="1597" operator="equal">
      <formula>"Alta"</formula>
    </cfRule>
    <cfRule type="cellIs" dxfId="1504" priority="1598" operator="equal">
      <formula>"Media"</formula>
    </cfRule>
    <cfRule type="cellIs" dxfId="1503" priority="1599" operator="equal">
      <formula>"Baja"</formula>
    </cfRule>
    <cfRule type="cellIs" dxfId="1502" priority="1600" operator="equal">
      <formula>"Muy Baja"</formula>
    </cfRule>
  </conditionalFormatting>
  <conditionalFormatting sqref="O31">
    <cfRule type="cellIs" dxfId="1501" priority="1591" operator="equal">
      <formula>"Catastrófico"</formula>
    </cfRule>
    <cfRule type="cellIs" dxfId="1500" priority="1592" operator="equal">
      <formula>"Mayor"</formula>
    </cfRule>
    <cfRule type="cellIs" dxfId="1499" priority="1593" operator="equal">
      <formula>"Moderado"</formula>
    </cfRule>
    <cfRule type="cellIs" dxfId="1498" priority="1594" operator="equal">
      <formula>"Menor"</formula>
    </cfRule>
    <cfRule type="cellIs" dxfId="1497" priority="1595" operator="equal">
      <formula>"Leve"</formula>
    </cfRule>
  </conditionalFormatting>
  <conditionalFormatting sqref="Q31">
    <cfRule type="cellIs" dxfId="1496" priority="1587" operator="equal">
      <formula>"Extremo"</formula>
    </cfRule>
    <cfRule type="cellIs" dxfId="1495" priority="1588" operator="equal">
      <formula>"Alto"</formula>
    </cfRule>
    <cfRule type="cellIs" dxfId="1494" priority="1589" operator="equal">
      <formula>"Moderado"</formula>
    </cfRule>
    <cfRule type="cellIs" dxfId="1493" priority="1590" operator="equal">
      <formula>"Bajo"</formula>
    </cfRule>
  </conditionalFormatting>
  <conditionalFormatting sqref="N31:N33">
    <cfRule type="containsText" dxfId="1492" priority="1586" operator="containsText" text="❌">
      <formula>NOT(ISERROR(SEARCH("❌",N31)))</formula>
    </cfRule>
  </conditionalFormatting>
  <conditionalFormatting sqref="K34">
    <cfRule type="cellIs" dxfId="1491" priority="1581" operator="equal">
      <formula>"Muy Alta"</formula>
    </cfRule>
    <cfRule type="cellIs" dxfId="1490" priority="1582" operator="equal">
      <formula>"Alta"</formula>
    </cfRule>
    <cfRule type="cellIs" dxfId="1489" priority="1583" operator="equal">
      <formula>"Media"</formula>
    </cfRule>
    <cfRule type="cellIs" dxfId="1488" priority="1584" operator="equal">
      <formula>"Baja"</formula>
    </cfRule>
    <cfRule type="cellIs" dxfId="1487" priority="1585" operator="equal">
      <formula>"Muy Baja"</formula>
    </cfRule>
  </conditionalFormatting>
  <conditionalFormatting sqref="O34">
    <cfRule type="cellIs" dxfId="1486" priority="1576" operator="equal">
      <formula>"Catastrófico"</formula>
    </cfRule>
    <cfRule type="cellIs" dxfId="1485" priority="1577" operator="equal">
      <formula>"Mayor"</formula>
    </cfRule>
    <cfRule type="cellIs" dxfId="1484" priority="1578" operator="equal">
      <formula>"Moderado"</formula>
    </cfRule>
    <cfRule type="cellIs" dxfId="1483" priority="1579" operator="equal">
      <formula>"Menor"</formula>
    </cfRule>
    <cfRule type="cellIs" dxfId="1482" priority="1580" operator="equal">
      <formula>"Leve"</formula>
    </cfRule>
  </conditionalFormatting>
  <conditionalFormatting sqref="Q34">
    <cfRule type="cellIs" dxfId="1481" priority="1572" operator="equal">
      <formula>"Extremo"</formula>
    </cfRule>
    <cfRule type="cellIs" dxfId="1480" priority="1573" operator="equal">
      <formula>"Alto"</formula>
    </cfRule>
    <cfRule type="cellIs" dxfId="1479" priority="1574" operator="equal">
      <formula>"Moderado"</formula>
    </cfRule>
    <cfRule type="cellIs" dxfId="1478" priority="1575" operator="equal">
      <formula>"Bajo"</formula>
    </cfRule>
  </conditionalFormatting>
  <conditionalFormatting sqref="N34:N36">
    <cfRule type="containsText" dxfId="1477" priority="1571" operator="containsText" text="❌">
      <formula>NOT(ISERROR(SEARCH("❌",N34)))</formula>
    </cfRule>
  </conditionalFormatting>
  <conditionalFormatting sqref="K37">
    <cfRule type="cellIs" dxfId="1476" priority="1566" operator="equal">
      <formula>"Muy Alta"</formula>
    </cfRule>
    <cfRule type="cellIs" dxfId="1475" priority="1567" operator="equal">
      <formula>"Alta"</formula>
    </cfRule>
    <cfRule type="cellIs" dxfId="1474" priority="1568" operator="equal">
      <formula>"Media"</formula>
    </cfRule>
    <cfRule type="cellIs" dxfId="1473" priority="1569" operator="equal">
      <formula>"Baja"</formula>
    </cfRule>
    <cfRule type="cellIs" dxfId="1472" priority="1570" operator="equal">
      <formula>"Muy Baja"</formula>
    </cfRule>
  </conditionalFormatting>
  <conditionalFormatting sqref="O37">
    <cfRule type="cellIs" dxfId="1471" priority="1561" operator="equal">
      <formula>"Catastrófico"</formula>
    </cfRule>
    <cfRule type="cellIs" dxfId="1470" priority="1562" operator="equal">
      <formula>"Mayor"</formula>
    </cfRule>
    <cfRule type="cellIs" dxfId="1469" priority="1563" operator="equal">
      <formula>"Moderado"</formula>
    </cfRule>
    <cfRule type="cellIs" dxfId="1468" priority="1564" operator="equal">
      <formula>"Menor"</formula>
    </cfRule>
    <cfRule type="cellIs" dxfId="1467" priority="1565" operator="equal">
      <formula>"Leve"</formula>
    </cfRule>
  </conditionalFormatting>
  <conditionalFormatting sqref="Q37">
    <cfRule type="cellIs" dxfId="1466" priority="1557" operator="equal">
      <formula>"Extremo"</formula>
    </cfRule>
    <cfRule type="cellIs" dxfId="1465" priority="1558" operator="equal">
      <formula>"Alto"</formula>
    </cfRule>
    <cfRule type="cellIs" dxfId="1464" priority="1559" operator="equal">
      <formula>"Moderado"</formula>
    </cfRule>
    <cfRule type="cellIs" dxfId="1463" priority="1560" operator="equal">
      <formula>"Bajo"</formula>
    </cfRule>
  </conditionalFormatting>
  <conditionalFormatting sqref="N37:N39">
    <cfRule type="containsText" dxfId="1462" priority="1556" operator="containsText" text="❌">
      <formula>NOT(ISERROR(SEARCH("❌",N37)))</formula>
    </cfRule>
  </conditionalFormatting>
  <conditionalFormatting sqref="K40">
    <cfRule type="cellIs" dxfId="1461" priority="1551" operator="equal">
      <formula>"Muy Alta"</formula>
    </cfRule>
    <cfRule type="cellIs" dxfId="1460" priority="1552" operator="equal">
      <formula>"Alta"</formula>
    </cfRule>
    <cfRule type="cellIs" dxfId="1459" priority="1553" operator="equal">
      <formula>"Media"</formula>
    </cfRule>
    <cfRule type="cellIs" dxfId="1458" priority="1554" operator="equal">
      <formula>"Baja"</formula>
    </cfRule>
    <cfRule type="cellIs" dxfId="1457" priority="1555" operator="equal">
      <formula>"Muy Baja"</formula>
    </cfRule>
  </conditionalFormatting>
  <conditionalFormatting sqref="O40">
    <cfRule type="cellIs" dxfId="1456" priority="1546" operator="equal">
      <formula>"Catastrófico"</formula>
    </cfRule>
    <cfRule type="cellIs" dxfId="1455" priority="1547" operator="equal">
      <formula>"Mayor"</formula>
    </cfRule>
    <cfRule type="cellIs" dxfId="1454" priority="1548" operator="equal">
      <formula>"Moderado"</formula>
    </cfRule>
    <cfRule type="cellIs" dxfId="1453" priority="1549" operator="equal">
      <formula>"Menor"</formula>
    </cfRule>
    <cfRule type="cellIs" dxfId="1452" priority="1550" operator="equal">
      <formula>"Leve"</formula>
    </cfRule>
  </conditionalFormatting>
  <conditionalFormatting sqref="Q40">
    <cfRule type="cellIs" dxfId="1451" priority="1542" operator="equal">
      <formula>"Extremo"</formula>
    </cfRule>
    <cfRule type="cellIs" dxfId="1450" priority="1543" operator="equal">
      <formula>"Alto"</formula>
    </cfRule>
    <cfRule type="cellIs" dxfId="1449" priority="1544" operator="equal">
      <formula>"Moderado"</formula>
    </cfRule>
    <cfRule type="cellIs" dxfId="1448" priority="1545" operator="equal">
      <formula>"Bajo"</formula>
    </cfRule>
  </conditionalFormatting>
  <conditionalFormatting sqref="N40:N42">
    <cfRule type="containsText" dxfId="1447" priority="1541" operator="containsText" text="❌">
      <formula>NOT(ISERROR(SEARCH("❌",N40)))</formula>
    </cfRule>
  </conditionalFormatting>
  <conditionalFormatting sqref="K43">
    <cfRule type="cellIs" dxfId="1446" priority="1536" operator="equal">
      <formula>"Muy Alta"</formula>
    </cfRule>
    <cfRule type="cellIs" dxfId="1445" priority="1537" operator="equal">
      <formula>"Alta"</formula>
    </cfRule>
    <cfRule type="cellIs" dxfId="1444" priority="1538" operator="equal">
      <formula>"Media"</formula>
    </cfRule>
    <cfRule type="cellIs" dxfId="1443" priority="1539" operator="equal">
      <formula>"Baja"</formula>
    </cfRule>
    <cfRule type="cellIs" dxfId="1442" priority="1540" operator="equal">
      <formula>"Muy Baja"</formula>
    </cfRule>
  </conditionalFormatting>
  <conditionalFormatting sqref="O43">
    <cfRule type="cellIs" dxfId="1441" priority="1531" operator="equal">
      <formula>"Catastrófico"</formula>
    </cfRule>
    <cfRule type="cellIs" dxfId="1440" priority="1532" operator="equal">
      <formula>"Mayor"</formula>
    </cfRule>
    <cfRule type="cellIs" dxfId="1439" priority="1533" operator="equal">
      <formula>"Moderado"</formula>
    </cfRule>
    <cfRule type="cellIs" dxfId="1438" priority="1534" operator="equal">
      <formula>"Menor"</formula>
    </cfRule>
    <cfRule type="cellIs" dxfId="1437" priority="1535" operator="equal">
      <formula>"Leve"</formula>
    </cfRule>
  </conditionalFormatting>
  <conditionalFormatting sqref="Q43">
    <cfRule type="cellIs" dxfId="1436" priority="1527" operator="equal">
      <formula>"Extremo"</formula>
    </cfRule>
    <cfRule type="cellIs" dxfId="1435" priority="1528" operator="equal">
      <formula>"Alto"</formula>
    </cfRule>
    <cfRule type="cellIs" dxfId="1434" priority="1529" operator="equal">
      <formula>"Moderado"</formula>
    </cfRule>
    <cfRule type="cellIs" dxfId="1433" priority="1530" operator="equal">
      <formula>"Bajo"</formula>
    </cfRule>
  </conditionalFormatting>
  <conditionalFormatting sqref="N43:N45">
    <cfRule type="containsText" dxfId="1432" priority="1526" operator="containsText" text="❌">
      <formula>NOT(ISERROR(SEARCH("❌",N43)))</formula>
    </cfRule>
  </conditionalFormatting>
  <conditionalFormatting sqref="K46">
    <cfRule type="cellIs" dxfId="1431" priority="1506" operator="equal">
      <formula>"Muy Alta"</formula>
    </cfRule>
    <cfRule type="cellIs" dxfId="1430" priority="1507" operator="equal">
      <formula>"Alta"</formula>
    </cfRule>
    <cfRule type="cellIs" dxfId="1429" priority="1508" operator="equal">
      <formula>"Media"</formula>
    </cfRule>
    <cfRule type="cellIs" dxfId="1428" priority="1509" operator="equal">
      <formula>"Baja"</formula>
    </cfRule>
    <cfRule type="cellIs" dxfId="1427" priority="1510" operator="equal">
      <formula>"Muy Baja"</formula>
    </cfRule>
  </conditionalFormatting>
  <conditionalFormatting sqref="O46">
    <cfRule type="cellIs" dxfId="1426" priority="1501" operator="equal">
      <formula>"Catastrófico"</formula>
    </cfRule>
    <cfRule type="cellIs" dxfId="1425" priority="1502" operator="equal">
      <formula>"Mayor"</formula>
    </cfRule>
    <cfRule type="cellIs" dxfId="1424" priority="1503" operator="equal">
      <formula>"Moderado"</formula>
    </cfRule>
    <cfRule type="cellIs" dxfId="1423" priority="1504" operator="equal">
      <formula>"Menor"</formula>
    </cfRule>
    <cfRule type="cellIs" dxfId="1422" priority="1505" operator="equal">
      <formula>"Leve"</formula>
    </cfRule>
  </conditionalFormatting>
  <conditionalFormatting sqref="Q46">
    <cfRule type="cellIs" dxfId="1421" priority="1497" operator="equal">
      <formula>"Extremo"</formula>
    </cfRule>
    <cfRule type="cellIs" dxfId="1420" priority="1498" operator="equal">
      <formula>"Alto"</formula>
    </cfRule>
    <cfRule type="cellIs" dxfId="1419" priority="1499" operator="equal">
      <formula>"Moderado"</formula>
    </cfRule>
    <cfRule type="cellIs" dxfId="1418" priority="1500" operator="equal">
      <formula>"Bajo"</formula>
    </cfRule>
  </conditionalFormatting>
  <conditionalFormatting sqref="N46:N48">
    <cfRule type="containsText" dxfId="1417" priority="1496" operator="containsText" text="❌">
      <formula>NOT(ISERROR(SEARCH("❌",N46)))</formula>
    </cfRule>
  </conditionalFormatting>
  <conditionalFormatting sqref="K49">
    <cfRule type="cellIs" dxfId="1416" priority="1491" operator="equal">
      <formula>"Muy Alta"</formula>
    </cfRule>
    <cfRule type="cellIs" dxfId="1415" priority="1492" operator="equal">
      <formula>"Alta"</formula>
    </cfRule>
    <cfRule type="cellIs" dxfId="1414" priority="1493" operator="equal">
      <formula>"Media"</formula>
    </cfRule>
    <cfRule type="cellIs" dxfId="1413" priority="1494" operator="equal">
      <formula>"Baja"</formula>
    </cfRule>
    <cfRule type="cellIs" dxfId="1412" priority="1495" operator="equal">
      <formula>"Muy Baja"</formula>
    </cfRule>
  </conditionalFormatting>
  <conditionalFormatting sqref="O49">
    <cfRule type="cellIs" dxfId="1411" priority="1486" operator="equal">
      <formula>"Catastrófico"</formula>
    </cfRule>
    <cfRule type="cellIs" dxfId="1410" priority="1487" operator="equal">
      <formula>"Mayor"</formula>
    </cfRule>
    <cfRule type="cellIs" dxfId="1409" priority="1488" operator="equal">
      <formula>"Moderado"</formula>
    </cfRule>
    <cfRule type="cellIs" dxfId="1408" priority="1489" operator="equal">
      <formula>"Menor"</formula>
    </cfRule>
    <cfRule type="cellIs" dxfId="1407" priority="1490" operator="equal">
      <formula>"Leve"</formula>
    </cfRule>
  </conditionalFormatting>
  <conditionalFormatting sqref="Q49">
    <cfRule type="cellIs" dxfId="1406" priority="1482" operator="equal">
      <formula>"Extremo"</formula>
    </cfRule>
    <cfRule type="cellIs" dxfId="1405" priority="1483" operator="equal">
      <formula>"Alto"</formula>
    </cfRule>
    <cfRule type="cellIs" dxfId="1404" priority="1484" operator="equal">
      <formula>"Moderado"</formula>
    </cfRule>
    <cfRule type="cellIs" dxfId="1403" priority="1485" operator="equal">
      <formula>"Bajo"</formula>
    </cfRule>
  </conditionalFormatting>
  <conditionalFormatting sqref="N49:N51">
    <cfRule type="containsText" dxfId="1402" priority="1481" operator="containsText" text="❌">
      <formula>NOT(ISERROR(SEARCH("❌",N49)))</formula>
    </cfRule>
  </conditionalFormatting>
  <conditionalFormatting sqref="K52">
    <cfRule type="cellIs" dxfId="1401" priority="1476" operator="equal">
      <formula>"Muy Alta"</formula>
    </cfRule>
    <cfRule type="cellIs" dxfId="1400" priority="1477" operator="equal">
      <formula>"Alta"</formula>
    </cfRule>
    <cfRule type="cellIs" dxfId="1399" priority="1478" operator="equal">
      <formula>"Media"</formula>
    </cfRule>
    <cfRule type="cellIs" dxfId="1398" priority="1479" operator="equal">
      <formula>"Baja"</formula>
    </cfRule>
    <cfRule type="cellIs" dxfId="1397" priority="1480" operator="equal">
      <formula>"Muy Baja"</formula>
    </cfRule>
  </conditionalFormatting>
  <conditionalFormatting sqref="O52">
    <cfRule type="cellIs" dxfId="1396" priority="1471" operator="equal">
      <formula>"Catastrófico"</formula>
    </cfRule>
    <cfRule type="cellIs" dxfId="1395" priority="1472" operator="equal">
      <formula>"Mayor"</formula>
    </cfRule>
    <cfRule type="cellIs" dxfId="1394" priority="1473" operator="equal">
      <formula>"Moderado"</formula>
    </cfRule>
    <cfRule type="cellIs" dxfId="1393" priority="1474" operator="equal">
      <formula>"Menor"</formula>
    </cfRule>
    <cfRule type="cellIs" dxfId="1392" priority="1475" operator="equal">
      <formula>"Leve"</formula>
    </cfRule>
  </conditionalFormatting>
  <conditionalFormatting sqref="Q52">
    <cfRule type="cellIs" dxfId="1391" priority="1467" operator="equal">
      <formula>"Extremo"</formula>
    </cfRule>
    <cfRule type="cellIs" dxfId="1390" priority="1468" operator="equal">
      <formula>"Alto"</formula>
    </cfRule>
    <cfRule type="cellIs" dxfId="1389" priority="1469" operator="equal">
      <formula>"Moderado"</formula>
    </cfRule>
    <cfRule type="cellIs" dxfId="1388" priority="1470" operator="equal">
      <formula>"Bajo"</formula>
    </cfRule>
  </conditionalFormatting>
  <conditionalFormatting sqref="N52:N54">
    <cfRule type="containsText" dxfId="1387" priority="1466" operator="containsText" text="❌">
      <formula>NOT(ISERROR(SEARCH("❌",N52)))</formula>
    </cfRule>
  </conditionalFormatting>
  <conditionalFormatting sqref="K55">
    <cfRule type="cellIs" dxfId="1386" priority="1461" operator="equal">
      <formula>"Muy Alta"</formula>
    </cfRule>
    <cfRule type="cellIs" dxfId="1385" priority="1462" operator="equal">
      <formula>"Alta"</formula>
    </cfRule>
    <cfRule type="cellIs" dxfId="1384" priority="1463" operator="equal">
      <formula>"Media"</formula>
    </cfRule>
    <cfRule type="cellIs" dxfId="1383" priority="1464" operator="equal">
      <formula>"Baja"</formula>
    </cfRule>
    <cfRule type="cellIs" dxfId="1382" priority="1465" operator="equal">
      <formula>"Muy Baja"</formula>
    </cfRule>
  </conditionalFormatting>
  <conditionalFormatting sqref="O55">
    <cfRule type="cellIs" dxfId="1381" priority="1456" operator="equal">
      <formula>"Catastrófico"</formula>
    </cfRule>
    <cfRule type="cellIs" dxfId="1380" priority="1457" operator="equal">
      <formula>"Mayor"</formula>
    </cfRule>
    <cfRule type="cellIs" dxfId="1379" priority="1458" operator="equal">
      <formula>"Moderado"</formula>
    </cfRule>
    <cfRule type="cellIs" dxfId="1378" priority="1459" operator="equal">
      <formula>"Menor"</formula>
    </cfRule>
    <cfRule type="cellIs" dxfId="1377" priority="1460" operator="equal">
      <formula>"Leve"</formula>
    </cfRule>
  </conditionalFormatting>
  <conditionalFormatting sqref="Q55">
    <cfRule type="cellIs" dxfId="1376" priority="1452" operator="equal">
      <formula>"Extremo"</formula>
    </cfRule>
    <cfRule type="cellIs" dxfId="1375" priority="1453" operator="equal">
      <formula>"Alto"</formula>
    </cfRule>
    <cfRule type="cellIs" dxfId="1374" priority="1454" operator="equal">
      <formula>"Moderado"</formula>
    </cfRule>
    <cfRule type="cellIs" dxfId="1373" priority="1455" operator="equal">
      <formula>"Bajo"</formula>
    </cfRule>
  </conditionalFormatting>
  <conditionalFormatting sqref="N55:N57">
    <cfRule type="containsText" dxfId="1372" priority="1451" operator="containsText" text="❌">
      <formula>NOT(ISERROR(SEARCH("❌",N55)))</formula>
    </cfRule>
  </conditionalFormatting>
  <conditionalFormatting sqref="K58">
    <cfRule type="cellIs" dxfId="1371" priority="1446" operator="equal">
      <formula>"Muy Alta"</formula>
    </cfRule>
    <cfRule type="cellIs" dxfId="1370" priority="1447" operator="equal">
      <formula>"Alta"</formula>
    </cfRule>
    <cfRule type="cellIs" dxfId="1369" priority="1448" operator="equal">
      <formula>"Media"</formula>
    </cfRule>
    <cfRule type="cellIs" dxfId="1368" priority="1449" operator="equal">
      <formula>"Baja"</formula>
    </cfRule>
    <cfRule type="cellIs" dxfId="1367" priority="1450" operator="equal">
      <formula>"Muy Baja"</formula>
    </cfRule>
  </conditionalFormatting>
  <conditionalFormatting sqref="O58">
    <cfRule type="cellIs" dxfId="1366" priority="1441" operator="equal">
      <formula>"Catastrófico"</formula>
    </cfRule>
    <cfRule type="cellIs" dxfId="1365" priority="1442" operator="equal">
      <formula>"Mayor"</formula>
    </cfRule>
    <cfRule type="cellIs" dxfId="1364" priority="1443" operator="equal">
      <formula>"Moderado"</formula>
    </cfRule>
    <cfRule type="cellIs" dxfId="1363" priority="1444" operator="equal">
      <formula>"Menor"</formula>
    </cfRule>
    <cfRule type="cellIs" dxfId="1362" priority="1445" operator="equal">
      <formula>"Leve"</formula>
    </cfRule>
  </conditionalFormatting>
  <conditionalFormatting sqref="Q58">
    <cfRule type="cellIs" dxfId="1361" priority="1437" operator="equal">
      <formula>"Extremo"</formula>
    </cfRule>
    <cfRule type="cellIs" dxfId="1360" priority="1438" operator="equal">
      <formula>"Alto"</formula>
    </cfRule>
    <cfRule type="cellIs" dxfId="1359" priority="1439" operator="equal">
      <formula>"Moderado"</formula>
    </cfRule>
    <cfRule type="cellIs" dxfId="1358" priority="1440" operator="equal">
      <formula>"Bajo"</formula>
    </cfRule>
  </conditionalFormatting>
  <conditionalFormatting sqref="N58:N60">
    <cfRule type="containsText" dxfId="1357" priority="1436" operator="containsText" text="❌">
      <formula>NOT(ISERROR(SEARCH("❌",N58)))</formula>
    </cfRule>
  </conditionalFormatting>
  <conditionalFormatting sqref="K61">
    <cfRule type="cellIs" dxfId="1356" priority="1431" operator="equal">
      <formula>"Muy Alta"</formula>
    </cfRule>
    <cfRule type="cellIs" dxfId="1355" priority="1432" operator="equal">
      <formula>"Alta"</formula>
    </cfRule>
    <cfRule type="cellIs" dxfId="1354" priority="1433" operator="equal">
      <formula>"Media"</formula>
    </cfRule>
    <cfRule type="cellIs" dxfId="1353" priority="1434" operator="equal">
      <formula>"Baja"</formula>
    </cfRule>
    <cfRule type="cellIs" dxfId="1352" priority="1435" operator="equal">
      <formula>"Muy Baja"</formula>
    </cfRule>
  </conditionalFormatting>
  <conditionalFormatting sqref="O61">
    <cfRule type="cellIs" dxfId="1351" priority="1426" operator="equal">
      <formula>"Catastrófico"</formula>
    </cfRule>
    <cfRule type="cellIs" dxfId="1350" priority="1427" operator="equal">
      <formula>"Mayor"</formula>
    </cfRule>
    <cfRule type="cellIs" dxfId="1349" priority="1428" operator="equal">
      <formula>"Moderado"</formula>
    </cfRule>
    <cfRule type="cellIs" dxfId="1348" priority="1429" operator="equal">
      <formula>"Menor"</formula>
    </cfRule>
    <cfRule type="cellIs" dxfId="1347" priority="1430" operator="equal">
      <formula>"Leve"</formula>
    </cfRule>
  </conditionalFormatting>
  <conditionalFormatting sqref="Q61">
    <cfRule type="cellIs" dxfId="1346" priority="1422" operator="equal">
      <formula>"Extremo"</formula>
    </cfRule>
    <cfRule type="cellIs" dxfId="1345" priority="1423" operator="equal">
      <formula>"Alto"</formula>
    </cfRule>
    <cfRule type="cellIs" dxfId="1344" priority="1424" operator="equal">
      <formula>"Moderado"</formula>
    </cfRule>
    <cfRule type="cellIs" dxfId="1343" priority="1425" operator="equal">
      <formula>"Bajo"</formula>
    </cfRule>
  </conditionalFormatting>
  <conditionalFormatting sqref="N61:N63">
    <cfRule type="containsText" dxfId="1342" priority="1421" operator="containsText" text="❌">
      <formula>NOT(ISERROR(SEARCH("❌",N61)))</formula>
    </cfRule>
  </conditionalFormatting>
  <conditionalFormatting sqref="K64">
    <cfRule type="cellIs" dxfId="1341" priority="1416" operator="equal">
      <formula>"Muy Alta"</formula>
    </cfRule>
    <cfRule type="cellIs" dxfId="1340" priority="1417" operator="equal">
      <formula>"Alta"</formula>
    </cfRule>
    <cfRule type="cellIs" dxfId="1339" priority="1418" operator="equal">
      <formula>"Media"</formula>
    </cfRule>
    <cfRule type="cellIs" dxfId="1338" priority="1419" operator="equal">
      <formula>"Baja"</formula>
    </cfRule>
    <cfRule type="cellIs" dxfId="1337" priority="1420" operator="equal">
      <formula>"Muy Baja"</formula>
    </cfRule>
  </conditionalFormatting>
  <conditionalFormatting sqref="O64">
    <cfRule type="cellIs" dxfId="1336" priority="1411" operator="equal">
      <formula>"Catastrófico"</formula>
    </cfRule>
    <cfRule type="cellIs" dxfId="1335" priority="1412" operator="equal">
      <formula>"Mayor"</formula>
    </cfRule>
    <cfRule type="cellIs" dxfId="1334" priority="1413" operator="equal">
      <formula>"Moderado"</formula>
    </cfRule>
    <cfRule type="cellIs" dxfId="1333" priority="1414" operator="equal">
      <formula>"Menor"</formula>
    </cfRule>
    <cfRule type="cellIs" dxfId="1332" priority="1415" operator="equal">
      <formula>"Leve"</formula>
    </cfRule>
  </conditionalFormatting>
  <conditionalFormatting sqref="Q64">
    <cfRule type="cellIs" dxfId="1331" priority="1407" operator="equal">
      <formula>"Extremo"</formula>
    </cfRule>
    <cfRule type="cellIs" dxfId="1330" priority="1408" operator="equal">
      <formula>"Alto"</formula>
    </cfRule>
    <cfRule type="cellIs" dxfId="1329" priority="1409" operator="equal">
      <formula>"Moderado"</formula>
    </cfRule>
    <cfRule type="cellIs" dxfId="1328" priority="1410" operator="equal">
      <formula>"Bajo"</formula>
    </cfRule>
  </conditionalFormatting>
  <conditionalFormatting sqref="N64:N66">
    <cfRule type="containsText" dxfId="1327" priority="1406" operator="containsText" text="❌">
      <formula>NOT(ISERROR(SEARCH("❌",N64)))</formula>
    </cfRule>
  </conditionalFormatting>
  <conditionalFormatting sqref="K67">
    <cfRule type="cellIs" dxfId="1326" priority="1401" operator="equal">
      <formula>"Muy Alta"</formula>
    </cfRule>
    <cfRule type="cellIs" dxfId="1325" priority="1402" operator="equal">
      <formula>"Alta"</formula>
    </cfRule>
    <cfRule type="cellIs" dxfId="1324" priority="1403" operator="equal">
      <formula>"Media"</formula>
    </cfRule>
    <cfRule type="cellIs" dxfId="1323" priority="1404" operator="equal">
      <formula>"Baja"</formula>
    </cfRule>
    <cfRule type="cellIs" dxfId="1322" priority="1405" operator="equal">
      <formula>"Muy Baja"</formula>
    </cfRule>
  </conditionalFormatting>
  <conditionalFormatting sqref="O67">
    <cfRule type="cellIs" dxfId="1321" priority="1396" operator="equal">
      <formula>"Catastrófico"</formula>
    </cfRule>
    <cfRule type="cellIs" dxfId="1320" priority="1397" operator="equal">
      <formula>"Mayor"</formula>
    </cfRule>
    <cfRule type="cellIs" dxfId="1319" priority="1398" operator="equal">
      <formula>"Moderado"</formula>
    </cfRule>
    <cfRule type="cellIs" dxfId="1318" priority="1399" operator="equal">
      <formula>"Menor"</formula>
    </cfRule>
    <cfRule type="cellIs" dxfId="1317" priority="1400" operator="equal">
      <formula>"Leve"</formula>
    </cfRule>
  </conditionalFormatting>
  <conditionalFormatting sqref="Q67">
    <cfRule type="cellIs" dxfId="1316" priority="1392" operator="equal">
      <formula>"Extremo"</formula>
    </cfRule>
    <cfRule type="cellIs" dxfId="1315" priority="1393" operator="equal">
      <formula>"Alto"</formula>
    </cfRule>
    <cfRule type="cellIs" dxfId="1314" priority="1394" operator="equal">
      <formula>"Moderado"</formula>
    </cfRule>
    <cfRule type="cellIs" dxfId="1313" priority="1395" operator="equal">
      <formula>"Bajo"</formula>
    </cfRule>
  </conditionalFormatting>
  <conditionalFormatting sqref="N67:N69">
    <cfRule type="containsText" dxfId="1312" priority="1391" operator="containsText" text="❌">
      <formula>NOT(ISERROR(SEARCH("❌",N67)))</formula>
    </cfRule>
  </conditionalFormatting>
  <conditionalFormatting sqref="K70">
    <cfRule type="cellIs" dxfId="1311" priority="1386" operator="equal">
      <formula>"Muy Alta"</formula>
    </cfRule>
    <cfRule type="cellIs" dxfId="1310" priority="1387" operator="equal">
      <formula>"Alta"</formula>
    </cfRule>
    <cfRule type="cellIs" dxfId="1309" priority="1388" operator="equal">
      <formula>"Media"</formula>
    </cfRule>
    <cfRule type="cellIs" dxfId="1308" priority="1389" operator="equal">
      <formula>"Baja"</formula>
    </cfRule>
    <cfRule type="cellIs" dxfId="1307" priority="1390" operator="equal">
      <formula>"Muy Baja"</formula>
    </cfRule>
  </conditionalFormatting>
  <conditionalFormatting sqref="O70">
    <cfRule type="cellIs" dxfId="1306" priority="1381" operator="equal">
      <formula>"Catastrófico"</formula>
    </cfRule>
    <cfRule type="cellIs" dxfId="1305" priority="1382" operator="equal">
      <formula>"Mayor"</formula>
    </cfRule>
    <cfRule type="cellIs" dxfId="1304" priority="1383" operator="equal">
      <formula>"Moderado"</formula>
    </cfRule>
    <cfRule type="cellIs" dxfId="1303" priority="1384" operator="equal">
      <formula>"Menor"</formula>
    </cfRule>
    <cfRule type="cellIs" dxfId="1302" priority="1385" operator="equal">
      <formula>"Leve"</formula>
    </cfRule>
  </conditionalFormatting>
  <conditionalFormatting sqref="Q70">
    <cfRule type="cellIs" dxfId="1301" priority="1377" operator="equal">
      <formula>"Extremo"</formula>
    </cfRule>
    <cfRule type="cellIs" dxfId="1300" priority="1378" operator="equal">
      <formula>"Alto"</formula>
    </cfRule>
    <cfRule type="cellIs" dxfId="1299" priority="1379" operator="equal">
      <formula>"Moderado"</formula>
    </cfRule>
    <cfRule type="cellIs" dxfId="1298" priority="1380" operator="equal">
      <formula>"Bajo"</formula>
    </cfRule>
  </conditionalFormatting>
  <conditionalFormatting sqref="N70:N72">
    <cfRule type="containsText" dxfId="1297" priority="1376" operator="containsText" text="❌">
      <formula>NOT(ISERROR(SEARCH("❌",N70)))</formula>
    </cfRule>
  </conditionalFormatting>
  <conditionalFormatting sqref="K73">
    <cfRule type="cellIs" dxfId="1296" priority="1371" operator="equal">
      <formula>"Muy Alta"</formula>
    </cfRule>
    <cfRule type="cellIs" dxfId="1295" priority="1372" operator="equal">
      <formula>"Alta"</formula>
    </cfRule>
    <cfRule type="cellIs" dxfId="1294" priority="1373" operator="equal">
      <formula>"Media"</formula>
    </cfRule>
    <cfRule type="cellIs" dxfId="1293" priority="1374" operator="equal">
      <formula>"Baja"</formula>
    </cfRule>
    <cfRule type="cellIs" dxfId="1292" priority="1375" operator="equal">
      <formula>"Muy Baja"</formula>
    </cfRule>
  </conditionalFormatting>
  <conditionalFormatting sqref="O73">
    <cfRule type="cellIs" dxfId="1291" priority="1366" operator="equal">
      <formula>"Catastrófico"</formula>
    </cfRule>
    <cfRule type="cellIs" dxfId="1290" priority="1367" operator="equal">
      <formula>"Mayor"</formula>
    </cfRule>
    <cfRule type="cellIs" dxfId="1289" priority="1368" operator="equal">
      <formula>"Moderado"</formula>
    </cfRule>
    <cfRule type="cellIs" dxfId="1288" priority="1369" operator="equal">
      <formula>"Menor"</formula>
    </cfRule>
    <cfRule type="cellIs" dxfId="1287" priority="1370" operator="equal">
      <formula>"Leve"</formula>
    </cfRule>
  </conditionalFormatting>
  <conditionalFormatting sqref="Q73">
    <cfRule type="cellIs" dxfId="1286" priority="1362" operator="equal">
      <formula>"Extremo"</formula>
    </cfRule>
    <cfRule type="cellIs" dxfId="1285" priority="1363" operator="equal">
      <formula>"Alto"</formula>
    </cfRule>
    <cfRule type="cellIs" dxfId="1284" priority="1364" operator="equal">
      <formula>"Moderado"</formula>
    </cfRule>
    <cfRule type="cellIs" dxfId="1283" priority="1365" operator="equal">
      <formula>"Bajo"</formula>
    </cfRule>
  </conditionalFormatting>
  <conditionalFormatting sqref="N73:N75">
    <cfRule type="containsText" dxfId="1282" priority="1361" operator="containsText" text="❌">
      <formula>NOT(ISERROR(SEARCH("❌",N73)))</formula>
    </cfRule>
  </conditionalFormatting>
  <conditionalFormatting sqref="K76">
    <cfRule type="cellIs" dxfId="1281" priority="1356" operator="equal">
      <formula>"Muy Alta"</formula>
    </cfRule>
    <cfRule type="cellIs" dxfId="1280" priority="1357" operator="equal">
      <formula>"Alta"</formula>
    </cfRule>
    <cfRule type="cellIs" dxfId="1279" priority="1358" operator="equal">
      <formula>"Media"</formula>
    </cfRule>
    <cfRule type="cellIs" dxfId="1278" priority="1359" operator="equal">
      <formula>"Baja"</formula>
    </cfRule>
    <cfRule type="cellIs" dxfId="1277" priority="1360" operator="equal">
      <formula>"Muy Baja"</formula>
    </cfRule>
  </conditionalFormatting>
  <conditionalFormatting sqref="O76">
    <cfRule type="cellIs" dxfId="1276" priority="1351" operator="equal">
      <formula>"Catastrófico"</formula>
    </cfRule>
    <cfRule type="cellIs" dxfId="1275" priority="1352" operator="equal">
      <formula>"Mayor"</formula>
    </cfRule>
    <cfRule type="cellIs" dxfId="1274" priority="1353" operator="equal">
      <formula>"Moderado"</formula>
    </cfRule>
    <cfRule type="cellIs" dxfId="1273" priority="1354" operator="equal">
      <formula>"Menor"</formula>
    </cfRule>
    <cfRule type="cellIs" dxfId="1272" priority="1355" operator="equal">
      <formula>"Leve"</formula>
    </cfRule>
  </conditionalFormatting>
  <conditionalFormatting sqref="Q76">
    <cfRule type="cellIs" dxfId="1271" priority="1347" operator="equal">
      <formula>"Extremo"</formula>
    </cfRule>
    <cfRule type="cellIs" dxfId="1270" priority="1348" operator="equal">
      <formula>"Alto"</formula>
    </cfRule>
    <cfRule type="cellIs" dxfId="1269" priority="1349" operator="equal">
      <formula>"Moderado"</formula>
    </cfRule>
    <cfRule type="cellIs" dxfId="1268" priority="1350" operator="equal">
      <formula>"Bajo"</formula>
    </cfRule>
  </conditionalFormatting>
  <conditionalFormatting sqref="N76:N78">
    <cfRule type="containsText" dxfId="1267" priority="1346" operator="containsText" text="❌">
      <formula>NOT(ISERROR(SEARCH("❌",N76)))</formula>
    </cfRule>
  </conditionalFormatting>
  <conditionalFormatting sqref="K79">
    <cfRule type="cellIs" dxfId="1266" priority="1341" operator="equal">
      <formula>"Muy Alta"</formula>
    </cfRule>
    <cfRule type="cellIs" dxfId="1265" priority="1342" operator="equal">
      <formula>"Alta"</formula>
    </cfRule>
    <cfRule type="cellIs" dxfId="1264" priority="1343" operator="equal">
      <formula>"Media"</formula>
    </cfRule>
    <cfRule type="cellIs" dxfId="1263" priority="1344" operator="equal">
      <formula>"Baja"</formula>
    </cfRule>
    <cfRule type="cellIs" dxfId="1262" priority="1345" operator="equal">
      <formula>"Muy Baja"</formula>
    </cfRule>
  </conditionalFormatting>
  <conditionalFormatting sqref="O79">
    <cfRule type="cellIs" dxfId="1261" priority="1336" operator="equal">
      <formula>"Catastrófico"</formula>
    </cfRule>
    <cfRule type="cellIs" dxfId="1260" priority="1337" operator="equal">
      <formula>"Mayor"</formula>
    </cfRule>
    <cfRule type="cellIs" dxfId="1259" priority="1338" operator="equal">
      <formula>"Moderado"</formula>
    </cfRule>
    <cfRule type="cellIs" dxfId="1258" priority="1339" operator="equal">
      <formula>"Menor"</formula>
    </cfRule>
    <cfRule type="cellIs" dxfId="1257" priority="1340" operator="equal">
      <formula>"Leve"</formula>
    </cfRule>
  </conditionalFormatting>
  <conditionalFormatting sqref="Q79">
    <cfRule type="cellIs" dxfId="1256" priority="1332" operator="equal">
      <formula>"Extremo"</formula>
    </cfRule>
    <cfRule type="cellIs" dxfId="1255" priority="1333" operator="equal">
      <formula>"Alto"</formula>
    </cfRule>
    <cfRule type="cellIs" dxfId="1254" priority="1334" operator="equal">
      <formula>"Moderado"</formula>
    </cfRule>
    <cfRule type="cellIs" dxfId="1253" priority="1335" operator="equal">
      <formula>"Bajo"</formula>
    </cfRule>
  </conditionalFormatting>
  <conditionalFormatting sqref="N79:N81">
    <cfRule type="containsText" dxfId="1252" priority="1331" operator="containsText" text="❌">
      <formula>NOT(ISERROR(SEARCH("❌",N79)))</formula>
    </cfRule>
  </conditionalFormatting>
  <conditionalFormatting sqref="O82">
    <cfRule type="cellIs" dxfId="1251" priority="1321" operator="equal">
      <formula>"Catastrófico"</formula>
    </cfRule>
    <cfRule type="cellIs" dxfId="1250" priority="1322" operator="equal">
      <formula>"Mayor"</formula>
    </cfRule>
    <cfRule type="cellIs" dxfId="1249" priority="1323" operator="equal">
      <formula>"Moderado"</formula>
    </cfRule>
    <cfRule type="cellIs" dxfId="1248" priority="1324" operator="equal">
      <formula>"Menor"</formula>
    </cfRule>
    <cfRule type="cellIs" dxfId="1247" priority="1325" operator="equal">
      <formula>"Leve"</formula>
    </cfRule>
  </conditionalFormatting>
  <conditionalFormatting sqref="Q82">
    <cfRule type="cellIs" dxfId="1246" priority="1317" operator="equal">
      <formula>"Extremo"</formula>
    </cfRule>
    <cfRule type="cellIs" dxfId="1245" priority="1318" operator="equal">
      <formula>"Alto"</formula>
    </cfRule>
    <cfRule type="cellIs" dxfId="1244" priority="1319" operator="equal">
      <formula>"Moderado"</formula>
    </cfRule>
    <cfRule type="cellIs" dxfId="1243" priority="1320" operator="equal">
      <formula>"Bajo"</formula>
    </cfRule>
  </conditionalFormatting>
  <conditionalFormatting sqref="N82:N84">
    <cfRule type="containsText" dxfId="1242" priority="1316" operator="containsText" text="❌">
      <formula>NOT(ISERROR(SEARCH("❌",N82)))</formula>
    </cfRule>
  </conditionalFormatting>
  <conditionalFormatting sqref="K88">
    <cfRule type="cellIs" dxfId="1241" priority="1311" operator="equal">
      <formula>"Muy Alta"</formula>
    </cfRule>
    <cfRule type="cellIs" dxfId="1240" priority="1312" operator="equal">
      <formula>"Alta"</formula>
    </cfRule>
    <cfRule type="cellIs" dxfId="1239" priority="1313" operator="equal">
      <formula>"Media"</formula>
    </cfRule>
    <cfRule type="cellIs" dxfId="1238" priority="1314" operator="equal">
      <formula>"Baja"</formula>
    </cfRule>
    <cfRule type="cellIs" dxfId="1237" priority="1315" operator="equal">
      <formula>"Muy Baja"</formula>
    </cfRule>
  </conditionalFormatting>
  <conditionalFormatting sqref="O88">
    <cfRule type="cellIs" dxfId="1236" priority="1306" operator="equal">
      <formula>"Catastrófico"</formula>
    </cfRule>
    <cfRule type="cellIs" dxfId="1235" priority="1307" operator="equal">
      <formula>"Mayor"</formula>
    </cfRule>
    <cfRule type="cellIs" dxfId="1234" priority="1308" operator="equal">
      <formula>"Moderado"</formula>
    </cfRule>
    <cfRule type="cellIs" dxfId="1233" priority="1309" operator="equal">
      <formula>"Menor"</formula>
    </cfRule>
    <cfRule type="cellIs" dxfId="1232" priority="1310" operator="equal">
      <formula>"Leve"</formula>
    </cfRule>
  </conditionalFormatting>
  <conditionalFormatting sqref="Q88">
    <cfRule type="cellIs" dxfId="1231" priority="1302" operator="equal">
      <formula>"Extremo"</formula>
    </cfRule>
    <cfRule type="cellIs" dxfId="1230" priority="1303" operator="equal">
      <formula>"Alto"</formula>
    </cfRule>
    <cfRule type="cellIs" dxfId="1229" priority="1304" operator="equal">
      <formula>"Moderado"</formula>
    </cfRule>
    <cfRule type="cellIs" dxfId="1228" priority="1305" operator="equal">
      <formula>"Bajo"</formula>
    </cfRule>
  </conditionalFormatting>
  <conditionalFormatting sqref="N88:N90">
    <cfRule type="containsText" dxfId="1227" priority="1301" operator="containsText" text="❌">
      <formula>NOT(ISERROR(SEARCH("❌",N88)))</formula>
    </cfRule>
  </conditionalFormatting>
  <conditionalFormatting sqref="K91">
    <cfRule type="cellIs" dxfId="1226" priority="1296" operator="equal">
      <formula>"Muy Alta"</formula>
    </cfRule>
    <cfRule type="cellIs" dxfId="1225" priority="1297" operator="equal">
      <formula>"Alta"</formula>
    </cfRule>
    <cfRule type="cellIs" dxfId="1224" priority="1298" operator="equal">
      <formula>"Media"</formula>
    </cfRule>
    <cfRule type="cellIs" dxfId="1223" priority="1299" operator="equal">
      <formula>"Baja"</formula>
    </cfRule>
    <cfRule type="cellIs" dxfId="1222" priority="1300" operator="equal">
      <formula>"Muy Baja"</formula>
    </cfRule>
  </conditionalFormatting>
  <conditionalFormatting sqref="O91">
    <cfRule type="cellIs" dxfId="1221" priority="1291" operator="equal">
      <formula>"Catastrófico"</formula>
    </cfRule>
    <cfRule type="cellIs" dxfId="1220" priority="1292" operator="equal">
      <formula>"Mayor"</formula>
    </cfRule>
    <cfRule type="cellIs" dxfId="1219" priority="1293" operator="equal">
      <formula>"Moderado"</formula>
    </cfRule>
    <cfRule type="cellIs" dxfId="1218" priority="1294" operator="equal">
      <formula>"Menor"</formula>
    </cfRule>
    <cfRule type="cellIs" dxfId="1217" priority="1295" operator="equal">
      <formula>"Leve"</formula>
    </cfRule>
  </conditionalFormatting>
  <conditionalFormatting sqref="Q91">
    <cfRule type="cellIs" dxfId="1216" priority="1287" operator="equal">
      <formula>"Extremo"</formula>
    </cfRule>
    <cfRule type="cellIs" dxfId="1215" priority="1288" operator="equal">
      <formula>"Alto"</formula>
    </cfRule>
    <cfRule type="cellIs" dxfId="1214" priority="1289" operator="equal">
      <formula>"Moderado"</formula>
    </cfRule>
    <cfRule type="cellIs" dxfId="1213" priority="1290" operator="equal">
      <formula>"Bajo"</formula>
    </cfRule>
  </conditionalFormatting>
  <conditionalFormatting sqref="N91:N93">
    <cfRule type="containsText" dxfId="1212" priority="1286" operator="containsText" text="❌">
      <formula>NOT(ISERROR(SEARCH("❌",N91)))</formula>
    </cfRule>
  </conditionalFormatting>
  <conditionalFormatting sqref="K94">
    <cfRule type="cellIs" dxfId="1211" priority="1281" operator="equal">
      <formula>"Muy Alta"</formula>
    </cfRule>
    <cfRule type="cellIs" dxfId="1210" priority="1282" operator="equal">
      <formula>"Alta"</formula>
    </cfRule>
    <cfRule type="cellIs" dxfId="1209" priority="1283" operator="equal">
      <formula>"Media"</formula>
    </cfRule>
    <cfRule type="cellIs" dxfId="1208" priority="1284" operator="equal">
      <formula>"Baja"</formula>
    </cfRule>
    <cfRule type="cellIs" dxfId="1207" priority="1285" operator="equal">
      <formula>"Muy Baja"</formula>
    </cfRule>
  </conditionalFormatting>
  <conditionalFormatting sqref="O94">
    <cfRule type="cellIs" dxfId="1206" priority="1276" operator="equal">
      <formula>"Catastrófico"</formula>
    </cfRule>
    <cfRule type="cellIs" dxfId="1205" priority="1277" operator="equal">
      <formula>"Mayor"</formula>
    </cfRule>
    <cfRule type="cellIs" dxfId="1204" priority="1278" operator="equal">
      <formula>"Moderado"</formula>
    </cfRule>
    <cfRule type="cellIs" dxfId="1203" priority="1279" operator="equal">
      <formula>"Menor"</formula>
    </cfRule>
    <cfRule type="cellIs" dxfId="1202" priority="1280" operator="equal">
      <formula>"Leve"</formula>
    </cfRule>
  </conditionalFormatting>
  <conditionalFormatting sqref="Q94">
    <cfRule type="cellIs" dxfId="1201" priority="1272" operator="equal">
      <formula>"Extremo"</formula>
    </cfRule>
    <cfRule type="cellIs" dxfId="1200" priority="1273" operator="equal">
      <formula>"Alto"</formula>
    </cfRule>
    <cfRule type="cellIs" dxfId="1199" priority="1274" operator="equal">
      <formula>"Moderado"</formula>
    </cfRule>
    <cfRule type="cellIs" dxfId="1198" priority="1275" operator="equal">
      <formula>"Bajo"</formula>
    </cfRule>
  </conditionalFormatting>
  <conditionalFormatting sqref="N94:N96">
    <cfRule type="containsText" dxfId="1197" priority="1271" operator="containsText" text="❌">
      <formula>NOT(ISERROR(SEARCH("❌",N94)))</formula>
    </cfRule>
  </conditionalFormatting>
  <conditionalFormatting sqref="O97">
    <cfRule type="cellIs" dxfId="1196" priority="1261" operator="equal">
      <formula>"Catastrófico"</formula>
    </cfRule>
    <cfRule type="cellIs" dxfId="1195" priority="1262" operator="equal">
      <formula>"Mayor"</formula>
    </cfRule>
    <cfRule type="cellIs" dxfId="1194" priority="1263" operator="equal">
      <formula>"Moderado"</formula>
    </cfRule>
    <cfRule type="cellIs" dxfId="1193" priority="1264" operator="equal">
      <formula>"Menor"</formula>
    </cfRule>
    <cfRule type="cellIs" dxfId="1192" priority="1265" operator="equal">
      <formula>"Leve"</formula>
    </cfRule>
  </conditionalFormatting>
  <conditionalFormatting sqref="Q97">
    <cfRule type="cellIs" dxfId="1191" priority="1257" operator="equal">
      <formula>"Extremo"</formula>
    </cfRule>
    <cfRule type="cellIs" dxfId="1190" priority="1258" operator="equal">
      <formula>"Alto"</formula>
    </cfRule>
    <cfRule type="cellIs" dxfId="1189" priority="1259" operator="equal">
      <formula>"Moderado"</formula>
    </cfRule>
    <cfRule type="cellIs" dxfId="1188" priority="1260" operator="equal">
      <formula>"Bajo"</formula>
    </cfRule>
  </conditionalFormatting>
  <conditionalFormatting sqref="N97:N99">
    <cfRule type="containsText" dxfId="1187" priority="1256" operator="containsText" text="❌">
      <formula>NOT(ISERROR(SEARCH("❌",N97)))</formula>
    </cfRule>
  </conditionalFormatting>
  <conditionalFormatting sqref="K100">
    <cfRule type="cellIs" dxfId="1186" priority="1251" operator="equal">
      <formula>"Muy Alta"</formula>
    </cfRule>
    <cfRule type="cellIs" dxfId="1185" priority="1252" operator="equal">
      <formula>"Alta"</formula>
    </cfRule>
    <cfRule type="cellIs" dxfId="1184" priority="1253" operator="equal">
      <formula>"Media"</formula>
    </cfRule>
    <cfRule type="cellIs" dxfId="1183" priority="1254" operator="equal">
      <formula>"Baja"</formula>
    </cfRule>
    <cfRule type="cellIs" dxfId="1182" priority="1255" operator="equal">
      <formula>"Muy Baja"</formula>
    </cfRule>
  </conditionalFormatting>
  <conditionalFormatting sqref="O100">
    <cfRule type="cellIs" dxfId="1181" priority="1246" operator="equal">
      <formula>"Catastrófico"</formula>
    </cfRule>
    <cfRule type="cellIs" dxfId="1180" priority="1247" operator="equal">
      <formula>"Mayor"</formula>
    </cfRule>
    <cfRule type="cellIs" dxfId="1179" priority="1248" operator="equal">
      <formula>"Moderado"</formula>
    </cfRule>
    <cfRule type="cellIs" dxfId="1178" priority="1249" operator="equal">
      <formula>"Menor"</formula>
    </cfRule>
    <cfRule type="cellIs" dxfId="1177" priority="1250" operator="equal">
      <formula>"Leve"</formula>
    </cfRule>
  </conditionalFormatting>
  <conditionalFormatting sqref="Q100">
    <cfRule type="cellIs" dxfId="1176" priority="1242" operator="equal">
      <formula>"Extremo"</formula>
    </cfRule>
    <cfRule type="cellIs" dxfId="1175" priority="1243" operator="equal">
      <formula>"Alto"</formula>
    </cfRule>
    <cfRule type="cellIs" dxfId="1174" priority="1244" operator="equal">
      <formula>"Moderado"</formula>
    </cfRule>
    <cfRule type="cellIs" dxfId="1173" priority="1245" operator="equal">
      <formula>"Bajo"</formula>
    </cfRule>
  </conditionalFormatting>
  <conditionalFormatting sqref="N100:N102">
    <cfRule type="containsText" dxfId="1172" priority="1241" operator="containsText" text="❌">
      <formula>NOT(ISERROR(SEARCH("❌",N100)))</formula>
    </cfRule>
  </conditionalFormatting>
  <conditionalFormatting sqref="K103">
    <cfRule type="cellIs" dxfId="1171" priority="1236" operator="equal">
      <formula>"Muy Alta"</formula>
    </cfRule>
    <cfRule type="cellIs" dxfId="1170" priority="1237" operator="equal">
      <formula>"Alta"</formula>
    </cfRule>
    <cfRule type="cellIs" dxfId="1169" priority="1238" operator="equal">
      <formula>"Media"</formula>
    </cfRule>
    <cfRule type="cellIs" dxfId="1168" priority="1239" operator="equal">
      <formula>"Baja"</formula>
    </cfRule>
    <cfRule type="cellIs" dxfId="1167" priority="1240" operator="equal">
      <formula>"Muy Baja"</formula>
    </cfRule>
  </conditionalFormatting>
  <conditionalFormatting sqref="O103">
    <cfRule type="cellIs" dxfId="1166" priority="1231" operator="equal">
      <formula>"Catastrófico"</formula>
    </cfRule>
    <cfRule type="cellIs" dxfId="1165" priority="1232" operator="equal">
      <formula>"Mayor"</formula>
    </cfRule>
    <cfRule type="cellIs" dxfId="1164" priority="1233" operator="equal">
      <formula>"Moderado"</formula>
    </cfRule>
    <cfRule type="cellIs" dxfId="1163" priority="1234" operator="equal">
      <formula>"Menor"</formula>
    </cfRule>
    <cfRule type="cellIs" dxfId="1162" priority="1235" operator="equal">
      <formula>"Leve"</formula>
    </cfRule>
  </conditionalFormatting>
  <conditionalFormatting sqref="Q103">
    <cfRule type="cellIs" dxfId="1161" priority="1227" operator="equal">
      <formula>"Extremo"</formula>
    </cfRule>
    <cfRule type="cellIs" dxfId="1160" priority="1228" operator="equal">
      <formula>"Alto"</formula>
    </cfRule>
    <cfRule type="cellIs" dxfId="1159" priority="1229" operator="equal">
      <formula>"Moderado"</formula>
    </cfRule>
    <cfRule type="cellIs" dxfId="1158" priority="1230" operator="equal">
      <formula>"Bajo"</formula>
    </cfRule>
  </conditionalFormatting>
  <conditionalFormatting sqref="N103:N105">
    <cfRule type="containsText" dxfId="1157" priority="1226" operator="containsText" text="❌">
      <formula>NOT(ISERROR(SEARCH("❌",N103)))</formula>
    </cfRule>
  </conditionalFormatting>
  <conditionalFormatting sqref="K106">
    <cfRule type="cellIs" dxfId="1156" priority="1221" operator="equal">
      <formula>"Muy Alta"</formula>
    </cfRule>
    <cfRule type="cellIs" dxfId="1155" priority="1222" operator="equal">
      <formula>"Alta"</formula>
    </cfRule>
    <cfRule type="cellIs" dxfId="1154" priority="1223" operator="equal">
      <formula>"Media"</formula>
    </cfRule>
    <cfRule type="cellIs" dxfId="1153" priority="1224" operator="equal">
      <formula>"Baja"</formula>
    </cfRule>
    <cfRule type="cellIs" dxfId="1152" priority="1225" operator="equal">
      <formula>"Muy Baja"</formula>
    </cfRule>
  </conditionalFormatting>
  <conditionalFormatting sqref="O106">
    <cfRule type="cellIs" dxfId="1151" priority="1216" operator="equal">
      <formula>"Catastrófico"</formula>
    </cfRule>
    <cfRule type="cellIs" dxfId="1150" priority="1217" operator="equal">
      <formula>"Mayor"</formula>
    </cfRule>
    <cfRule type="cellIs" dxfId="1149" priority="1218" operator="equal">
      <formula>"Moderado"</formula>
    </cfRule>
    <cfRule type="cellIs" dxfId="1148" priority="1219" operator="equal">
      <formula>"Menor"</formula>
    </cfRule>
    <cfRule type="cellIs" dxfId="1147" priority="1220" operator="equal">
      <formula>"Leve"</formula>
    </cfRule>
  </conditionalFormatting>
  <conditionalFormatting sqref="Q106">
    <cfRule type="cellIs" dxfId="1146" priority="1212" operator="equal">
      <formula>"Extremo"</formula>
    </cfRule>
    <cfRule type="cellIs" dxfId="1145" priority="1213" operator="equal">
      <formula>"Alto"</formula>
    </cfRule>
    <cfRule type="cellIs" dxfId="1144" priority="1214" operator="equal">
      <formula>"Moderado"</formula>
    </cfRule>
    <cfRule type="cellIs" dxfId="1143" priority="1215" operator="equal">
      <formula>"Bajo"</formula>
    </cfRule>
  </conditionalFormatting>
  <conditionalFormatting sqref="N106:N108">
    <cfRule type="containsText" dxfId="1142" priority="1211" operator="containsText" text="❌">
      <formula>NOT(ISERROR(SEARCH("❌",N106)))</formula>
    </cfRule>
  </conditionalFormatting>
  <conditionalFormatting sqref="K124">
    <cfRule type="cellIs" dxfId="1141" priority="1206" operator="equal">
      <formula>"Muy Alta"</formula>
    </cfRule>
    <cfRule type="cellIs" dxfId="1140" priority="1207" operator="equal">
      <formula>"Alta"</formula>
    </cfRule>
    <cfRule type="cellIs" dxfId="1139" priority="1208" operator="equal">
      <formula>"Media"</formula>
    </cfRule>
    <cfRule type="cellIs" dxfId="1138" priority="1209" operator="equal">
      <formula>"Baja"</formula>
    </cfRule>
    <cfRule type="cellIs" dxfId="1137" priority="1210" operator="equal">
      <formula>"Muy Baja"</formula>
    </cfRule>
  </conditionalFormatting>
  <conditionalFormatting sqref="O124">
    <cfRule type="cellIs" dxfId="1136" priority="1201" operator="equal">
      <formula>"Catastrófico"</formula>
    </cfRule>
    <cfRule type="cellIs" dxfId="1135" priority="1202" operator="equal">
      <formula>"Mayor"</formula>
    </cfRule>
    <cfRule type="cellIs" dxfId="1134" priority="1203" operator="equal">
      <formula>"Moderado"</formula>
    </cfRule>
    <cfRule type="cellIs" dxfId="1133" priority="1204" operator="equal">
      <formula>"Menor"</formula>
    </cfRule>
    <cfRule type="cellIs" dxfId="1132" priority="1205" operator="equal">
      <formula>"Leve"</formula>
    </cfRule>
  </conditionalFormatting>
  <conditionalFormatting sqref="Q124">
    <cfRule type="cellIs" dxfId="1131" priority="1197" operator="equal">
      <formula>"Extremo"</formula>
    </cfRule>
    <cfRule type="cellIs" dxfId="1130" priority="1198" operator="equal">
      <formula>"Alto"</formula>
    </cfRule>
    <cfRule type="cellIs" dxfId="1129" priority="1199" operator="equal">
      <formula>"Moderado"</formula>
    </cfRule>
    <cfRule type="cellIs" dxfId="1128" priority="1200" operator="equal">
      <formula>"Bajo"</formula>
    </cfRule>
  </conditionalFormatting>
  <conditionalFormatting sqref="N124:N126">
    <cfRule type="containsText" dxfId="1127" priority="1196" operator="containsText" text="❌">
      <formula>NOT(ISERROR(SEARCH("❌",N124)))</formula>
    </cfRule>
  </conditionalFormatting>
  <conditionalFormatting sqref="AB109">
    <cfRule type="cellIs" dxfId="1126" priority="1191" operator="equal">
      <formula>"Muy Alta"</formula>
    </cfRule>
    <cfRule type="cellIs" dxfId="1125" priority="1192" operator="equal">
      <formula>"Alta"</formula>
    </cfRule>
    <cfRule type="cellIs" dxfId="1124" priority="1193" operator="equal">
      <formula>"Media"</formula>
    </cfRule>
    <cfRule type="cellIs" dxfId="1123" priority="1194" operator="equal">
      <formula>"Baja"</formula>
    </cfRule>
    <cfRule type="cellIs" dxfId="1122" priority="1195" operator="equal">
      <formula>"Muy Baja"</formula>
    </cfRule>
  </conditionalFormatting>
  <conditionalFormatting sqref="AD109">
    <cfRule type="cellIs" dxfId="1121" priority="1186" operator="equal">
      <formula>"Catastrófico"</formula>
    </cfRule>
    <cfRule type="cellIs" dxfId="1120" priority="1187" operator="equal">
      <formula>"Mayor"</formula>
    </cfRule>
    <cfRule type="cellIs" dxfId="1119" priority="1188" operator="equal">
      <formula>"Moderado"</formula>
    </cfRule>
    <cfRule type="cellIs" dxfId="1118" priority="1189" operator="equal">
      <formula>"Menor"</formula>
    </cfRule>
    <cfRule type="cellIs" dxfId="1117" priority="1190" operator="equal">
      <formula>"Leve"</formula>
    </cfRule>
  </conditionalFormatting>
  <conditionalFormatting sqref="AF109">
    <cfRule type="cellIs" dxfId="1116" priority="1182" operator="equal">
      <formula>"Extremo"</formula>
    </cfRule>
    <cfRule type="cellIs" dxfId="1115" priority="1183" operator="equal">
      <formula>"Alto"</formula>
    </cfRule>
    <cfRule type="cellIs" dxfId="1114" priority="1184" operator="equal">
      <formula>"Moderado"</formula>
    </cfRule>
    <cfRule type="cellIs" dxfId="1113" priority="1185" operator="equal">
      <formula>"Bajo"</formula>
    </cfRule>
  </conditionalFormatting>
  <conditionalFormatting sqref="AB110">
    <cfRule type="cellIs" dxfId="1112" priority="1177" operator="equal">
      <formula>"Muy Alta"</formula>
    </cfRule>
    <cfRule type="cellIs" dxfId="1111" priority="1178" operator="equal">
      <formula>"Alta"</formula>
    </cfRule>
    <cfRule type="cellIs" dxfId="1110" priority="1179" operator="equal">
      <formula>"Media"</formula>
    </cfRule>
    <cfRule type="cellIs" dxfId="1109" priority="1180" operator="equal">
      <formula>"Baja"</formula>
    </cfRule>
    <cfRule type="cellIs" dxfId="1108" priority="1181" operator="equal">
      <formula>"Muy Baja"</formula>
    </cfRule>
  </conditionalFormatting>
  <conditionalFormatting sqref="AD110">
    <cfRule type="cellIs" dxfId="1107" priority="1172" operator="equal">
      <formula>"Catastrófico"</formula>
    </cfRule>
    <cfRule type="cellIs" dxfId="1106" priority="1173" operator="equal">
      <formula>"Mayor"</formula>
    </cfRule>
    <cfRule type="cellIs" dxfId="1105" priority="1174" operator="equal">
      <formula>"Moderado"</formula>
    </cfRule>
    <cfRule type="cellIs" dxfId="1104" priority="1175" operator="equal">
      <formula>"Menor"</formula>
    </cfRule>
    <cfRule type="cellIs" dxfId="1103" priority="1176" operator="equal">
      <formula>"Leve"</formula>
    </cfRule>
  </conditionalFormatting>
  <conditionalFormatting sqref="AF110">
    <cfRule type="cellIs" dxfId="1102" priority="1168" operator="equal">
      <formula>"Extremo"</formula>
    </cfRule>
    <cfRule type="cellIs" dxfId="1101" priority="1169" operator="equal">
      <formula>"Alto"</formula>
    </cfRule>
    <cfRule type="cellIs" dxfId="1100" priority="1170" operator="equal">
      <formula>"Moderado"</formula>
    </cfRule>
    <cfRule type="cellIs" dxfId="1099" priority="1171" operator="equal">
      <formula>"Bajo"</formula>
    </cfRule>
  </conditionalFormatting>
  <conditionalFormatting sqref="AB111">
    <cfRule type="cellIs" dxfId="1098" priority="1163" operator="equal">
      <formula>"Muy Alta"</formula>
    </cfRule>
    <cfRule type="cellIs" dxfId="1097" priority="1164" operator="equal">
      <formula>"Alta"</formula>
    </cfRule>
    <cfRule type="cellIs" dxfId="1096" priority="1165" operator="equal">
      <formula>"Media"</formula>
    </cfRule>
    <cfRule type="cellIs" dxfId="1095" priority="1166" operator="equal">
      <formula>"Baja"</formula>
    </cfRule>
    <cfRule type="cellIs" dxfId="1094" priority="1167" operator="equal">
      <formula>"Muy Baja"</formula>
    </cfRule>
  </conditionalFormatting>
  <conditionalFormatting sqref="AD111">
    <cfRule type="cellIs" dxfId="1093" priority="1158" operator="equal">
      <formula>"Catastrófico"</formula>
    </cfRule>
    <cfRule type="cellIs" dxfId="1092" priority="1159" operator="equal">
      <formula>"Mayor"</formula>
    </cfRule>
    <cfRule type="cellIs" dxfId="1091" priority="1160" operator="equal">
      <formula>"Moderado"</formula>
    </cfRule>
    <cfRule type="cellIs" dxfId="1090" priority="1161" operator="equal">
      <formula>"Menor"</formula>
    </cfRule>
    <cfRule type="cellIs" dxfId="1089" priority="1162" operator="equal">
      <formula>"Leve"</formula>
    </cfRule>
  </conditionalFormatting>
  <conditionalFormatting sqref="AF111">
    <cfRule type="cellIs" dxfId="1088" priority="1154" operator="equal">
      <formula>"Extremo"</formula>
    </cfRule>
    <cfRule type="cellIs" dxfId="1087" priority="1155" operator="equal">
      <formula>"Alto"</formula>
    </cfRule>
    <cfRule type="cellIs" dxfId="1086" priority="1156" operator="equal">
      <formula>"Moderado"</formula>
    </cfRule>
    <cfRule type="cellIs" dxfId="1085" priority="1157" operator="equal">
      <formula>"Bajo"</formula>
    </cfRule>
  </conditionalFormatting>
  <conditionalFormatting sqref="K109">
    <cfRule type="cellIs" dxfId="1084" priority="1149" operator="equal">
      <formula>"Muy Alta"</formula>
    </cfRule>
    <cfRule type="cellIs" dxfId="1083" priority="1150" operator="equal">
      <formula>"Alta"</formula>
    </cfRule>
    <cfRule type="cellIs" dxfId="1082" priority="1151" operator="equal">
      <formula>"Media"</formula>
    </cfRule>
    <cfRule type="cellIs" dxfId="1081" priority="1152" operator="equal">
      <formula>"Baja"</formula>
    </cfRule>
    <cfRule type="cellIs" dxfId="1080" priority="1153" operator="equal">
      <formula>"Muy Baja"</formula>
    </cfRule>
  </conditionalFormatting>
  <conditionalFormatting sqref="O109">
    <cfRule type="cellIs" dxfId="1079" priority="1144" operator="equal">
      <formula>"Catastrófico"</formula>
    </cfRule>
    <cfRule type="cellIs" dxfId="1078" priority="1145" operator="equal">
      <formula>"Mayor"</formula>
    </cfRule>
    <cfRule type="cellIs" dxfId="1077" priority="1146" operator="equal">
      <formula>"Moderado"</formula>
    </cfRule>
    <cfRule type="cellIs" dxfId="1076" priority="1147" operator="equal">
      <formula>"Menor"</formula>
    </cfRule>
    <cfRule type="cellIs" dxfId="1075" priority="1148" operator="equal">
      <formula>"Leve"</formula>
    </cfRule>
  </conditionalFormatting>
  <conditionalFormatting sqref="Q109">
    <cfRule type="cellIs" dxfId="1074" priority="1140" operator="equal">
      <formula>"Extremo"</formula>
    </cfRule>
    <cfRule type="cellIs" dxfId="1073" priority="1141" operator="equal">
      <formula>"Alto"</formula>
    </cfRule>
    <cfRule type="cellIs" dxfId="1072" priority="1142" operator="equal">
      <formula>"Moderado"</formula>
    </cfRule>
    <cfRule type="cellIs" dxfId="1071" priority="1143" operator="equal">
      <formula>"Bajo"</formula>
    </cfRule>
  </conditionalFormatting>
  <conditionalFormatting sqref="N109:N111">
    <cfRule type="containsText" dxfId="1070" priority="1139" operator="containsText" text="❌">
      <formula>NOT(ISERROR(SEARCH("❌",N109)))</formula>
    </cfRule>
  </conditionalFormatting>
  <conditionalFormatting sqref="AB112">
    <cfRule type="cellIs" dxfId="1069" priority="1134" operator="equal">
      <formula>"Muy Alta"</formula>
    </cfRule>
    <cfRule type="cellIs" dxfId="1068" priority="1135" operator="equal">
      <formula>"Alta"</formula>
    </cfRule>
    <cfRule type="cellIs" dxfId="1067" priority="1136" operator="equal">
      <formula>"Media"</formula>
    </cfRule>
    <cfRule type="cellIs" dxfId="1066" priority="1137" operator="equal">
      <formula>"Baja"</formula>
    </cfRule>
    <cfRule type="cellIs" dxfId="1065" priority="1138" operator="equal">
      <formula>"Muy Baja"</formula>
    </cfRule>
  </conditionalFormatting>
  <conditionalFormatting sqref="AD112">
    <cfRule type="cellIs" dxfId="1064" priority="1129" operator="equal">
      <formula>"Catastrófico"</formula>
    </cfRule>
    <cfRule type="cellIs" dxfId="1063" priority="1130" operator="equal">
      <formula>"Mayor"</formula>
    </cfRule>
    <cfRule type="cellIs" dxfId="1062" priority="1131" operator="equal">
      <formula>"Moderado"</formula>
    </cfRule>
    <cfRule type="cellIs" dxfId="1061" priority="1132" operator="equal">
      <formula>"Menor"</formula>
    </cfRule>
    <cfRule type="cellIs" dxfId="1060" priority="1133" operator="equal">
      <formula>"Leve"</formula>
    </cfRule>
  </conditionalFormatting>
  <conditionalFormatting sqref="AF112">
    <cfRule type="cellIs" dxfId="1059" priority="1125" operator="equal">
      <formula>"Extremo"</formula>
    </cfRule>
    <cfRule type="cellIs" dxfId="1058" priority="1126" operator="equal">
      <formula>"Alto"</formula>
    </cfRule>
    <cfRule type="cellIs" dxfId="1057" priority="1127" operator="equal">
      <formula>"Moderado"</formula>
    </cfRule>
    <cfRule type="cellIs" dxfId="1056" priority="1128" operator="equal">
      <formula>"Bajo"</formula>
    </cfRule>
  </conditionalFormatting>
  <conditionalFormatting sqref="AB113">
    <cfRule type="cellIs" dxfId="1055" priority="1120" operator="equal">
      <formula>"Muy Alta"</formula>
    </cfRule>
    <cfRule type="cellIs" dxfId="1054" priority="1121" operator="equal">
      <formula>"Alta"</formula>
    </cfRule>
    <cfRule type="cellIs" dxfId="1053" priority="1122" operator="equal">
      <formula>"Media"</formula>
    </cfRule>
    <cfRule type="cellIs" dxfId="1052" priority="1123" operator="equal">
      <formula>"Baja"</formula>
    </cfRule>
    <cfRule type="cellIs" dxfId="1051" priority="1124" operator="equal">
      <formula>"Muy Baja"</formula>
    </cfRule>
  </conditionalFormatting>
  <conditionalFormatting sqref="AD113">
    <cfRule type="cellIs" dxfId="1050" priority="1115" operator="equal">
      <formula>"Catastrófico"</formula>
    </cfRule>
    <cfRule type="cellIs" dxfId="1049" priority="1116" operator="equal">
      <formula>"Mayor"</formula>
    </cfRule>
    <cfRule type="cellIs" dxfId="1048" priority="1117" operator="equal">
      <formula>"Moderado"</formula>
    </cfRule>
    <cfRule type="cellIs" dxfId="1047" priority="1118" operator="equal">
      <formula>"Menor"</formula>
    </cfRule>
    <cfRule type="cellIs" dxfId="1046" priority="1119" operator="equal">
      <formula>"Leve"</formula>
    </cfRule>
  </conditionalFormatting>
  <conditionalFormatting sqref="AF113">
    <cfRule type="cellIs" dxfId="1045" priority="1111" operator="equal">
      <formula>"Extremo"</formula>
    </cfRule>
    <cfRule type="cellIs" dxfId="1044" priority="1112" operator="equal">
      <formula>"Alto"</formula>
    </cfRule>
    <cfRule type="cellIs" dxfId="1043" priority="1113" operator="equal">
      <formula>"Moderado"</formula>
    </cfRule>
    <cfRule type="cellIs" dxfId="1042" priority="1114" operator="equal">
      <formula>"Bajo"</formula>
    </cfRule>
  </conditionalFormatting>
  <conditionalFormatting sqref="AB114">
    <cfRule type="cellIs" dxfId="1041" priority="1106" operator="equal">
      <formula>"Muy Alta"</formula>
    </cfRule>
    <cfRule type="cellIs" dxfId="1040" priority="1107" operator="equal">
      <formula>"Alta"</formula>
    </cfRule>
    <cfRule type="cellIs" dxfId="1039" priority="1108" operator="equal">
      <formula>"Media"</formula>
    </cfRule>
    <cfRule type="cellIs" dxfId="1038" priority="1109" operator="equal">
      <formula>"Baja"</formula>
    </cfRule>
    <cfRule type="cellIs" dxfId="1037" priority="1110" operator="equal">
      <formula>"Muy Baja"</formula>
    </cfRule>
  </conditionalFormatting>
  <conditionalFormatting sqref="AD114">
    <cfRule type="cellIs" dxfId="1036" priority="1101" operator="equal">
      <formula>"Catastrófico"</formula>
    </cfRule>
    <cfRule type="cellIs" dxfId="1035" priority="1102" operator="equal">
      <formula>"Mayor"</formula>
    </cfRule>
    <cfRule type="cellIs" dxfId="1034" priority="1103" operator="equal">
      <formula>"Moderado"</formula>
    </cfRule>
    <cfRule type="cellIs" dxfId="1033" priority="1104" operator="equal">
      <formula>"Menor"</formula>
    </cfRule>
    <cfRule type="cellIs" dxfId="1032" priority="1105" operator="equal">
      <formula>"Leve"</formula>
    </cfRule>
  </conditionalFormatting>
  <conditionalFormatting sqref="AF114">
    <cfRule type="cellIs" dxfId="1031" priority="1097" operator="equal">
      <formula>"Extremo"</formula>
    </cfRule>
    <cfRule type="cellIs" dxfId="1030" priority="1098" operator="equal">
      <formula>"Alto"</formula>
    </cfRule>
    <cfRule type="cellIs" dxfId="1029" priority="1099" operator="equal">
      <formula>"Moderado"</formula>
    </cfRule>
    <cfRule type="cellIs" dxfId="1028" priority="1100" operator="equal">
      <formula>"Bajo"</formula>
    </cfRule>
  </conditionalFormatting>
  <conditionalFormatting sqref="K112">
    <cfRule type="cellIs" dxfId="1027" priority="1092" operator="equal">
      <formula>"Muy Alta"</formula>
    </cfRule>
    <cfRule type="cellIs" dxfId="1026" priority="1093" operator="equal">
      <formula>"Alta"</formula>
    </cfRule>
    <cfRule type="cellIs" dxfId="1025" priority="1094" operator="equal">
      <formula>"Media"</formula>
    </cfRule>
    <cfRule type="cellIs" dxfId="1024" priority="1095" operator="equal">
      <formula>"Baja"</formula>
    </cfRule>
    <cfRule type="cellIs" dxfId="1023" priority="1096" operator="equal">
      <formula>"Muy Baja"</formula>
    </cfRule>
  </conditionalFormatting>
  <conditionalFormatting sqref="O112">
    <cfRule type="cellIs" dxfId="1022" priority="1087" operator="equal">
      <formula>"Catastrófico"</formula>
    </cfRule>
    <cfRule type="cellIs" dxfId="1021" priority="1088" operator="equal">
      <formula>"Mayor"</formula>
    </cfRule>
    <cfRule type="cellIs" dxfId="1020" priority="1089" operator="equal">
      <formula>"Moderado"</formula>
    </cfRule>
    <cfRule type="cellIs" dxfId="1019" priority="1090" operator="equal">
      <formula>"Menor"</formula>
    </cfRule>
    <cfRule type="cellIs" dxfId="1018" priority="1091" operator="equal">
      <formula>"Leve"</formula>
    </cfRule>
  </conditionalFormatting>
  <conditionalFormatting sqref="Q112">
    <cfRule type="cellIs" dxfId="1017" priority="1083" operator="equal">
      <formula>"Extremo"</formula>
    </cfRule>
    <cfRule type="cellIs" dxfId="1016" priority="1084" operator="equal">
      <formula>"Alto"</formula>
    </cfRule>
    <cfRule type="cellIs" dxfId="1015" priority="1085" operator="equal">
      <formula>"Moderado"</formula>
    </cfRule>
    <cfRule type="cellIs" dxfId="1014" priority="1086" operator="equal">
      <formula>"Bajo"</formula>
    </cfRule>
  </conditionalFormatting>
  <conditionalFormatting sqref="N112:N114">
    <cfRule type="containsText" dxfId="1013" priority="1082" operator="containsText" text="❌">
      <formula>NOT(ISERROR(SEARCH("❌",N112)))</formula>
    </cfRule>
  </conditionalFormatting>
  <conditionalFormatting sqref="AB115">
    <cfRule type="cellIs" dxfId="1012" priority="1077" operator="equal">
      <formula>"Muy Alta"</formula>
    </cfRule>
    <cfRule type="cellIs" dxfId="1011" priority="1078" operator="equal">
      <formula>"Alta"</formula>
    </cfRule>
    <cfRule type="cellIs" dxfId="1010" priority="1079" operator="equal">
      <formula>"Media"</formula>
    </cfRule>
    <cfRule type="cellIs" dxfId="1009" priority="1080" operator="equal">
      <formula>"Baja"</formula>
    </cfRule>
    <cfRule type="cellIs" dxfId="1008" priority="1081" operator="equal">
      <formula>"Muy Baja"</formula>
    </cfRule>
  </conditionalFormatting>
  <conditionalFormatting sqref="AD115">
    <cfRule type="cellIs" dxfId="1007" priority="1072" operator="equal">
      <formula>"Catastrófico"</formula>
    </cfRule>
    <cfRule type="cellIs" dxfId="1006" priority="1073" operator="equal">
      <formula>"Mayor"</formula>
    </cfRule>
    <cfRule type="cellIs" dxfId="1005" priority="1074" operator="equal">
      <formula>"Moderado"</formula>
    </cfRule>
    <cfRule type="cellIs" dxfId="1004" priority="1075" operator="equal">
      <formula>"Menor"</formula>
    </cfRule>
    <cfRule type="cellIs" dxfId="1003" priority="1076" operator="equal">
      <formula>"Leve"</formula>
    </cfRule>
  </conditionalFormatting>
  <conditionalFormatting sqref="AF115">
    <cfRule type="cellIs" dxfId="1002" priority="1068" operator="equal">
      <formula>"Extremo"</formula>
    </cfRule>
    <cfRule type="cellIs" dxfId="1001" priority="1069" operator="equal">
      <formula>"Alto"</formula>
    </cfRule>
    <cfRule type="cellIs" dxfId="1000" priority="1070" operator="equal">
      <formula>"Moderado"</formula>
    </cfRule>
    <cfRule type="cellIs" dxfId="999" priority="1071" operator="equal">
      <formula>"Bajo"</formula>
    </cfRule>
  </conditionalFormatting>
  <conditionalFormatting sqref="AB116">
    <cfRule type="cellIs" dxfId="998" priority="1063" operator="equal">
      <formula>"Muy Alta"</formula>
    </cfRule>
    <cfRule type="cellIs" dxfId="997" priority="1064" operator="equal">
      <formula>"Alta"</formula>
    </cfRule>
    <cfRule type="cellIs" dxfId="996" priority="1065" operator="equal">
      <formula>"Media"</formula>
    </cfRule>
    <cfRule type="cellIs" dxfId="995" priority="1066" operator="equal">
      <formula>"Baja"</formula>
    </cfRule>
    <cfRule type="cellIs" dxfId="994" priority="1067" operator="equal">
      <formula>"Muy Baja"</formula>
    </cfRule>
  </conditionalFormatting>
  <conditionalFormatting sqref="AD116">
    <cfRule type="cellIs" dxfId="993" priority="1058" operator="equal">
      <formula>"Catastrófico"</formula>
    </cfRule>
    <cfRule type="cellIs" dxfId="992" priority="1059" operator="equal">
      <formula>"Mayor"</formula>
    </cfRule>
    <cfRule type="cellIs" dxfId="991" priority="1060" operator="equal">
      <formula>"Moderado"</formula>
    </cfRule>
    <cfRule type="cellIs" dxfId="990" priority="1061" operator="equal">
      <formula>"Menor"</formula>
    </cfRule>
    <cfRule type="cellIs" dxfId="989" priority="1062" operator="equal">
      <formula>"Leve"</formula>
    </cfRule>
  </conditionalFormatting>
  <conditionalFormatting sqref="AF116">
    <cfRule type="cellIs" dxfId="988" priority="1054" operator="equal">
      <formula>"Extremo"</formula>
    </cfRule>
    <cfRule type="cellIs" dxfId="987" priority="1055" operator="equal">
      <formula>"Alto"</formula>
    </cfRule>
    <cfRule type="cellIs" dxfId="986" priority="1056" operator="equal">
      <formula>"Moderado"</formula>
    </cfRule>
    <cfRule type="cellIs" dxfId="985" priority="1057" operator="equal">
      <formula>"Bajo"</formula>
    </cfRule>
  </conditionalFormatting>
  <conditionalFormatting sqref="AB117">
    <cfRule type="cellIs" dxfId="984" priority="1049" operator="equal">
      <formula>"Muy Alta"</formula>
    </cfRule>
    <cfRule type="cellIs" dxfId="983" priority="1050" operator="equal">
      <formula>"Alta"</formula>
    </cfRule>
    <cfRule type="cellIs" dxfId="982" priority="1051" operator="equal">
      <formula>"Media"</formula>
    </cfRule>
    <cfRule type="cellIs" dxfId="981" priority="1052" operator="equal">
      <formula>"Baja"</formula>
    </cfRule>
    <cfRule type="cellIs" dxfId="980" priority="1053" operator="equal">
      <formula>"Muy Baja"</formula>
    </cfRule>
  </conditionalFormatting>
  <conditionalFormatting sqref="AD117">
    <cfRule type="cellIs" dxfId="979" priority="1044" operator="equal">
      <formula>"Catastrófico"</formula>
    </cfRule>
    <cfRule type="cellIs" dxfId="978" priority="1045" operator="equal">
      <formula>"Mayor"</formula>
    </cfRule>
    <cfRule type="cellIs" dxfId="977" priority="1046" operator="equal">
      <formula>"Moderado"</formula>
    </cfRule>
    <cfRule type="cellIs" dxfId="976" priority="1047" operator="equal">
      <formula>"Menor"</formula>
    </cfRule>
    <cfRule type="cellIs" dxfId="975" priority="1048" operator="equal">
      <formula>"Leve"</formula>
    </cfRule>
  </conditionalFormatting>
  <conditionalFormatting sqref="AF117">
    <cfRule type="cellIs" dxfId="974" priority="1040" operator="equal">
      <formula>"Extremo"</formula>
    </cfRule>
    <cfRule type="cellIs" dxfId="973" priority="1041" operator="equal">
      <formula>"Alto"</formula>
    </cfRule>
    <cfRule type="cellIs" dxfId="972" priority="1042" operator="equal">
      <formula>"Moderado"</formula>
    </cfRule>
    <cfRule type="cellIs" dxfId="971" priority="1043" operator="equal">
      <formula>"Bajo"</formula>
    </cfRule>
  </conditionalFormatting>
  <conditionalFormatting sqref="K115">
    <cfRule type="cellIs" dxfId="970" priority="1035" operator="equal">
      <formula>"Muy Alta"</formula>
    </cfRule>
    <cfRule type="cellIs" dxfId="969" priority="1036" operator="equal">
      <formula>"Alta"</formula>
    </cfRule>
    <cfRule type="cellIs" dxfId="968" priority="1037" operator="equal">
      <formula>"Media"</formula>
    </cfRule>
    <cfRule type="cellIs" dxfId="967" priority="1038" operator="equal">
      <formula>"Baja"</formula>
    </cfRule>
    <cfRule type="cellIs" dxfId="966" priority="1039" operator="equal">
      <formula>"Muy Baja"</formula>
    </cfRule>
  </conditionalFormatting>
  <conditionalFormatting sqref="O115">
    <cfRule type="cellIs" dxfId="965" priority="1030" operator="equal">
      <formula>"Catastrófico"</formula>
    </cfRule>
    <cfRule type="cellIs" dxfId="964" priority="1031" operator="equal">
      <formula>"Mayor"</formula>
    </cfRule>
    <cfRule type="cellIs" dxfId="963" priority="1032" operator="equal">
      <formula>"Moderado"</formula>
    </cfRule>
    <cfRule type="cellIs" dxfId="962" priority="1033" operator="equal">
      <formula>"Menor"</formula>
    </cfRule>
    <cfRule type="cellIs" dxfId="961" priority="1034" operator="equal">
      <formula>"Leve"</formula>
    </cfRule>
  </conditionalFormatting>
  <conditionalFormatting sqref="Q115">
    <cfRule type="cellIs" dxfId="960" priority="1026" operator="equal">
      <formula>"Extremo"</formula>
    </cfRule>
    <cfRule type="cellIs" dxfId="959" priority="1027" operator="equal">
      <formula>"Alto"</formula>
    </cfRule>
    <cfRule type="cellIs" dxfId="958" priority="1028" operator="equal">
      <formula>"Moderado"</formula>
    </cfRule>
    <cfRule type="cellIs" dxfId="957" priority="1029" operator="equal">
      <formula>"Bajo"</formula>
    </cfRule>
  </conditionalFormatting>
  <conditionalFormatting sqref="N115:N117">
    <cfRule type="containsText" dxfId="956" priority="1025" operator="containsText" text="❌">
      <formula>NOT(ISERROR(SEARCH("❌",N115)))</formula>
    </cfRule>
  </conditionalFormatting>
  <conditionalFormatting sqref="AB118">
    <cfRule type="cellIs" dxfId="955" priority="1020" operator="equal">
      <formula>"Muy Alta"</formula>
    </cfRule>
    <cfRule type="cellIs" dxfId="954" priority="1021" operator="equal">
      <formula>"Alta"</formula>
    </cfRule>
    <cfRule type="cellIs" dxfId="953" priority="1022" operator="equal">
      <formula>"Media"</formula>
    </cfRule>
    <cfRule type="cellIs" dxfId="952" priority="1023" operator="equal">
      <formula>"Baja"</formula>
    </cfRule>
    <cfRule type="cellIs" dxfId="951" priority="1024" operator="equal">
      <formula>"Muy Baja"</formula>
    </cfRule>
  </conditionalFormatting>
  <conditionalFormatting sqref="AD118">
    <cfRule type="cellIs" dxfId="950" priority="1015" operator="equal">
      <formula>"Catastrófico"</formula>
    </cfRule>
    <cfRule type="cellIs" dxfId="949" priority="1016" operator="equal">
      <formula>"Mayor"</formula>
    </cfRule>
    <cfRule type="cellIs" dxfId="948" priority="1017" operator="equal">
      <formula>"Moderado"</formula>
    </cfRule>
    <cfRule type="cellIs" dxfId="947" priority="1018" operator="equal">
      <formula>"Menor"</formula>
    </cfRule>
    <cfRule type="cellIs" dxfId="946" priority="1019" operator="equal">
      <formula>"Leve"</formula>
    </cfRule>
  </conditionalFormatting>
  <conditionalFormatting sqref="AF118">
    <cfRule type="cellIs" dxfId="945" priority="1011" operator="equal">
      <formula>"Extremo"</formula>
    </cfRule>
    <cfRule type="cellIs" dxfId="944" priority="1012" operator="equal">
      <formula>"Alto"</formula>
    </cfRule>
    <cfRule type="cellIs" dxfId="943" priority="1013" operator="equal">
      <formula>"Moderado"</formula>
    </cfRule>
    <cfRule type="cellIs" dxfId="942" priority="1014" operator="equal">
      <formula>"Bajo"</formula>
    </cfRule>
  </conditionalFormatting>
  <conditionalFormatting sqref="AB119">
    <cfRule type="cellIs" dxfId="941" priority="1006" operator="equal">
      <formula>"Muy Alta"</formula>
    </cfRule>
    <cfRule type="cellIs" dxfId="940" priority="1007" operator="equal">
      <formula>"Alta"</formula>
    </cfRule>
    <cfRule type="cellIs" dxfId="939" priority="1008" operator="equal">
      <formula>"Media"</formula>
    </cfRule>
    <cfRule type="cellIs" dxfId="938" priority="1009" operator="equal">
      <formula>"Baja"</formula>
    </cfRule>
    <cfRule type="cellIs" dxfId="937" priority="1010" operator="equal">
      <formula>"Muy Baja"</formula>
    </cfRule>
  </conditionalFormatting>
  <conditionalFormatting sqref="AD119">
    <cfRule type="cellIs" dxfId="936" priority="1001" operator="equal">
      <formula>"Catastrófico"</formula>
    </cfRule>
    <cfRule type="cellIs" dxfId="935" priority="1002" operator="equal">
      <formula>"Mayor"</formula>
    </cfRule>
    <cfRule type="cellIs" dxfId="934" priority="1003" operator="equal">
      <formula>"Moderado"</formula>
    </cfRule>
    <cfRule type="cellIs" dxfId="933" priority="1004" operator="equal">
      <formula>"Menor"</formula>
    </cfRule>
    <cfRule type="cellIs" dxfId="932" priority="1005" operator="equal">
      <formula>"Leve"</formula>
    </cfRule>
  </conditionalFormatting>
  <conditionalFormatting sqref="AF119">
    <cfRule type="cellIs" dxfId="931" priority="997" operator="equal">
      <formula>"Extremo"</formula>
    </cfRule>
    <cfRule type="cellIs" dxfId="930" priority="998" operator="equal">
      <formula>"Alto"</formula>
    </cfRule>
    <cfRule type="cellIs" dxfId="929" priority="999" operator="equal">
      <formula>"Moderado"</formula>
    </cfRule>
    <cfRule type="cellIs" dxfId="928" priority="1000" operator="equal">
      <formula>"Bajo"</formula>
    </cfRule>
  </conditionalFormatting>
  <conditionalFormatting sqref="AB120">
    <cfRule type="cellIs" dxfId="927" priority="992" operator="equal">
      <formula>"Muy Alta"</formula>
    </cfRule>
    <cfRule type="cellIs" dxfId="926" priority="993" operator="equal">
      <formula>"Alta"</formula>
    </cfRule>
    <cfRule type="cellIs" dxfId="925" priority="994" operator="equal">
      <formula>"Media"</formula>
    </cfRule>
    <cfRule type="cellIs" dxfId="924" priority="995" operator="equal">
      <formula>"Baja"</formula>
    </cfRule>
    <cfRule type="cellIs" dxfId="923" priority="996" operator="equal">
      <formula>"Muy Baja"</formula>
    </cfRule>
  </conditionalFormatting>
  <conditionalFormatting sqref="AD120">
    <cfRule type="cellIs" dxfId="922" priority="987" operator="equal">
      <formula>"Catastrófico"</formula>
    </cfRule>
    <cfRule type="cellIs" dxfId="921" priority="988" operator="equal">
      <formula>"Mayor"</formula>
    </cfRule>
    <cfRule type="cellIs" dxfId="920" priority="989" operator="equal">
      <formula>"Moderado"</formula>
    </cfRule>
    <cfRule type="cellIs" dxfId="919" priority="990" operator="equal">
      <formula>"Menor"</formula>
    </cfRule>
    <cfRule type="cellIs" dxfId="918" priority="991" operator="equal">
      <formula>"Leve"</formula>
    </cfRule>
  </conditionalFormatting>
  <conditionalFormatting sqref="AF120">
    <cfRule type="cellIs" dxfId="917" priority="983" operator="equal">
      <formula>"Extremo"</formula>
    </cfRule>
    <cfRule type="cellIs" dxfId="916" priority="984" operator="equal">
      <formula>"Alto"</formula>
    </cfRule>
    <cfRule type="cellIs" dxfId="915" priority="985" operator="equal">
      <formula>"Moderado"</formula>
    </cfRule>
    <cfRule type="cellIs" dxfId="914" priority="986" operator="equal">
      <formula>"Bajo"</formula>
    </cfRule>
  </conditionalFormatting>
  <conditionalFormatting sqref="K118">
    <cfRule type="cellIs" dxfId="913" priority="978" operator="equal">
      <formula>"Muy Alta"</formula>
    </cfRule>
    <cfRule type="cellIs" dxfId="912" priority="979" operator="equal">
      <formula>"Alta"</formula>
    </cfRule>
    <cfRule type="cellIs" dxfId="911" priority="980" operator="equal">
      <formula>"Media"</formula>
    </cfRule>
    <cfRule type="cellIs" dxfId="910" priority="981" operator="equal">
      <formula>"Baja"</formula>
    </cfRule>
    <cfRule type="cellIs" dxfId="909" priority="982" operator="equal">
      <formula>"Muy Baja"</formula>
    </cfRule>
  </conditionalFormatting>
  <conditionalFormatting sqref="O118">
    <cfRule type="cellIs" dxfId="908" priority="973" operator="equal">
      <formula>"Catastrófico"</formula>
    </cfRule>
    <cfRule type="cellIs" dxfId="907" priority="974" operator="equal">
      <formula>"Mayor"</formula>
    </cfRule>
    <cfRule type="cellIs" dxfId="906" priority="975" operator="equal">
      <formula>"Moderado"</formula>
    </cfRule>
    <cfRule type="cellIs" dxfId="905" priority="976" operator="equal">
      <formula>"Menor"</formula>
    </cfRule>
    <cfRule type="cellIs" dxfId="904" priority="977" operator="equal">
      <formula>"Leve"</formula>
    </cfRule>
  </conditionalFormatting>
  <conditionalFormatting sqref="Q118">
    <cfRule type="cellIs" dxfId="903" priority="969" operator="equal">
      <formula>"Extremo"</formula>
    </cfRule>
    <cfRule type="cellIs" dxfId="902" priority="970" operator="equal">
      <formula>"Alto"</formula>
    </cfRule>
    <cfRule type="cellIs" dxfId="901" priority="971" operator="equal">
      <formula>"Moderado"</formula>
    </cfRule>
    <cfRule type="cellIs" dxfId="900" priority="972" operator="equal">
      <formula>"Bajo"</formula>
    </cfRule>
  </conditionalFormatting>
  <conditionalFormatting sqref="N118:N120">
    <cfRule type="containsText" dxfId="899" priority="968" operator="containsText" text="❌">
      <formula>NOT(ISERROR(SEARCH("❌",N118)))</formula>
    </cfRule>
  </conditionalFormatting>
  <conditionalFormatting sqref="AB121">
    <cfRule type="cellIs" dxfId="898" priority="963" operator="equal">
      <formula>"Muy Alta"</formula>
    </cfRule>
    <cfRule type="cellIs" dxfId="897" priority="964" operator="equal">
      <formula>"Alta"</formula>
    </cfRule>
    <cfRule type="cellIs" dxfId="896" priority="965" operator="equal">
      <formula>"Media"</formula>
    </cfRule>
    <cfRule type="cellIs" dxfId="895" priority="966" operator="equal">
      <formula>"Baja"</formula>
    </cfRule>
    <cfRule type="cellIs" dxfId="894" priority="967" operator="equal">
      <formula>"Muy Baja"</formula>
    </cfRule>
  </conditionalFormatting>
  <conditionalFormatting sqref="AD121">
    <cfRule type="cellIs" dxfId="893" priority="958" operator="equal">
      <formula>"Catastrófico"</formula>
    </cfRule>
    <cfRule type="cellIs" dxfId="892" priority="959" operator="equal">
      <formula>"Mayor"</formula>
    </cfRule>
    <cfRule type="cellIs" dxfId="891" priority="960" operator="equal">
      <formula>"Moderado"</formula>
    </cfRule>
    <cfRule type="cellIs" dxfId="890" priority="961" operator="equal">
      <formula>"Menor"</formula>
    </cfRule>
    <cfRule type="cellIs" dxfId="889" priority="962" operator="equal">
      <formula>"Leve"</formula>
    </cfRule>
  </conditionalFormatting>
  <conditionalFormatting sqref="AF121">
    <cfRule type="cellIs" dxfId="888" priority="954" operator="equal">
      <formula>"Extremo"</formula>
    </cfRule>
    <cfRule type="cellIs" dxfId="887" priority="955" operator="equal">
      <formula>"Alto"</formula>
    </cfRule>
    <cfRule type="cellIs" dxfId="886" priority="956" operator="equal">
      <formula>"Moderado"</formula>
    </cfRule>
    <cfRule type="cellIs" dxfId="885" priority="957" operator="equal">
      <formula>"Bajo"</formula>
    </cfRule>
  </conditionalFormatting>
  <conditionalFormatting sqref="AB122">
    <cfRule type="cellIs" dxfId="884" priority="949" operator="equal">
      <formula>"Muy Alta"</formula>
    </cfRule>
    <cfRule type="cellIs" dxfId="883" priority="950" operator="equal">
      <formula>"Alta"</formula>
    </cfRule>
    <cfRule type="cellIs" dxfId="882" priority="951" operator="equal">
      <formula>"Media"</formula>
    </cfRule>
    <cfRule type="cellIs" dxfId="881" priority="952" operator="equal">
      <formula>"Baja"</formula>
    </cfRule>
    <cfRule type="cellIs" dxfId="880" priority="953" operator="equal">
      <formula>"Muy Baja"</formula>
    </cfRule>
  </conditionalFormatting>
  <conditionalFormatting sqref="AD122">
    <cfRule type="cellIs" dxfId="879" priority="944" operator="equal">
      <formula>"Catastrófico"</formula>
    </cfRule>
    <cfRule type="cellIs" dxfId="878" priority="945" operator="equal">
      <formula>"Mayor"</formula>
    </cfRule>
    <cfRule type="cellIs" dxfId="877" priority="946" operator="equal">
      <formula>"Moderado"</formula>
    </cfRule>
    <cfRule type="cellIs" dxfId="876" priority="947" operator="equal">
      <formula>"Menor"</formula>
    </cfRule>
    <cfRule type="cellIs" dxfId="875" priority="948" operator="equal">
      <formula>"Leve"</formula>
    </cfRule>
  </conditionalFormatting>
  <conditionalFormatting sqref="AF122">
    <cfRule type="cellIs" dxfId="874" priority="940" operator="equal">
      <formula>"Extremo"</formula>
    </cfRule>
    <cfRule type="cellIs" dxfId="873" priority="941" operator="equal">
      <formula>"Alto"</formula>
    </cfRule>
    <cfRule type="cellIs" dxfId="872" priority="942" operator="equal">
      <formula>"Moderado"</formula>
    </cfRule>
    <cfRule type="cellIs" dxfId="871" priority="943" operator="equal">
      <formula>"Bajo"</formula>
    </cfRule>
  </conditionalFormatting>
  <conditionalFormatting sqref="AB123:AB126">
    <cfRule type="cellIs" dxfId="870" priority="935" operator="equal">
      <formula>"Muy Alta"</formula>
    </cfRule>
    <cfRule type="cellIs" dxfId="869" priority="936" operator="equal">
      <formula>"Alta"</formula>
    </cfRule>
    <cfRule type="cellIs" dxfId="868" priority="937" operator="equal">
      <formula>"Media"</formula>
    </cfRule>
    <cfRule type="cellIs" dxfId="867" priority="938" operator="equal">
      <formula>"Baja"</formula>
    </cfRule>
    <cfRule type="cellIs" dxfId="866" priority="939" operator="equal">
      <formula>"Muy Baja"</formula>
    </cfRule>
  </conditionalFormatting>
  <conditionalFormatting sqref="AD123:AD126">
    <cfRule type="cellIs" dxfId="865" priority="930" operator="equal">
      <formula>"Catastrófico"</formula>
    </cfRule>
    <cfRule type="cellIs" dxfId="864" priority="931" operator="equal">
      <formula>"Mayor"</formula>
    </cfRule>
    <cfRule type="cellIs" dxfId="863" priority="932" operator="equal">
      <formula>"Moderado"</formula>
    </cfRule>
    <cfRule type="cellIs" dxfId="862" priority="933" operator="equal">
      <formula>"Menor"</formula>
    </cfRule>
    <cfRule type="cellIs" dxfId="861" priority="934" operator="equal">
      <formula>"Leve"</formula>
    </cfRule>
  </conditionalFormatting>
  <conditionalFormatting sqref="AF123:AF126">
    <cfRule type="cellIs" dxfId="860" priority="926" operator="equal">
      <formula>"Extremo"</formula>
    </cfRule>
    <cfRule type="cellIs" dxfId="859" priority="927" operator="equal">
      <formula>"Alto"</formula>
    </cfRule>
    <cfRule type="cellIs" dxfId="858" priority="928" operator="equal">
      <formula>"Moderado"</formula>
    </cfRule>
    <cfRule type="cellIs" dxfId="857" priority="929" operator="equal">
      <formula>"Bajo"</formula>
    </cfRule>
  </conditionalFormatting>
  <conditionalFormatting sqref="K121">
    <cfRule type="cellIs" dxfId="856" priority="921" operator="equal">
      <formula>"Muy Alta"</formula>
    </cfRule>
    <cfRule type="cellIs" dxfId="855" priority="922" operator="equal">
      <formula>"Alta"</formula>
    </cfRule>
    <cfRule type="cellIs" dxfId="854" priority="923" operator="equal">
      <formula>"Media"</formula>
    </cfRule>
    <cfRule type="cellIs" dxfId="853" priority="924" operator="equal">
      <formula>"Baja"</formula>
    </cfRule>
    <cfRule type="cellIs" dxfId="852" priority="925" operator="equal">
      <formula>"Muy Baja"</formula>
    </cfRule>
  </conditionalFormatting>
  <conditionalFormatting sqref="O121">
    <cfRule type="cellIs" dxfId="851" priority="916" operator="equal">
      <formula>"Catastrófico"</formula>
    </cfRule>
    <cfRule type="cellIs" dxfId="850" priority="917" operator="equal">
      <formula>"Mayor"</formula>
    </cfRule>
    <cfRule type="cellIs" dxfId="849" priority="918" operator="equal">
      <formula>"Moderado"</formula>
    </cfRule>
    <cfRule type="cellIs" dxfId="848" priority="919" operator="equal">
      <formula>"Menor"</formula>
    </cfRule>
    <cfRule type="cellIs" dxfId="847" priority="920" operator="equal">
      <formula>"Leve"</formula>
    </cfRule>
  </conditionalFormatting>
  <conditionalFormatting sqref="Q121">
    <cfRule type="cellIs" dxfId="846" priority="912" operator="equal">
      <formula>"Extremo"</formula>
    </cfRule>
    <cfRule type="cellIs" dxfId="845" priority="913" operator="equal">
      <formula>"Alto"</formula>
    </cfRule>
    <cfRule type="cellIs" dxfId="844" priority="914" operator="equal">
      <formula>"Moderado"</formula>
    </cfRule>
    <cfRule type="cellIs" dxfId="843" priority="915" operator="equal">
      <formula>"Bajo"</formula>
    </cfRule>
  </conditionalFormatting>
  <conditionalFormatting sqref="N121:N126">
    <cfRule type="containsText" dxfId="842" priority="911" operator="containsText" text="❌">
      <formula>NOT(ISERROR(SEARCH("❌",N121)))</formula>
    </cfRule>
  </conditionalFormatting>
  <conditionalFormatting sqref="AB127">
    <cfRule type="cellIs" dxfId="841" priority="906" operator="equal">
      <formula>"Muy Alta"</formula>
    </cfRule>
    <cfRule type="cellIs" dxfId="840" priority="907" operator="equal">
      <formula>"Alta"</formula>
    </cfRule>
    <cfRule type="cellIs" dxfId="839" priority="908" operator="equal">
      <formula>"Media"</formula>
    </cfRule>
    <cfRule type="cellIs" dxfId="838" priority="909" operator="equal">
      <formula>"Baja"</formula>
    </cfRule>
    <cfRule type="cellIs" dxfId="837" priority="910" operator="equal">
      <formula>"Muy Baja"</formula>
    </cfRule>
  </conditionalFormatting>
  <conditionalFormatting sqref="AD127">
    <cfRule type="cellIs" dxfId="836" priority="901" operator="equal">
      <formula>"Catastrófico"</formula>
    </cfRule>
    <cfRule type="cellIs" dxfId="835" priority="902" operator="equal">
      <formula>"Mayor"</formula>
    </cfRule>
    <cfRule type="cellIs" dxfId="834" priority="903" operator="equal">
      <formula>"Moderado"</formula>
    </cfRule>
    <cfRule type="cellIs" dxfId="833" priority="904" operator="equal">
      <formula>"Menor"</formula>
    </cfRule>
    <cfRule type="cellIs" dxfId="832" priority="905" operator="equal">
      <formula>"Leve"</formula>
    </cfRule>
  </conditionalFormatting>
  <conditionalFormatting sqref="AF127">
    <cfRule type="cellIs" dxfId="831" priority="897" operator="equal">
      <formula>"Extremo"</formula>
    </cfRule>
    <cfRule type="cellIs" dxfId="830" priority="898" operator="equal">
      <formula>"Alto"</formula>
    </cfRule>
    <cfRule type="cellIs" dxfId="829" priority="899" operator="equal">
      <formula>"Moderado"</formula>
    </cfRule>
    <cfRule type="cellIs" dxfId="828" priority="900" operator="equal">
      <formula>"Bajo"</formula>
    </cfRule>
  </conditionalFormatting>
  <conditionalFormatting sqref="AB128">
    <cfRule type="cellIs" dxfId="827" priority="892" operator="equal">
      <formula>"Muy Alta"</formula>
    </cfRule>
    <cfRule type="cellIs" dxfId="826" priority="893" operator="equal">
      <formula>"Alta"</formula>
    </cfRule>
    <cfRule type="cellIs" dxfId="825" priority="894" operator="equal">
      <formula>"Media"</formula>
    </cfRule>
    <cfRule type="cellIs" dxfId="824" priority="895" operator="equal">
      <formula>"Baja"</formula>
    </cfRule>
    <cfRule type="cellIs" dxfId="823" priority="896" operator="equal">
      <formula>"Muy Baja"</formula>
    </cfRule>
  </conditionalFormatting>
  <conditionalFormatting sqref="AD128">
    <cfRule type="cellIs" dxfId="822" priority="887" operator="equal">
      <formula>"Catastrófico"</formula>
    </cfRule>
    <cfRule type="cellIs" dxfId="821" priority="888" operator="equal">
      <formula>"Mayor"</formula>
    </cfRule>
    <cfRule type="cellIs" dxfId="820" priority="889" operator="equal">
      <formula>"Moderado"</formula>
    </cfRule>
    <cfRule type="cellIs" dxfId="819" priority="890" operator="equal">
      <formula>"Menor"</formula>
    </cfRule>
    <cfRule type="cellIs" dxfId="818" priority="891" operator="equal">
      <formula>"Leve"</formula>
    </cfRule>
  </conditionalFormatting>
  <conditionalFormatting sqref="AF128">
    <cfRule type="cellIs" dxfId="817" priority="883" operator="equal">
      <formula>"Extremo"</formula>
    </cfRule>
    <cfRule type="cellIs" dxfId="816" priority="884" operator="equal">
      <formula>"Alto"</formula>
    </cfRule>
    <cfRule type="cellIs" dxfId="815" priority="885" operator="equal">
      <formula>"Moderado"</formula>
    </cfRule>
    <cfRule type="cellIs" dxfId="814" priority="886" operator="equal">
      <formula>"Bajo"</formula>
    </cfRule>
  </conditionalFormatting>
  <conditionalFormatting sqref="AB129">
    <cfRule type="cellIs" dxfId="813" priority="878" operator="equal">
      <formula>"Muy Alta"</formula>
    </cfRule>
    <cfRule type="cellIs" dxfId="812" priority="879" operator="equal">
      <formula>"Alta"</formula>
    </cfRule>
    <cfRule type="cellIs" dxfId="811" priority="880" operator="equal">
      <formula>"Media"</formula>
    </cfRule>
    <cfRule type="cellIs" dxfId="810" priority="881" operator="equal">
      <formula>"Baja"</formula>
    </cfRule>
    <cfRule type="cellIs" dxfId="809" priority="882" operator="equal">
      <formula>"Muy Baja"</formula>
    </cfRule>
  </conditionalFormatting>
  <conditionalFormatting sqref="AD129">
    <cfRule type="cellIs" dxfId="808" priority="873" operator="equal">
      <formula>"Catastrófico"</formula>
    </cfRule>
    <cfRule type="cellIs" dxfId="807" priority="874" operator="equal">
      <formula>"Mayor"</formula>
    </cfRule>
    <cfRule type="cellIs" dxfId="806" priority="875" operator="equal">
      <formula>"Moderado"</formula>
    </cfRule>
    <cfRule type="cellIs" dxfId="805" priority="876" operator="equal">
      <formula>"Menor"</formula>
    </cfRule>
    <cfRule type="cellIs" dxfId="804" priority="877" operator="equal">
      <formula>"Leve"</formula>
    </cfRule>
  </conditionalFormatting>
  <conditionalFormatting sqref="AF129">
    <cfRule type="cellIs" dxfId="803" priority="869" operator="equal">
      <formula>"Extremo"</formula>
    </cfRule>
    <cfRule type="cellIs" dxfId="802" priority="870" operator="equal">
      <formula>"Alto"</formula>
    </cfRule>
    <cfRule type="cellIs" dxfId="801" priority="871" operator="equal">
      <formula>"Moderado"</formula>
    </cfRule>
    <cfRule type="cellIs" dxfId="800" priority="872" operator="equal">
      <formula>"Bajo"</formula>
    </cfRule>
  </conditionalFormatting>
  <conditionalFormatting sqref="K127">
    <cfRule type="cellIs" dxfId="799" priority="864" operator="equal">
      <formula>"Muy Alta"</formula>
    </cfRule>
    <cfRule type="cellIs" dxfId="798" priority="865" operator="equal">
      <formula>"Alta"</formula>
    </cfRule>
    <cfRule type="cellIs" dxfId="797" priority="866" operator="equal">
      <formula>"Media"</formula>
    </cfRule>
    <cfRule type="cellIs" dxfId="796" priority="867" operator="equal">
      <formula>"Baja"</formula>
    </cfRule>
    <cfRule type="cellIs" dxfId="795" priority="868" operator="equal">
      <formula>"Muy Baja"</formula>
    </cfRule>
  </conditionalFormatting>
  <conditionalFormatting sqref="O127">
    <cfRule type="cellIs" dxfId="794" priority="859" operator="equal">
      <formula>"Catastrófico"</formula>
    </cfRule>
    <cfRule type="cellIs" dxfId="793" priority="860" operator="equal">
      <formula>"Mayor"</formula>
    </cfRule>
    <cfRule type="cellIs" dxfId="792" priority="861" operator="equal">
      <formula>"Moderado"</formula>
    </cfRule>
    <cfRule type="cellIs" dxfId="791" priority="862" operator="equal">
      <formula>"Menor"</formula>
    </cfRule>
    <cfRule type="cellIs" dxfId="790" priority="863" operator="equal">
      <formula>"Leve"</formula>
    </cfRule>
  </conditionalFormatting>
  <conditionalFormatting sqref="Q127">
    <cfRule type="cellIs" dxfId="789" priority="855" operator="equal">
      <formula>"Extremo"</formula>
    </cfRule>
    <cfRule type="cellIs" dxfId="788" priority="856" operator="equal">
      <formula>"Alto"</formula>
    </cfRule>
    <cfRule type="cellIs" dxfId="787" priority="857" operator="equal">
      <formula>"Moderado"</formula>
    </cfRule>
    <cfRule type="cellIs" dxfId="786" priority="858" operator="equal">
      <formula>"Bajo"</formula>
    </cfRule>
  </conditionalFormatting>
  <conditionalFormatting sqref="N127:N129">
    <cfRule type="containsText" dxfId="785" priority="854" operator="containsText" text="❌">
      <formula>NOT(ISERROR(SEARCH("❌",N127)))</formula>
    </cfRule>
  </conditionalFormatting>
  <conditionalFormatting sqref="AB127:AB129">
    <cfRule type="cellIs" dxfId="784" priority="849" operator="equal">
      <formula>"Muy Alta"</formula>
    </cfRule>
    <cfRule type="cellIs" dxfId="783" priority="850" operator="equal">
      <formula>"Alta"</formula>
    </cfRule>
    <cfRule type="cellIs" dxfId="782" priority="851" operator="equal">
      <formula>"Media"</formula>
    </cfRule>
    <cfRule type="cellIs" dxfId="781" priority="852" operator="equal">
      <formula>"Baja"</formula>
    </cfRule>
    <cfRule type="cellIs" dxfId="780" priority="853" operator="equal">
      <formula>"Muy Baja"</formula>
    </cfRule>
  </conditionalFormatting>
  <conditionalFormatting sqref="AD127:AD129">
    <cfRule type="cellIs" dxfId="779" priority="844" operator="equal">
      <formula>"Catastrófico"</formula>
    </cfRule>
    <cfRule type="cellIs" dxfId="778" priority="845" operator="equal">
      <formula>"Mayor"</formula>
    </cfRule>
    <cfRule type="cellIs" dxfId="777" priority="846" operator="equal">
      <formula>"Moderado"</formula>
    </cfRule>
    <cfRule type="cellIs" dxfId="776" priority="847" operator="equal">
      <formula>"Menor"</formula>
    </cfRule>
    <cfRule type="cellIs" dxfId="775" priority="848" operator="equal">
      <formula>"Leve"</formula>
    </cfRule>
  </conditionalFormatting>
  <conditionalFormatting sqref="AF127:AF129">
    <cfRule type="cellIs" dxfId="774" priority="840" operator="equal">
      <formula>"Extremo"</formula>
    </cfRule>
    <cfRule type="cellIs" dxfId="773" priority="841" operator="equal">
      <formula>"Alto"</formula>
    </cfRule>
    <cfRule type="cellIs" dxfId="772" priority="842" operator="equal">
      <formula>"Moderado"</formula>
    </cfRule>
    <cfRule type="cellIs" dxfId="771" priority="843" operator="equal">
      <formula>"Bajo"</formula>
    </cfRule>
  </conditionalFormatting>
  <conditionalFormatting sqref="N127:N129">
    <cfRule type="containsText" dxfId="770" priority="839" operator="containsText" text="❌">
      <formula>NOT(ISERROR(SEARCH("❌",N127)))</formula>
    </cfRule>
  </conditionalFormatting>
  <conditionalFormatting sqref="AB130">
    <cfRule type="cellIs" dxfId="769" priority="834" operator="equal">
      <formula>"Muy Alta"</formula>
    </cfRule>
    <cfRule type="cellIs" dxfId="768" priority="835" operator="equal">
      <formula>"Alta"</formula>
    </cfRule>
    <cfRule type="cellIs" dxfId="767" priority="836" operator="equal">
      <formula>"Media"</formula>
    </cfRule>
    <cfRule type="cellIs" dxfId="766" priority="837" operator="equal">
      <formula>"Baja"</formula>
    </cfRule>
    <cfRule type="cellIs" dxfId="765" priority="838" operator="equal">
      <formula>"Muy Baja"</formula>
    </cfRule>
  </conditionalFormatting>
  <conditionalFormatting sqref="AD130">
    <cfRule type="cellIs" dxfId="764" priority="829" operator="equal">
      <formula>"Catastrófico"</formula>
    </cfRule>
    <cfRule type="cellIs" dxfId="763" priority="830" operator="equal">
      <formula>"Mayor"</formula>
    </cfRule>
    <cfRule type="cellIs" dxfId="762" priority="831" operator="equal">
      <formula>"Moderado"</formula>
    </cfRule>
    <cfRule type="cellIs" dxfId="761" priority="832" operator="equal">
      <formula>"Menor"</formula>
    </cfRule>
    <cfRule type="cellIs" dxfId="760" priority="833" operator="equal">
      <formula>"Leve"</formula>
    </cfRule>
  </conditionalFormatting>
  <conditionalFormatting sqref="AF130">
    <cfRule type="cellIs" dxfId="759" priority="825" operator="equal">
      <formula>"Extremo"</formula>
    </cfRule>
    <cfRule type="cellIs" dxfId="758" priority="826" operator="equal">
      <formula>"Alto"</formula>
    </cfRule>
    <cfRule type="cellIs" dxfId="757" priority="827" operator="equal">
      <formula>"Moderado"</formula>
    </cfRule>
    <cfRule type="cellIs" dxfId="756" priority="828" operator="equal">
      <formula>"Bajo"</formula>
    </cfRule>
  </conditionalFormatting>
  <conditionalFormatting sqref="AB131">
    <cfRule type="cellIs" dxfId="755" priority="820" operator="equal">
      <formula>"Muy Alta"</formula>
    </cfRule>
    <cfRule type="cellIs" dxfId="754" priority="821" operator="equal">
      <formula>"Alta"</formula>
    </cfRule>
    <cfRule type="cellIs" dxfId="753" priority="822" operator="equal">
      <formula>"Media"</formula>
    </cfRule>
    <cfRule type="cellIs" dxfId="752" priority="823" operator="equal">
      <formula>"Baja"</formula>
    </cfRule>
    <cfRule type="cellIs" dxfId="751" priority="824" operator="equal">
      <formula>"Muy Baja"</formula>
    </cfRule>
  </conditionalFormatting>
  <conditionalFormatting sqref="AD131">
    <cfRule type="cellIs" dxfId="750" priority="815" operator="equal">
      <formula>"Catastrófico"</formula>
    </cfRule>
    <cfRule type="cellIs" dxfId="749" priority="816" operator="equal">
      <formula>"Mayor"</formula>
    </cfRule>
    <cfRule type="cellIs" dxfId="748" priority="817" operator="equal">
      <formula>"Moderado"</formula>
    </cfRule>
    <cfRule type="cellIs" dxfId="747" priority="818" operator="equal">
      <formula>"Menor"</formula>
    </cfRule>
    <cfRule type="cellIs" dxfId="746" priority="819" operator="equal">
      <formula>"Leve"</formula>
    </cfRule>
  </conditionalFormatting>
  <conditionalFormatting sqref="AF131">
    <cfRule type="cellIs" dxfId="745" priority="811" operator="equal">
      <formula>"Extremo"</formula>
    </cfRule>
    <cfRule type="cellIs" dxfId="744" priority="812" operator="equal">
      <formula>"Alto"</formula>
    </cfRule>
    <cfRule type="cellIs" dxfId="743" priority="813" operator="equal">
      <formula>"Moderado"</formula>
    </cfRule>
    <cfRule type="cellIs" dxfId="742" priority="814" operator="equal">
      <formula>"Bajo"</formula>
    </cfRule>
  </conditionalFormatting>
  <conditionalFormatting sqref="AB132">
    <cfRule type="cellIs" dxfId="741" priority="806" operator="equal">
      <formula>"Muy Alta"</formula>
    </cfRule>
    <cfRule type="cellIs" dxfId="740" priority="807" operator="equal">
      <formula>"Alta"</formula>
    </cfRule>
    <cfRule type="cellIs" dxfId="739" priority="808" operator="equal">
      <formula>"Media"</formula>
    </cfRule>
    <cfRule type="cellIs" dxfId="738" priority="809" operator="equal">
      <formula>"Baja"</formula>
    </cfRule>
    <cfRule type="cellIs" dxfId="737" priority="810" operator="equal">
      <formula>"Muy Baja"</formula>
    </cfRule>
  </conditionalFormatting>
  <conditionalFormatting sqref="AD132">
    <cfRule type="cellIs" dxfId="736" priority="801" operator="equal">
      <formula>"Catastrófico"</formula>
    </cfRule>
    <cfRule type="cellIs" dxfId="735" priority="802" operator="equal">
      <formula>"Mayor"</formula>
    </cfRule>
    <cfRule type="cellIs" dxfId="734" priority="803" operator="equal">
      <formula>"Moderado"</formula>
    </cfRule>
    <cfRule type="cellIs" dxfId="733" priority="804" operator="equal">
      <formula>"Menor"</formula>
    </cfRule>
    <cfRule type="cellIs" dxfId="732" priority="805" operator="equal">
      <formula>"Leve"</formula>
    </cfRule>
  </conditionalFormatting>
  <conditionalFormatting sqref="AF132">
    <cfRule type="cellIs" dxfId="731" priority="797" operator="equal">
      <formula>"Extremo"</formula>
    </cfRule>
    <cfRule type="cellIs" dxfId="730" priority="798" operator="equal">
      <formula>"Alto"</formula>
    </cfRule>
    <cfRule type="cellIs" dxfId="729" priority="799" operator="equal">
      <formula>"Moderado"</formula>
    </cfRule>
    <cfRule type="cellIs" dxfId="728" priority="800" operator="equal">
      <formula>"Bajo"</formula>
    </cfRule>
  </conditionalFormatting>
  <conditionalFormatting sqref="K130">
    <cfRule type="cellIs" dxfId="727" priority="792" operator="equal">
      <formula>"Muy Alta"</formula>
    </cfRule>
    <cfRule type="cellIs" dxfId="726" priority="793" operator="equal">
      <formula>"Alta"</formula>
    </cfRule>
    <cfRule type="cellIs" dxfId="725" priority="794" operator="equal">
      <formula>"Media"</formula>
    </cfRule>
    <cfRule type="cellIs" dxfId="724" priority="795" operator="equal">
      <formula>"Baja"</formula>
    </cfRule>
    <cfRule type="cellIs" dxfId="723" priority="796" operator="equal">
      <formula>"Muy Baja"</formula>
    </cfRule>
  </conditionalFormatting>
  <conditionalFormatting sqref="O130">
    <cfRule type="cellIs" dxfId="722" priority="787" operator="equal">
      <formula>"Catastrófico"</formula>
    </cfRule>
    <cfRule type="cellIs" dxfId="721" priority="788" operator="equal">
      <formula>"Mayor"</formula>
    </cfRule>
    <cfRule type="cellIs" dxfId="720" priority="789" operator="equal">
      <formula>"Moderado"</formula>
    </cfRule>
    <cfRule type="cellIs" dxfId="719" priority="790" operator="equal">
      <formula>"Menor"</formula>
    </cfRule>
    <cfRule type="cellIs" dxfId="718" priority="791" operator="equal">
      <formula>"Leve"</formula>
    </cfRule>
  </conditionalFormatting>
  <conditionalFormatting sqref="Q130">
    <cfRule type="cellIs" dxfId="717" priority="783" operator="equal">
      <formula>"Extremo"</formula>
    </cfRule>
    <cfRule type="cellIs" dxfId="716" priority="784" operator="equal">
      <formula>"Alto"</formula>
    </cfRule>
    <cfRule type="cellIs" dxfId="715" priority="785" operator="equal">
      <formula>"Moderado"</formula>
    </cfRule>
    <cfRule type="cellIs" dxfId="714" priority="786" operator="equal">
      <formula>"Bajo"</formula>
    </cfRule>
  </conditionalFormatting>
  <conditionalFormatting sqref="N130:N132">
    <cfRule type="containsText" dxfId="713" priority="782" operator="containsText" text="❌">
      <formula>NOT(ISERROR(SEARCH("❌",N130)))</formula>
    </cfRule>
  </conditionalFormatting>
  <conditionalFormatting sqref="AB130:AB132">
    <cfRule type="cellIs" dxfId="712" priority="777" operator="equal">
      <formula>"Muy Alta"</formula>
    </cfRule>
    <cfRule type="cellIs" dxfId="711" priority="778" operator="equal">
      <formula>"Alta"</formula>
    </cfRule>
    <cfRule type="cellIs" dxfId="710" priority="779" operator="equal">
      <formula>"Media"</formula>
    </cfRule>
    <cfRule type="cellIs" dxfId="709" priority="780" operator="equal">
      <formula>"Baja"</formula>
    </cfRule>
    <cfRule type="cellIs" dxfId="708" priority="781" operator="equal">
      <formula>"Muy Baja"</formula>
    </cfRule>
  </conditionalFormatting>
  <conditionalFormatting sqref="AD130:AD132">
    <cfRule type="cellIs" dxfId="707" priority="772" operator="equal">
      <formula>"Catastrófico"</formula>
    </cfRule>
    <cfRule type="cellIs" dxfId="706" priority="773" operator="equal">
      <formula>"Mayor"</formula>
    </cfRule>
    <cfRule type="cellIs" dxfId="705" priority="774" operator="equal">
      <formula>"Moderado"</formula>
    </cfRule>
    <cfRule type="cellIs" dxfId="704" priority="775" operator="equal">
      <formula>"Menor"</formula>
    </cfRule>
    <cfRule type="cellIs" dxfId="703" priority="776" operator="equal">
      <formula>"Leve"</formula>
    </cfRule>
  </conditionalFormatting>
  <conditionalFormatting sqref="AF130:AF132">
    <cfRule type="cellIs" dxfId="702" priority="768" operator="equal">
      <formula>"Extremo"</formula>
    </cfRule>
    <cfRule type="cellIs" dxfId="701" priority="769" operator="equal">
      <formula>"Alto"</formula>
    </cfRule>
    <cfRule type="cellIs" dxfId="700" priority="770" operator="equal">
      <formula>"Moderado"</formula>
    </cfRule>
    <cfRule type="cellIs" dxfId="699" priority="771" operator="equal">
      <formula>"Bajo"</formula>
    </cfRule>
  </conditionalFormatting>
  <conditionalFormatting sqref="N130:N132">
    <cfRule type="containsText" dxfId="698" priority="767" operator="containsText" text="❌">
      <formula>NOT(ISERROR(SEARCH("❌",N130)))</formula>
    </cfRule>
  </conditionalFormatting>
  <conditionalFormatting sqref="AB133">
    <cfRule type="cellIs" dxfId="697" priority="762" operator="equal">
      <formula>"Muy Alta"</formula>
    </cfRule>
    <cfRule type="cellIs" dxfId="696" priority="763" operator="equal">
      <formula>"Alta"</formula>
    </cfRule>
    <cfRule type="cellIs" dxfId="695" priority="764" operator="equal">
      <formula>"Media"</formula>
    </cfRule>
    <cfRule type="cellIs" dxfId="694" priority="765" operator="equal">
      <formula>"Baja"</formula>
    </cfRule>
    <cfRule type="cellIs" dxfId="693" priority="766" operator="equal">
      <formula>"Muy Baja"</formula>
    </cfRule>
  </conditionalFormatting>
  <conditionalFormatting sqref="AD133">
    <cfRule type="cellIs" dxfId="692" priority="757" operator="equal">
      <formula>"Catastrófico"</formula>
    </cfRule>
    <cfRule type="cellIs" dxfId="691" priority="758" operator="equal">
      <formula>"Mayor"</formula>
    </cfRule>
    <cfRule type="cellIs" dxfId="690" priority="759" operator="equal">
      <formula>"Moderado"</formula>
    </cfRule>
    <cfRule type="cellIs" dxfId="689" priority="760" operator="equal">
      <formula>"Menor"</formula>
    </cfRule>
    <cfRule type="cellIs" dxfId="688" priority="761" operator="equal">
      <formula>"Leve"</formula>
    </cfRule>
  </conditionalFormatting>
  <conditionalFormatting sqref="AF133">
    <cfRule type="cellIs" dxfId="687" priority="753" operator="equal">
      <formula>"Extremo"</formula>
    </cfRule>
    <cfRule type="cellIs" dxfId="686" priority="754" operator="equal">
      <formula>"Alto"</formula>
    </cfRule>
    <cfRule type="cellIs" dxfId="685" priority="755" operator="equal">
      <formula>"Moderado"</formula>
    </cfRule>
    <cfRule type="cellIs" dxfId="684" priority="756" operator="equal">
      <formula>"Bajo"</formula>
    </cfRule>
  </conditionalFormatting>
  <conditionalFormatting sqref="AB134">
    <cfRule type="cellIs" dxfId="683" priority="748" operator="equal">
      <formula>"Muy Alta"</formula>
    </cfRule>
    <cfRule type="cellIs" dxfId="682" priority="749" operator="equal">
      <formula>"Alta"</formula>
    </cfRule>
    <cfRule type="cellIs" dxfId="681" priority="750" operator="equal">
      <formula>"Media"</formula>
    </cfRule>
    <cfRule type="cellIs" dxfId="680" priority="751" operator="equal">
      <formula>"Baja"</formula>
    </cfRule>
    <cfRule type="cellIs" dxfId="679" priority="752" operator="equal">
      <formula>"Muy Baja"</formula>
    </cfRule>
  </conditionalFormatting>
  <conditionalFormatting sqref="AD134">
    <cfRule type="cellIs" dxfId="678" priority="743" operator="equal">
      <formula>"Catastrófico"</formula>
    </cfRule>
    <cfRule type="cellIs" dxfId="677" priority="744" operator="equal">
      <formula>"Mayor"</formula>
    </cfRule>
    <cfRule type="cellIs" dxfId="676" priority="745" operator="equal">
      <formula>"Moderado"</formula>
    </cfRule>
    <cfRule type="cellIs" dxfId="675" priority="746" operator="equal">
      <formula>"Menor"</formula>
    </cfRule>
    <cfRule type="cellIs" dxfId="674" priority="747" operator="equal">
      <formula>"Leve"</formula>
    </cfRule>
  </conditionalFormatting>
  <conditionalFormatting sqref="AF134">
    <cfRule type="cellIs" dxfId="673" priority="739" operator="equal">
      <formula>"Extremo"</formula>
    </cfRule>
    <cfRule type="cellIs" dxfId="672" priority="740" operator="equal">
      <formula>"Alto"</formula>
    </cfRule>
    <cfRule type="cellIs" dxfId="671" priority="741" operator="equal">
      <formula>"Moderado"</formula>
    </cfRule>
    <cfRule type="cellIs" dxfId="670" priority="742" operator="equal">
      <formula>"Bajo"</formula>
    </cfRule>
  </conditionalFormatting>
  <conditionalFormatting sqref="AB135">
    <cfRule type="cellIs" dxfId="669" priority="734" operator="equal">
      <formula>"Muy Alta"</formula>
    </cfRule>
    <cfRule type="cellIs" dxfId="668" priority="735" operator="equal">
      <formula>"Alta"</formula>
    </cfRule>
    <cfRule type="cellIs" dxfId="667" priority="736" operator="equal">
      <formula>"Media"</formula>
    </cfRule>
    <cfRule type="cellIs" dxfId="666" priority="737" operator="equal">
      <formula>"Baja"</formula>
    </cfRule>
    <cfRule type="cellIs" dxfId="665" priority="738" operator="equal">
      <formula>"Muy Baja"</formula>
    </cfRule>
  </conditionalFormatting>
  <conditionalFormatting sqref="AD135">
    <cfRule type="cellIs" dxfId="664" priority="729" operator="equal">
      <formula>"Catastrófico"</formula>
    </cfRule>
    <cfRule type="cellIs" dxfId="663" priority="730" operator="equal">
      <formula>"Mayor"</formula>
    </cfRule>
    <cfRule type="cellIs" dxfId="662" priority="731" operator="equal">
      <formula>"Moderado"</formula>
    </cfRule>
    <cfRule type="cellIs" dxfId="661" priority="732" operator="equal">
      <formula>"Menor"</formula>
    </cfRule>
    <cfRule type="cellIs" dxfId="660" priority="733" operator="equal">
      <formula>"Leve"</formula>
    </cfRule>
  </conditionalFormatting>
  <conditionalFormatting sqref="AF135">
    <cfRule type="cellIs" dxfId="659" priority="725" operator="equal">
      <formula>"Extremo"</formula>
    </cfRule>
    <cfRule type="cellIs" dxfId="658" priority="726" operator="equal">
      <formula>"Alto"</formula>
    </cfRule>
    <cfRule type="cellIs" dxfId="657" priority="727" operator="equal">
      <formula>"Moderado"</formula>
    </cfRule>
    <cfRule type="cellIs" dxfId="656" priority="728" operator="equal">
      <formula>"Bajo"</formula>
    </cfRule>
  </conditionalFormatting>
  <conditionalFormatting sqref="K133">
    <cfRule type="cellIs" dxfId="655" priority="720" operator="equal">
      <formula>"Muy Alta"</formula>
    </cfRule>
    <cfRule type="cellIs" dxfId="654" priority="721" operator="equal">
      <formula>"Alta"</formula>
    </cfRule>
    <cfRule type="cellIs" dxfId="653" priority="722" operator="equal">
      <formula>"Media"</formula>
    </cfRule>
    <cfRule type="cellIs" dxfId="652" priority="723" operator="equal">
      <formula>"Baja"</formula>
    </cfRule>
    <cfRule type="cellIs" dxfId="651" priority="724" operator="equal">
      <formula>"Muy Baja"</formula>
    </cfRule>
  </conditionalFormatting>
  <conditionalFormatting sqref="O133">
    <cfRule type="cellIs" dxfId="650" priority="715" operator="equal">
      <formula>"Catastrófico"</formula>
    </cfRule>
    <cfRule type="cellIs" dxfId="649" priority="716" operator="equal">
      <formula>"Mayor"</formula>
    </cfRule>
    <cfRule type="cellIs" dxfId="648" priority="717" operator="equal">
      <formula>"Moderado"</formula>
    </cfRule>
    <cfRule type="cellIs" dxfId="647" priority="718" operator="equal">
      <formula>"Menor"</formula>
    </cfRule>
    <cfRule type="cellIs" dxfId="646" priority="719" operator="equal">
      <formula>"Leve"</formula>
    </cfRule>
  </conditionalFormatting>
  <conditionalFormatting sqref="Q133">
    <cfRule type="cellIs" dxfId="645" priority="711" operator="equal">
      <formula>"Extremo"</formula>
    </cfRule>
    <cfRule type="cellIs" dxfId="644" priority="712" operator="equal">
      <formula>"Alto"</formula>
    </cfRule>
    <cfRule type="cellIs" dxfId="643" priority="713" operator="equal">
      <formula>"Moderado"</formula>
    </cfRule>
    <cfRule type="cellIs" dxfId="642" priority="714" operator="equal">
      <formula>"Bajo"</formula>
    </cfRule>
  </conditionalFormatting>
  <conditionalFormatting sqref="N133:N135">
    <cfRule type="containsText" dxfId="641" priority="710" operator="containsText" text="❌">
      <formula>NOT(ISERROR(SEARCH("❌",N133)))</formula>
    </cfRule>
  </conditionalFormatting>
  <conditionalFormatting sqref="AB133:AB135">
    <cfRule type="cellIs" dxfId="640" priority="705" operator="equal">
      <formula>"Muy Alta"</formula>
    </cfRule>
    <cfRule type="cellIs" dxfId="639" priority="706" operator="equal">
      <formula>"Alta"</formula>
    </cfRule>
    <cfRule type="cellIs" dxfId="638" priority="707" operator="equal">
      <formula>"Media"</formula>
    </cfRule>
    <cfRule type="cellIs" dxfId="637" priority="708" operator="equal">
      <formula>"Baja"</formula>
    </cfRule>
    <cfRule type="cellIs" dxfId="636" priority="709" operator="equal">
      <formula>"Muy Baja"</formula>
    </cfRule>
  </conditionalFormatting>
  <conditionalFormatting sqref="AD133:AD135">
    <cfRule type="cellIs" dxfId="635" priority="700" operator="equal">
      <formula>"Catastrófico"</formula>
    </cfRule>
    <cfRule type="cellIs" dxfId="634" priority="701" operator="equal">
      <formula>"Mayor"</formula>
    </cfRule>
    <cfRule type="cellIs" dxfId="633" priority="702" operator="equal">
      <formula>"Moderado"</formula>
    </cfRule>
    <cfRule type="cellIs" dxfId="632" priority="703" operator="equal">
      <formula>"Menor"</formula>
    </cfRule>
    <cfRule type="cellIs" dxfId="631" priority="704" operator="equal">
      <formula>"Leve"</formula>
    </cfRule>
  </conditionalFormatting>
  <conditionalFormatting sqref="AF133:AF135">
    <cfRule type="cellIs" dxfId="630" priority="696" operator="equal">
      <formula>"Extremo"</formula>
    </cfRule>
    <cfRule type="cellIs" dxfId="629" priority="697" operator="equal">
      <formula>"Alto"</formula>
    </cfRule>
    <cfRule type="cellIs" dxfId="628" priority="698" operator="equal">
      <formula>"Moderado"</formula>
    </cfRule>
    <cfRule type="cellIs" dxfId="627" priority="699" operator="equal">
      <formula>"Bajo"</formula>
    </cfRule>
  </conditionalFormatting>
  <conditionalFormatting sqref="N133:N135">
    <cfRule type="containsText" dxfId="626" priority="695" operator="containsText" text="❌">
      <formula>NOT(ISERROR(SEARCH("❌",N133)))</formula>
    </cfRule>
  </conditionalFormatting>
  <conditionalFormatting sqref="AB136">
    <cfRule type="cellIs" dxfId="625" priority="690" operator="equal">
      <formula>"Muy Alta"</formula>
    </cfRule>
    <cfRule type="cellIs" dxfId="624" priority="691" operator="equal">
      <formula>"Alta"</formula>
    </cfRule>
    <cfRule type="cellIs" dxfId="623" priority="692" operator="equal">
      <formula>"Media"</formula>
    </cfRule>
    <cfRule type="cellIs" dxfId="622" priority="693" operator="equal">
      <formula>"Baja"</formula>
    </cfRule>
    <cfRule type="cellIs" dxfId="621" priority="694" operator="equal">
      <formula>"Muy Baja"</formula>
    </cfRule>
  </conditionalFormatting>
  <conditionalFormatting sqref="AD136">
    <cfRule type="cellIs" dxfId="620" priority="685" operator="equal">
      <formula>"Catastrófico"</formula>
    </cfRule>
    <cfRule type="cellIs" dxfId="619" priority="686" operator="equal">
      <formula>"Mayor"</formula>
    </cfRule>
    <cfRule type="cellIs" dxfId="618" priority="687" operator="equal">
      <formula>"Moderado"</formula>
    </cfRule>
    <cfRule type="cellIs" dxfId="617" priority="688" operator="equal">
      <formula>"Menor"</formula>
    </cfRule>
    <cfRule type="cellIs" dxfId="616" priority="689" operator="equal">
      <formula>"Leve"</formula>
    </cfRule>
  </conditionalFormatting>
  <conditionalFormatting sqref="AF136">
    <cfRule type="cellIs" dxfId="615" priority="681" operator="equal">
      <formula>"Extremo"</formula>
    </cfRule>
    <cfRule type="cellIs" dxfId="614" priority="682" operator="equal">
      <formula>"Alto"</formula>
    </cfRule>
    <cfRule type="cellIs" dxfId="613" priority="683" operator="equal">
      <formula>"Moderado"</formula>
    </cfRule>
    <cfRule type="cellIs" dxfId="612" priority="684" operator="equal">
      <formula>"Bajo"</formula>
    </cfRule>
  </conditionalFormatting>
  <conditionalFormatting sqref="AB137">
    <cfRule type="cellIs" dxfId="611" priority="676" operator="equal">
      <formula>"Muy Alta"</formula>
    </cfRule>
    <cfRule type="cellIs" dxfId="610" priority="677" operator="equal">
      <formula>"Alta"</formula>
    </cfRule>
    <cfRule type="cellIs" dxfId="609" priority="678" operator="equal">
      <formula>"Media"</formula>
    </cfRule>
    <cfRule type="cellIs" dxfId="608" priority="679" operator="equal">
      <formula>"Baja"</formula>
    </cfRule>
    <cfRule type="cellIs" dxfId="607" priority="680" operator="equal">
      <formula>"Muy Baja"</formula>
    </cfRule>
  </conditionalFormatting>
  <conditionalFormatting sqref="AD137">
    <cfRule type="cellIs" dxfId="606" priority="671" operator="equal">
      <formula>"Catastrófico"</formula>
    </cfRule>
    <cfRule type="cellIs" dxfId="605" priority="672" operator="equal">
      <formula>"Mayor"</formula>
    </cfRule>
    <cfRule type="cellIs" dxfId="604" priority="673" operator="equal">
      <formula>"Moderado"</formula>
    </cfRule>
    <cfRule type="cellIs" dxfId="603" priority="674" operator="equal">
      <formula>"Menor"</formula>
    </cfRule>
    <cfRule type="cellIs" dxfId="602" priority="675" operator="equal">
      <formula>"Leve"</formula>
    </cfRule>
  </conditionalFormatting>
  <conditionalFormatting sqref="AF137">
    <cfRule type="cellIs" dxfId="601" priority="667" operator="equal">
      <formula>"Extremo"</formula>
    </cfRule>
    <cfRule type="cellIs" dxfId="600" priority="668" operator="equal">
      <formula>"Alto"</formula>
    </cfRule>
    <cfRule type="cellIs" dxfId="599" priority="669" operator="equal">
      <formula>"Moderado"</formula>
    </cfRule>
    <cfRule type="cellIs" dxfId="598" priority="670" operator="equal">
      <formula>"Bajo"</formula>
    </cfRule>
  </conditionalFormatting>
  <conditionalFormatting sqref="AB138">
    <cfRule type="cellIs" dxfId="597" priority="662" operator="equal">
      <formula>"Muy Alta"</formula>
    </cfRule>
    <cfRule type="cellIs" dxfId="596" priority="663" operator="equal">
      <formula>"Alta"</formula>
    </cfRule>
    <cfRule type="cellIs" dxfId="595" priority="664" operator="equal">
      <formula>"Media"</formula>
    </cfRule>
    <cfRule type="cellIs" dxfId="594" priority="665" operator="equal">
      <formula>"Baja"</formula>
    </cfRule>
    <cfRule type="cellIs" dxfId="593" priority="666" operator="equal">
      <formula>"Muy Baja"</formula>
    </cfRule>
  </conditionalFormatting>
  <conditionalFormatting sqref="AD138">
    <cfRule type="cellIs" dxfId="592" priority="657" operator="equal">
      <formula>"Catastrófico"</formula>
    </cfRule>
    <cfRule type="cellIs" dxfId="591" priority="658" operator="equal">
      <formula>"Mayor"</formula>
    </cfRule>
    <cfRule type="cellIs" dxfId="590" priority="659" operator="equal">
      <formula>"Moderado"</formula>
    </cfRule>
    <cfRule type="cellIs" dxfId="589" priority="660" operator="equal">
      <formula>"Menor"</formula>
    </cfRule>
    <cfRule type="cellIs" dxfId="588" priority="661" operator="equal">
      <formula>"Leve"</formula>
    </cfRule>
  </conditionalFormatting>
  <conditionalFormatting sqref="AF138">
    <cfRule type="cellIs" dxfId="587" priority="653" operator="equal">
      <formula>"Extremo"</formula>
    </cfRule>
    <cfRule type="cellIs" dxfId="586" priority="654" operator="equal">
      <formula>"Alto"</formula>
    </cfRule>
    <cfRule type="cellIs" dxfId="585" priority="655" operator="equal">
      <formula>"Moderado"</formula>
    </cfRule>
    <cfRule type="cellIs" dxfId="584" priority="656" operator="equal">
      <formula>"Bajo"</formula>
    </cfRule>
  </conditionalFormatting>
  <conditionalFormatting sqref="K136">
    <cfRule type="cellIs" dxfId="583" priority="648" operator="equal">
      <formula>"Muy Alta"</formula>
    </cfRule>
    <cfRule type="cellIs" dxfId="582" priority="649" operator="equal">
      <formula>"Alta"</formula>
    </cfRule>
    <cfRule type="cellIs" dxfId="581" priority="650" operator="equal">
      <formula>"Media"</formula>
    </cfRule>
    <cfRule type="cellIs" dxfId="580" priority="651" operator="equal">
      <formula>"Baja"</formula>
    </cfRule>
    <cfRule type="cellIs" dxfId="579" priority="652" operator="equal">
      <formula>"Muy Baja"</formula>
    </cfRule>
  </conditionalFormatting>
  <conditionalFormatting sqref="O136">
    <cfRule type="cellIs" dxfId="578" priority="643" operator="equal">
      <formula>"Catastrófico"</formula>
    </cfRule>
    <cfRule type="cellIs" dxfId="577" priority="644" operator="equal">
      <formula>"Mayor"</formula>
    </cfRule>
    <cfRule type="cellIs" dxfId="576" priority="645" operator="equal">
      <formula>"Moderado"</formula>
    </cfRule>
    <cfRule type="cellIs" dxfId="575" priority="646" operator="equal">
      <formula>"Menor"</formula>
    </cfRule>
    <cfRule type="cellIs" dxfId="574" priority="647" operator="equal">
      <formula>"Leve"</formula>
    </cfRule>
  </conditionalFormatting>
  <conditionalFormatting sqref="Q136">
    <cfRule type="cellIs" dxfId="573" priority="639" operator="equal">
      <formula>"Extremo"</formula>
    </cfRule>
    <cfRule type="cellIs" dxfId="572" priority="640" operator="equal">
      <formula>"Alto"</formula>
    </cfRule>
    <cfRule type="cellIs" dxfId="571" priority="641" operator="equal">
      <formula>"Moderado"</formula>
    </cfRule>
    <cfRule type="cellIs" dxfId="570" priority="642" operator="equal">
      <formula>"Bajo"</formula>
    </cfRule>
  </conditionalFormatting>
  <conditionalFormatting sqref="N136:N138">
    <cfRule type="containsText" dxfId="569" priority="638" operator="containsText" text="❌">
      <formula>NOT(ISERROR(SEARCH("❌",N136)))</formula>
    </cfRule>
  </conditionalFormatting>
  <conditionalFormatting sqref="AB136:AB138">
    <cfRule type="cellIs" dxfId="568" priority="633" operator="equal">
      <formula>"Muy Alta"</formula>
    </cfRule>
    <cfRule type="cellIs" dxfId="567" priority="634" operator="equal">
      <formula>"Alta"</formula>
    </cfRule>
    <cfRule type="cellIs" dxfId="566" priority="635" operator="equal">
      <formula>"Media"</formula>
    </cfRule>
    <cfRule type="cellIs" dxfId="565" priority="636" operator="equal">
      <formula>"Baja"</formula>
    </cfRule>
    <cfRule type="cellIs" dxfId="564" priority="637" operator="equal">
      <formula>"Muy Baja"</formula>
    </cfRule>
  </conditionalFormatting>
  <conditionalFormatting sqref="AD136:AD138">
    <cfRule type="cellIs" dxfId="563" priority="628" operator="equal">
      <formula>"Catastrófico"</formula>
    </cfRule>
    <cfRule type="cellIs" dxfId="562" priority="629" operator="equal">
      <formula>"Mayor"</formula>
    </cfRule>
    <cfRule type="cellIs" dxfId="561" priority="630" operator="equal">
      <formula>"Moderado"</formula>
    </cfRule>
    <cfRule type="cellIs" dxfId="560" priority="631" operator="equal">
      <formula>"Menor"</formula>
    </cfRule>
    <cfRule type="cellIs" dxfId="559" priority="632" operator="equal">
      <formula>"Leve"</formula>
    </cfRule>
  </conditionalFormatting>
  <conditionalFormatting sqref="AF136:AF138">
    <cfRule type="cellIs" dxfId="558" priority="624" operator="equal">
      <formula>"Extremo"</formula>
    </cfRule>
    <cfRule type="cellIs" dxfId="557" priority="625" operator="equal">
      <formula>"Alto"</formula>
    </cfRule>
    <cfRule type="cellIs" dxfId="556" priority="626" operator="equal">
      <formula>"Moderado"</formula>
    </cfRule>
    <cfRule type="cellIs" dxfId="555" priority="627" operator="equal">
      <formula>"Bajo"</formula>
    </cfRule>
  </conditionalFormatting>
  <conditionalFormatting sqref="N136:N138">
    <cfRule type="containsText" dxfId="554" priority="623" operator="containsText" text="❌">
      <formula>NOT(ISERROR(SEARCH("❌",N136)))</formula>
    </cfRule>
  </conditionalFormatting>
  <conditionalFormatting sqref="AB139">
    <cfRule type="cellIs" dxfId="553" priority="618" operator="equal">
      <formula>"Muy Alta"</formula>
    </cfRule>
    <cfRule type="cellIs" dxfId="552" priority="619" operator="equal">
      <formula>"Alta"</formula>
    </cfRule>
    <cfRule type="cellIs" dxfId="551" priority="620" operator="equal">
      <formula>"Media"</formula>
    </cfRule>
    <cfRule type="cellIs" dxfId="550" priority="621" operator="equal">
      <formula>"Baja"</formula>
    </cfRule>
    <cfRule type="cellIs" dxfId="549" priority="622" operator="equal">
      <formula>"Muy Baja"</formula>
    </cfRule>
  </conditionalFormatting>
  <conditionalFormatting sqref="AD139">
    <cfRule type="cellIs" dxfId="548" priority="613" operator="equal">
      <formula>"Catastrófico"</formula>
    </cfRule>
    <cfRule type="cellIs" dxfId="547" priority="614" operator="equal">
      <formula>"Mayor"</formula>
    </cfRule>
    <cfRule type="cellIs" dxfId="546" priority="615" operator="equal">
      <formula>"Moderado"</formula>
    </cfRule>
    <cfRule type="cellIs" dxfId="545" priority="616" operator="equal">
      <formula>"Menor"</formula>
    </cfRule>
    <cfRule type="cellIs" dxfId="544" priority="617" operator="equal">
      <formula>"Leve"</formula>
    </cfRule>
  </conditionalFormatting>
  <conditionalFormatting sqref="AF139">
    <cfRule type="cellIs" dxfId="543" priority="609" operator="equal">
      <formula>"Extremo"</formula>
    </cfRule>
    <cfRule type="cellIs" dxfId="542" priority="610" operator="equal">
      <formula>"Alto"</formula>
    </cfRule>
    <cfRule type="cellIs" dxfId="541" priority="611" operator="equal">
      <formula>"Moderado"</formula>
    </cfRule>
    <cfRule type="cellIs" dxfId="540" priority="612" operator="equal">
      <formula>"Bajo"</formula>
    </cfRule>
  </conditionalFormatting>
  <conditionalFormatting sqref="AB140">
    <cfRule type="cellIs" dxfId="539" priority="604" operator="equal">
      <formula>"Muy Alta"</formula>
    </cfRule>
    <cfRule type="cellIs" dxfId="538" priority="605" operator="equal">
      <formula>"Alta"</formula>
    </cfRule>
    <cfRule type="cellIs" dxfId="537" priority="606" operator="equal">
      <formula>"Media"</formula>
    </cfRule>
    <cfRule type="cellIs" dxfId="536" priority="607" operator="equal">
      <formula>"Baja"</formula>
    </cfRule>
    <cfRule type="cellIs" dxfId="535" priority="608" operator="equal">
      <formula>"Muy Baja"</formula>
    </cfRule>
  </conditionalFormatting>
  <conditionalFormatting sqref="AD140">
    <cfRule type="cellIs" dxfId="534" priority="599" operator="equal">
      <formula>"Catastrófico"</formula>
    </cfRule>
    <cfRule type="cellIs" dxfId="533" priority="600" operator="equal">
      <formula>"Mayor"</formula>
    </cfRule>
    <cfRule type="cellIs" dxfId="532" priority="601" operator="equal">
      <formula>"Moderado"</formula>
    </cfRule>
    <cfRule type="cellIs" dxfId="531" priority="602" operator="equal">
      <formula>"Menor"</formula>
    </cfRule>
    <cfRule type="cellIs" dxfId="530" priority="603" operator="equal">
      <formula>"Leve"</formula>
    </cfRule>
  </conditionalFormatting>
  <conditionalFormatting sqref="AF140">
    <cfRule type="cellIs" dxfId="529" priority="595" operator="equal">
      <formula>"Extremo"</formula>
    </cfRule>
    <cfRule type="cellIs" dxfId="528" priority="596" operator="equal">
      <formula>"Alto"</formula>
    </cfRule>
    <cfRule type="cellIs" dxfId="527" priority="597" operator="equal">
      <formula>"Moderado"</formula>
    </cfRule>
    <cfRule type="cellIs" dxfId="526" priority="598" operator="equal">
      <formula>"Bajo"</formula>
    </cfRule>
  </conditionalFormatting>
  <conditionalFormatting sqref="AB141">
    <cfRule type="cellIs" dxfId="525" priority="590" operator="equal">
      <formula>"Muy Alta"</formula>
    </cfRule>
    <cfRule type="cellIs" dxfId="524" priority="591" operator="equal">
      <formula>"Alta"</formula>
    </cfRule>
    <cfRule type="cellIs" dxfId="523" priority="592" operator="equal">
      <formula>"Media"</formula>
    </cfRule>
    <cfRule type="cellIs" dxfId="522" priority="593" operator="equal">
      <formula>"Baja"</formula>
    </cfRule>
    <cfRule type="cellIs" dxfId="521" priority="594" operator="equal">
      <formula>"Muy Baja"</formula>
    </cfRule>
  </conditionalFormatting>
  <conditionalFormatting sqref="AD141">
    <cfRule type="cellIs" dxfId="520" priority="585" operator="equal">
      <formula>"Catastrófico"</formula>
    </cfRule>
    <cfRule type="cellIs" dxfId="519" priority="586" operator="equal">
      <formula>"Mayor"</formula>
    </cfRule>
    <cfRule type="cellIs" dxfId="518" priority="587" operator="equal">
      <formula>"Moderado"</formula>
    </cfRule>
    <cfRule type="cellIs" dxfId="517" priority="588" operator="equal">
      <formula>"Menor"</formula>
    </cfRule>
    <cfRule type="cellIs" dxfId="516" priority="589" operator="equal">
      <formula>"Leve"</formula>
    </cfRule>
  </conditionalFormatting>
  <conditionalFormatting sqref="AF141">
    <cfRule type="cellIs" dxfId="515" priority="581" operator="equal">
      <formula>"Extremo"</formula>
    </cfRule>
    <cfRule type="cellIs" dxfId="514" priority="582" operator="equal">
      <formula>"Alto"</formula>
    </cfRule>
    <cfRule type="cellIs" dxfId="513" priority="583" operator="equal">
      <formula>"Moderado"</formula>
    </cfRule>
    <cfRule type="cellIs" dxfId="512" priority="584" operator="equal">
      <formula>"Bajo"</formula>
    </cfRule>
  </conditionalFormatting>
  <conditionalFormatting sqref="K139">
    <cfRule type="cellIs" dxfId="511" priority="576" operator="equal">
      <formula>"Muy Alta"</formula>
    </cfRule>
    <cfRule type="cellIs" dxfId="510" priority="577" operator="equal">
      <formula>"Alta"</formula>
    </cfRule>
    <cfRule type="cellIs" dxfId="509" priority="578" operator="equal">
      <formula>"Media"</formula>
    </cfRule>
    <cfRule type="cellIs" dxfId="508" priority="579" operator="equal">
      <formula>"Baja"</formula>
    </cfRule>
    <cfRule type="cellIs" dxfId="507" priority="580" operator="equal">
      <formula>"Muy Baja"</formula>
    </cfRule>
  </conditionalFormatting>
  <conditionalFormatting sqref="O139">
    <cfRule type="cellIs" dxfId="506" priority="571" operator="equal">
      <formula>"Catastrófico"</formula>
    </cfRule>
    <cfRule type="cellIs" dxfId="505" priority="572" operator="equal">
      <formula>"Mayor"</formula>
    </cfRule>
    <cfRule type="cellIs" dxfId="504" priority="573" operator="equal">
      <formula>"Moderado"</formula>
    </cfRule>
    <cfRule type="cellIs" dxfId="503" priority="574" operator="equal">
      <formula>"Menor"</formula>
    </cfRule>
    <cfRule type="cellIs" dxfId="502" priority="575" operator="equal">
      <formula>"Leve"</formula>
    </cfRule>
  </conditionalFormatting>
  <conditionalFormatting sqref="Q139">
    <cfRule type="cellIs" dxfId="501" priority="567" operator="equal">
      <formula>"Extremo"</formula>
    </cfRule>
    <cfRule type="cellIs" dxfId="500" priority="568" operator="equal">
      <formula>"Alto"</formula>
    </cfRule>
    <cfRule type="cellIs" dxfId="499" priority="569" operator="equal">
      <formula>"Moderado"</formula>
    </cfRule>
    <cfRule type="cellIs" dxfId="498" priority="570" operator="equal">
      <formula>"Bajo"</formula>
    </cfRule>
  </conditionalFormatting>
  <conditionalFormatting sqref="N139:N141">
    <cfRule type="containsText" dxfId="497" priority="566" operator="containsText" text="❌">
      <formula>NOT(ISERROR(SEARCH("❌",N139)))</formula>
    </cfRule>
  </conditionalFormatting>
  <conditionalFormatting sqref="AB139:AB141">
    <cfRule type="cellIs" dxfId="496" priority="561" operator="equal">
      <formula>"Muy Alta"</formula>
    </cfRule>
    <cfRule type="cellIs" dxfId="495" priority="562" operator="equal">
      <formula>"Alta"</formula>
    </cfRule>
    <cfRule type="cellIs" dxfId="494" priority="563" operator="equal">
      <formula>"Media"</formula>
    </cfRule>
    <cfRule type="cellIs" dxfId="493" priority="564" operator="equal">
      <formula>"Baja"</formula>
    </cfRule>
    <cfRule type="cellIs" dxfId="492" priority="565" operator="equal">
      <formula>"Muy Baja"</formula>
    </cfRule>
  </conditionalFormatting>
  <conditionalFormatting sqref="AD139:AD141">
    <cfRule type="cellIs" dxfId="491" priority="556" operator="equal">
      <formula>"Catastrófico"</formula>
    </cfRule>
    <cfRule type="cellIs" dxfId="490" priority="557" operator="equal">
      <formula>"Mayor"</formula>
    </cfRule>
    <cfRule type="cellIs" dxfId="489" priority="558" operator="equal">
      <formula>"Moderado"</formula>
    </cfRule>
    <cfRule type="cellIs" dxfId="488" priority="559" operator="equal">
      <formula>"Menor"</formula>
    </cfRule>
    <cfRule type="cellIs" dxfId="487" priority="560" operator="equal">
      <formula>"Leve"</formula>
    </cfRule>
  </conditionalFormatting>
  <conditionalFormatting sqref="AF139:AF141">
    <cfRule type="cellIs" dxfId="486" priority="552" operator="equal">
      <formula>"Extremo"</formula>
    </cfRule>
    <cfRule type="cellIs" dxfId="485" priority="553" operator="equal">
      <formula>"Alto"</formula>
    </cfRule>
    <cfRule type="cellIs" dxfId="484" priority="554" operator="equal">
      <formula>"Moderado"</formula>
    </cfRule>
    <cfRule type="cellIs" dxfId="483" priority="555" operator="equal">
      <formula>"Bajo"</formula>
    </cfRule>
  </conditionalFormatting>
  <conditionalFormatting sqref="N139:N141">
    <cfRule type="containsText" dxfId="482" priority="551" operator="containsText" text="❌">
      <formula>NOT(ISERROR(SEARCH("❌",N139)))</formula>
    </cfRule>
  </conditionalFormatting>
  <conditionalFormatting sqref="AB142">
    <cfRule type="cellIs" dxfId="481" priority="546" operator="equal">
      <formula>"Muy Alta"</formula>
    </cfRule>
    <cfRule type="cellIs" dxfId="480" priority="547" operator="equal">
      <formula>"Alta"</formula>
    </cfRule>
    <cfRule type="cellIs" dxfId="479" priority="548" operator="equal">
      <formula>"Media"</formula>
    </cfRule>
    <cfRule type="cellIs" dxfId="478" priority="549" operator="equal">
      <formula>"Baja"</formula>
    </cfRule>
    <cfRule type="cellIs" dxfId="477" priority="550" operator="equal">
      <formula>"Muy Baja"</formula>
    </cfRule>
  </conditionalFormatting>
  <conditionalFormatting sqref="AD142">
    <cfRule type="cellIs" dxfId="476" priority="541" operator="equal">
      <formula>"Catastrófico"</formula>
    </cfRule>
    <cfRule type="cellIs" dxfId="475" priority="542" operator="equal">
      <formula>"Mayor"</formula>
    </cfRule>
    <cfRule type="cellIs" dxfId="474" priority="543" operator="equal">
      <formula>"Moderado"</formula>
    </cfRule>
    <cfRule type="cellIs" dxfId="473" priority="544" operator="equal">
      <formula>"Menor"</formula>
    </cfRule>
    <cfRule type="cellIs" dxfId="472" priority="545" operator="equal">
      <formula>"Leve"</formula>
    </cfRule>
  </conditionalFormatting>
  <conditionalFormatting sqref="AF142">
    <cfRule type="cellIs" dxfId="471" priority="537" operator="equal">
      <formula>"Extremo"</formula>
    </cfRule>
    <cfRule type="cellIs" dxfId="470" priority="538" operator="equal">
      <formula>"Alto"</formula>
    </cfRule>
    <cfRule type="cellIs" dxfId="469" priority="539" operator="equal">
      <formula>"Moderado"</formula>
    </cfRule>
    <cfRule type="cellIs" dxfId="468" priority="540" operator="equal">
      <formula>"Bajo"</formula>
    </cfRule>
  </conditionalFormatting>
  <conditionalFormatting sqref="AB143">
    <cfRule type="cellIs" dxfId="467" priority="532" operator="equal">
      <formula>"Muy Alta"</formula>
    </cfRule>
    <cfRule type="cellIs" dxfId="466" priority="533" operator="equal">
      <formula>"Alta"</formula>
    </cfRule>
    <cfRule type="cellIs" dxfId="465" priority="534" operator="equal">
      <formula>"Media"</formula>
    </cfRule>
    <cfRule type="cellIs" dxfId="464" priority="535" operator="equal">
      <formula>"Baja"</formula>
    </cfRule>
    <cfRule type="cellIs" dxfId="463" priority="536" operator="equal">
      <formula>"Muy Baja"</formula>
    </cfRule>
  </conditionalFormatting>
  <conditionalFormatting sqref="AD143">
    <cfRule type="cellIs" dxfId="462" priority="527" operator="equal">
      <formula>"Catastrófico"</formula>
    </cfRule>
    <cfRule type="cellIs" dxfId="461" priority="528" operator="equal">
      <formula>"Mayor"</formula>
    </cfRule>
    <cfRule type="cellIs" dxfId="460" priority="529" operator="equal">
      <formula>"Moderado"</formula>
    </cfRule>
    <cfRule type="cellIs" dxfId="459" priority="530" operator="equal">
      <formula>"Menor"</formula>
    </cfRule>
    <cfRule type="cellIs" dxfId="458" priority="531" operator="equal">
      <formula>"Leve"</formula>
    </cfRule>
  </conditionalFormatting>
  <conditionalFormatting sqref="AF143">
    <cfRule type="cellIs" dxfId="457" priority="523" operator="equal">
      <formula>"Extremo"</formula>
    </cfRule>
    <cfRule type="cellIs" dxfId="456" priority="524" operator="equal">
      <formula>"Alto"</formula>
    </cfRule>
    <cfRule type="cellIs" dxfId="455" priority="525" operator="equal">
      <formula>"Moderado"</formula>
    </cfRule>
    <cfRule type="cellIs" dxfId="454" priority="526" operator="equal">
      <formula>"Bajo"</formula>
    </cfRule>
  </conditionalFormatting>
  <conditionalFormatting sqref="AB144">
    <cfRule type="cellIs" dxfId="453" priority="518" operator="equal">
      <formula>"Muy Alta"</formula>
    </cfRule>
    <cfRule type="cellIs" dxfId="452" priority="519" operator="equal">
      <formula>"Alta"</formula>
    </cfRule>
    <cfRule type="cellIs" dxfId="451" priority="520" operator="equal">
      <formula>"Media"</formula>
    </cfRule>
    <cfRule type="cellIs" dxfId="450" priority="521" operator="equal">
      <formula>"Baja"</formula>
    </cfRule>
    <cfRule type="cellIs" dxfId="449" priority="522" operator="equal">
      <formula>"Muy Baja"</formula>
    </cfRule>
  </conditionalFormatting>
  <conditionalFormatting sqref="AD144">
    <cfRule type="cellIs" dxfId="448" priority="513" operator="equal">
      <formula>"Catastrófico"</formula>
    </cfRule>
    <cfRule type="cellIs" dxfId="447" priority="514" operator="equal">
      <formula>"Mayor"</formula>
    </cfRule>
    <cfRule type="cellIs" dxfId="446" priority="515" operator="equal">
      <formula>"Moderado"</formula>
    </cfRule>
    <cfRule type="cellIs" dxfId="445" priority="516" operator="equal">
      <formula>"Menor"</formula>
    </cfRule>
    <cfRule type="cellIs" dxfId="444" priority="517" operator="equal">
      <formula>"Leve"</formula>
    </cfRule>
  </conditionalFormatting>
  <conditionalFormatting sqref="AF144">
    <cfRule type="cellIs" dxfId="443" priority="509" operator="equal">
      <formula>"Extremo"</formula>
    </cfRule>
    <cfRule type="cellIs" dxfId="442" priority="510" operator="equal">
      <formula>"Alto"</formula>
    </cfRule>
    <cfRule type="cellIs" dxfId="441" priority="511" operator="equal">
      <formula>"Moderado"</formula>
    </cfRule>
    <cfRule type="cellIs" dxfId="440" priority="512" operator="equal">
      <formula>"Bajo"</formula>
    </cfRule>
  </conditionalFormatting>
  <conditionalFormatting sqref="K142">
    <cfRule type="cellIs" dxfId="439" priority="504" operator="equal">
      <formula>"Muy Alta"</formula>
    </cfRule>
    <cfRule type="cellIs" dxfId="438" priority="505" operator="equal">
      <formula>"Alta"</formula>
    </cfRule>
    <cfRule type="cellIs" dxfId="437" priority="506" operator="equal">
      <formula>"Media"</formula>
    </cfRule>
    <cfRule type="cellIs" dxfId="436" priority="507" operator="equal">
      <formula>"Baja"</formula>
    </cfRule>
    <cfRule type="cellIs" dxfId="435" priority="508" operator="equal">
      <formula>"Muy Baja"</formula>
    </cfRule>
  </conditionalFormatting>
  <conditionalFormatting sqref="O142">
    <cfRule type="cellIs" dxfId="434" priority="499" operator="equal">
      <formula>"Catastrófico"</formula>
    </cfRule>
    <cfRule type="cellIs" dxfId="433" priority="500" operator="equal">
      <formula>"Mayor"</formula>
    </cfRule>
    <cfRule type="cellIs" dxfId="432" priority="501" operator="equal">
      <formula>"Moderado"</formula>
    </cfRule>
    <cfRule type="cellIs" dxfId="431" priority="502" operator="equal">
      <formula>"Menor"</formula>
    </cfRule>
    <cfRule type="cellIs" dxfId="430" priority="503" operator="equal">
      <formula>"Leve"</formula>
    </cfRule>
  </conditionalFormatting>
  <conditionalFormatting sqref="Q142">
    <cfRule type="cellIs" dxfId="429" priority="495" operator="equal">
      <formula>"Extremo"</formula>
    </cfRule>
    <cfRule type="cellIs" dxfId="428" priority="496" operator="equal">
      <formula>"Alto"</formula>
    </cfRule>
    <cfRule type="cellIs" dxfId="427" priority="497" operator="equal">
      <formula>"Moderado"</formula>
    </cfRule>
    <cfRule type="cellIs" dxfId="426" priority="498" operator="equal">
      <formula>"Bajo"</formula>
    </cfRule>
  </conditionalFormatting>
  <conditionalFormatting sqref="N142:N144">
    <cfRule type="containsText" dxfId="425" priority="494" operator="containsText" text="❌">
      <formula>NOT(ISERROR(SEARCH("❌",N142)))</formula>
    </cfRule>
  </conditionalFormatting>
  <conditionalFormatting sqref="AB142:AB144">
    <cfRule type="cellIs" dxfId="424" priority="489" operator="equal">
      <formula>"Muy Alta"</formula>
    </cfRule>
    <cfRule type="cellIs" dxfId="423" priority="490" operator="equal">
      <formula>"Alta"</formula>
    </cfRule>
    <cfRule type="cellIs" dxfId="422" priority="491" operator="equal">
      <formula>"Media"</formula>
    </cfRule>
    <cfRule type="cellIs" dxfId="421" priority="492" operator="equal">
      <formula>"Baja"</formula>
    </cfRule>
    <cfRule type="cellIs" dxfId="420" priority="493" operator="equal">
      <formula>"Muy Baja"</formula>
    </cfRule>
  </conditionalFormatting>
  <conditionalFormatting sqref="AD142:AD144">
    <cfRule type="cellIs" dxfId="419" priority="484" operator="equal">
      <formula>"Catastrófico"</formula>
    </cfRule>
    <cfRule type="cellIs" dxfId="418" priority="485" operator="equal">
      <formula>"Mayor"</formula>
    </cfRule>
    <cfRule type="cellIs" dxfId="417" priority="486" operator="equal">
      <formula>"Moderado"</formula>
    </cfRule>
    <cfRule type="cellIs" dxfId="416" priority="487" operator="equal">
      <formula>"Menor"</formula>
    </cfRule>
    <cfRule type="cellIs" dxfId="415" priority="488" operator="equal">
      <formula>"Leve"</formula>
    </cfRule>
  </conditionalFormatting>
  <conditionalFormatting sqref="AF142:AF144">
    <cfRule type="cellIs" dxfId="414" priority="480" operator="equal">
      <formula>"Extremo"</formula>
    </cfRule>
    <cfRule type="cellIs" dxfId="413" priority="481" operator="equal">
      <formula>"Alto"</formula>
    </cfRule>
    <cfRule type="cellIs" dxfId="412" priority="482" operator="equal">
      <formula>"Moderado"</formula>
    </cfRule>
    <cfRule type="cellIs" dxfId="411" priority="483" operator="equal">
      <formula>"Bajo"</formula>
    </cfRule>
  </conditionalFormatting>
  <conditionalFormatting sqref="N142:N144">
    <cfRule type="containsText" dxfId="410" priority="479" operator="containsText" text="❌">
      <formula>NOT(ISERROR(SEARCH("❌",N142)))</formula>
    </cfRule>
  </conditionalFormatting>
  <conditionalFormatting sqref="AB145">
    <cfRule type="cellIs" dxfId="409" priority="474" operator="equal">
      <formula>"Muy Alta"</formula>
    </cfRule>
    <cfRule type="cellIs" dxfId="408" priority="475" operator="equal">
      <formula>"Alta"</formula>
    </cfRule>
    <cfRule type="cellIs" dxfId="407" priority="476" operator="equal">
      <formula>"Media"</formula>
    </cfRule>
    <cfRule type="cellIs" dxfId="406" priority="477" operator="equal">
      <formula>"Baja"</formula>
    </cfRule>
    <cfRule type="cellIs" dxfId="405" priority="478" operator="equal">
      <formula>"Muy Baja"</formula>
    </cfRule>
  </conditionalFormatting>
  <conditionalFormatting sqref="AD145">
    <cfRule type="cellIs" dxfId="404" priority="469" operator="equal">
      <formula>"Catastrófico"</formula>
    </cfRule>
    <cfRule type="cellIs" dxfId="403" priority="470" operator="equal">
      <formula>"Mayor"</formula>
    </cfRule>
    <cfRule type="cellIs" dxfId="402" priority="471" operator="equal">
      <formula>"Moderado"</formula>
    </cfRule>
    <cfRule type="cellIs" dxfId="401" priority="472" operator="equal">
      <formula>"Menor"</formula>
    </cfRule>
    <cfRule type="cellIs" dxfId="400" priority="473" operator="equal">
      <formula>"Leve"</formula>
    </cfRule>
  </conditionalFormatting>
  <conditionalFormatting sqref="AF145">
    <cfRule type="cellIs" dxfId="399" priority="465" operator="equal">
      <formula>"Extremo"</formula>
    </cfRule>
    <cfRule type="cellIs" dxfId="398" priority="466" operator="equal">
      <formula>"Alto"</formula>
    </cfRule>
    <cfRule type="cellIs" dxfId="397" priority="467" operator="equal">
      <formula>"Moderado"</formula>
    </cfRule>
    <cfRule type="cellIs" dxfId="396" priority="468" operator="equal">
      <formula>"Bajo"</formula>
    </cfRule>
  </conditionalFormatting>
  <conditionalFormatting sqref="AB146">
    <cfRule type="cellIs" dxfId="395" priority="460" operator="equal">
      <formula>"Muy Alta"</formula>
    </cfRule>
    <cfRule type="cellIs" dxfId="394" priority="461" operator="equal">
      <formula>"Alta"</formula>
    </cfRule>
    <cfRule type="cellIs" dxfId="393" priority="462" operator="equal">
      <formula>"Media"</formula>
    </cfRule>
    <cfRule type="cellIs" dxfId="392" priority="463" operator="equal">
      <formula>"Baja"</formula>
    </cfRule>
    <cfRule type="cellIs" dxfId="391" priority="464" operator="equal">
      <formula>"Muy Baja"</formula>
    </cfRule>
  </conditionalFormatting>
  <conditionalFormatting sqref="AD146">
    <cfRule type="cellIs" dxfId="390" priority="455" operator="equal">
      <formula>"Catastrófico"</formula>
    </cfRule>
    <cfRule type="cellIs" dxfId="389" priority="456" operator="equal">
      <formula>"Mayor"</formula>
    </cfRule>
    <cfRule type="cellIs" dxfId="388" priority="457" operator="equal">
      <formula>"Moderado"</formula>
    </cfRule>
    <cfRule type="cellIs" dxfId="387" priority="458" operator="equal">
      <formula>"Menor"</formula>
    </cfRule>
    <cfRule type="cellIs" dxfId="386" priority="459" operator="equal">
      <formula>"Leve"</formula>
    </cfRule>
  </conditionalFormatting>
  <conditionalFormatting sqref="AF146">
    <cfRule type="cellIs" dxfId="385" priority="451" operator="equal">
      <formula>"Extremo"</formula>
    </cfRule>
    <cfRule type="cellIs" dxfId="384" priority="452" operator="equal">
      <formula>"Alto"</formula>
    </cfRule>
    <cfRule type="cellIs" dxfId="383" priority="453" operator="equal">
      <formula>"Moderado"</formula>
    </cfRule>
    <cfRule type="cellIs" dxfId="382" priority="454" operator="equal">
      <formula>"Bajo"</formula>
    </cfRule>
  </conditionalFormatting>
  <conditionalFormatting sqref="AB147">
    <cfRule type="cellIs" dxfId="381" priority="446" operator="equal">
      <formula>"Muy Alta"</formula>
    </cfRule>
    <cfRule type="cellIs" dxfId="380" priority="447" operator="equal">
      <formula>"Alta"</formula>
    </cfRule>
    <cfRule type="cellIs" dxfId="379" priority="448" operator="equal">
      <formula>"Media"</formula>
    </cfRule>
    <cfRule type="cellIs" dxfId="378" priority="449" operator="equal">
      <formula>"Baja"</formula>
    </cfRule>
    <cfRule type="cellIs" dxfId="377" priority="450" operator="equal">
      <formula>"Muy Baja"</formula>
    </cfRule>
  </conditionalFormatting>
  <conditionalFormatting sqref="AD147">
    <cfRule type="cellIs" dxfId="376" priority="441" operator="equal">
      <formula>"Catastrófico"</formula>
    </cfRule>
    <cfRule type="cellIs" dxfId="375" priority="442" operator="equal">
      <formula>"Mayor"</formula>
    </cfRule>
    <cfRule type="cellIs" dxfId="374" priority="443" operator="equal">
      <formula>"Moderado"</formula>
    </cfRule>
    <cfRule type="cellIs" dxfId="373" priority="444" operator="equal">
      <formula>"Menor"</formula>
    </cfRule>
    <cfRule type="cellIs" dxfId="372" priority="445" operator="equal">
      <formula>"Leve"</formula>
    </cfRule>
  </conditionalFormatting>
  <conditionalFormatting sqref="AF147">
    <cfRule type="cellIs" dxfId="371" priority="437" operator="equal">
      <formula>"Extremo"</formula>
    </cfRule>
    <cfRule type="cellIs" dxfId="370" priority="438" operator="equal">
      <formula>"Alto"</formula>
    </cfRule>
    <cfRule type="cellIs" dxfId="369" priority="439" operator="equal">
      <formula>"Moderado"</formula>
    </cfRule>
    <cfRule type="cellIs" dxfId="368" priority="440" operator="equal">
      <formula>"Bajo"</formula>
    </cfRule>
  </conditionalFormatting>
  <conditionalFormatting sqref="K145">
    <cfRule type="cellIs" dxfId="367" priority="432" operator="equal">
      <formula>"Muy Alta"</formula>
    </cfRule>
    <cfRule type="cellIs" dxfId="366" priority="433" operator="equal">
      <formula>"Alta"</formula>
    </cfRule>
    <cfRule type="cellIs" dxfId="365" priority="434" operator="equal">
      <formula>"Media"</formula>
    </cfRule>
    <cfRule type="cellIs" dxfId="364" priority="435" operator="equal">
      <formula>"Baja"</formula>
    </cfRule>
    <cfRule type="cellIs" dxfId="363" priority="436" operator="equal">
      <formula>"Muy Baja"</formula>
    </cfRule>
  </conditionalFormatting>
  <conditionalFormatting sqref="O145">
    <cfRule type="cellIs" dxfId="362" priority="427" operator="equal">
      <formula>"Catastrófico"</formula>
    </cfRule>
    <cfRule type="cellIs" dxfId="361" priority="428" operator="equal">
      <formula>"Mayor"</formula>
    </cfRule>
    <cfRule type="cellIs" dxfId="360" priority="429" operator="equal">
      <formula>"Moderado"</formula>
    </cfRule>
    <cfRule type="cellIs" dxfId="359" priority="430" operator="equal">
      <formula>"Menor"</formula>
    </cfRule>
    <cfRule type="cellIs" dxfId="358" priority="431" operator="equal">
      <formula>"Leve"</formula>
    </cfRule>
  </conditionalFormatting>
  <conditionalFormatting sqref="Q145">
    <cfRule type="cellIs" dxfId="357" priority="423" operator="equal">
      <formula>"Extremo"</formula>
    </cfRule>
    <cfRule type="cellIs" dxfId="356" priority="424" operator="equal">
      <formula>"Alto"</formula>
    </cfRule>
    <cfRule type="cellIs" dxfId="355" priority="425" operator="equal">
      <formula>"Moderado"</formula>
    </cfRule>
    <cfRule type="cellIs" dxfId="354" priority="426" operator="equal">
      <formula>"Bajo"</formula>
    </cfRule>
  </conditionalFormatting>
  <conditionalFormatting sqref="N145:N147">
    <cfRule type="containsText" dxfId="353" priority="422" operator="containsText" text="❌">
      <formula>NOT(ISERROR(SEARCH("❌",N145)))</formula>
    </cfRule>
  </conditionalFormatting>
  <conditionalFormatting sqref="AB145:AB147">
    <cfRule type="cellIs" dxfId="352" priority="417" operator="equal">
      <formula>"Muy Alta"</formula>
    </cfRule>
    <cfRule type="cellIs" dxfId="351" priority="418" operator="equal">
      <formula>"Alta"</formula>
    </cfRule>
    <cfRule type="cellIs" dxfId="350" priority="419" operator="equal">
      <formula>"Media"</formula>
    </cfRule>
    <cfRule type="cellIs" dxfId="349" priority="420" operator="equal">
      <formula>"Baja"</formula>
    </cfRule>
    <cfRule type="cellIs" dxfId="348" priority="421" operator="equal">
      <formula>"Muy Baja"</formula>
    </cfRule>
  </conditionalFormatting>
  <conditionalFormatting sqref="AD145:AD147">
    <cfRule type="cellIs" dxfId="347" priority="412" operator="equal">
      <formula>"Catastrófico"</formula>
    </cfRule>
    <cfRule type="cellIs" dxfId="346" priority="413" operator="equal">
      <formula>"Mayor"</formula>
    </cfRule>
    <cfRule type="cellIs" dxfId="345" priority="414" operator="equal">
      <formula>"Moderado"</formula>
    </cfRule>
    <cfRule type="cellIs" dxfId="344" priority="415" operator="equal">
      <formula>"Menor"</formula>
    </cfRule>
    <cfRule type="cellIs" dxfId="343" priority="416" operator="equal">
      <formula>"Leve"</formula>
    </cfRule>
  </conditionalFormatting>
  <conditionalFormatting sqref="AF145:AF147">
    <cfRule type="cellIs" dxfId="342" priority="408" operator="equal">
      <formula>"Extremo"</formula>
    </cfRule>
    <cfRule type="cellIs" dxfId="341" priority="409" operator="equal">
      <formula>"Alto"</formula>
    </cfRule>
    <cfRule type="cellIs" dxfId="340" priority="410" operator="equal">
      <formula>"Moderado"</formula>
    </cfRule>
    <cfRule type="cellIs" dxfId="339" priority="411" operator="equal">
      <formula>"Bajo"</formula>
    </cfRule>
  </conditionalFormatting>
  <conditionalFormatting sqref="N145:N147">
    <cfRule type="containsText" dxfId="338" priority="407" operator="containsText" text="❌">
      <formula>NOT(ISERROR(SEARCH("❌",N145)))</formula>
    </cfRule>
  </conditionalFormatting>
  <conditionalFormatting sqref="AB148">
    <cfRule type="cellIs" dxfId="337" priority="402" operator="equal">
      <formula>"Muy Alta"</formula>
    </cfRule>
    <cfRule type="cellIs" dxfId="336" priority="403" operator="equal">
      <formula>"Alta"</formula>
    </cfRule>
    <cfRule type="cellIs" dxfId="335" priority="404" operator="equal">
      <formula>"Media"</formula>
    </cfRule>
    <cfRule type="cellIs" dxfId="334" priority="405" operator="equal">
      <formula>"Baja"</formula>
    </cfRule>
    <cfRule type="cellIs" dxfId="333" priority="406" operator="equal">
      <formula>"Muy Baja"</formula>
    </cfRule>
  </conditionalFormatting>
  <conditionalFormatting sqref="AD148">
    <cfRule type="cellIs" dxfId="332" priority="397" operator="equal">
      <formula>"Catastrófico"</formula>
    </cfRule>
    <cfRule type="cellIs" dxfId="331" priority="398" operator="equal">
      <formula>"Mayor"</formula>
    </cfRule>
    <cfRule type="cellIs" dxfId="330" priority="399" operator="equal">
      <formula>"Moderado"</formula>
    </cfRule>
    <cfRule type="cellIs" dxfId="329" priority="400" operator="equal">
      <formula>"Menor"</formula>
    </cfRule>
    <cfRule type="cellIs" dxfId="328" priority="401" operator="equal">
      <formula>"Leve"</formula>
    </cfRule>
  </conditionalFormatting>
  <conditionalFormatting sqref="AF148">
    <cfRule type="cellIs" dxfId="327" priority="393" operator="equal">
      <formula>"Extremo"</formula>
    </cfRule>
    <cfRule type="cellIs" dxfId="326" priority="394" operator="equal">
      <formula>"Alto"</formula>
    </cfRule>
    <cfRule type="cellIs" dxfId="325" priority="395" operator="equal">
      <formula>"Moderado"</formula>
    </cfRule>
    <cfRule type="cellIs" dxfId="324" priority="396" operator="equal">
      <formula>"Bajo"</formula>
    </cfRule>
  </conditionalFormatting>
  <conditionalFormatting sqref="AB149">
    <cfRule type="cellIs" dxfId="323" priority="388" operator="equal">
      <formula>"Muy Alta"</formula>
    </cfRule>
    <cfRule type="cellIs" dxfId="322" priority="389" operator="equal">
      <formula>"Alta"</formula>
    </cfRule>
    <cfRule type="cellIs" dxfId="321" priority="390" operator="equal">
      <formula>"Media"</formula>
    </cfRule>
    <cfRule type="cellIs" dxfId="320" priority="391" operator="equal">
      <formula>"Baja"</formula>
    </cfRule>
    <cfRule type="cellIs" dxfId="319" priority="392" operator="equal">
      <formula>"Muy Baja"</formula>
    </cfRule>
  </conditionalFormatting>
  <conditionalFormatting sqref="AD149">
    <cfRule type="cellIs" dxfId="318" priority="383" operator="equal">
      <formula>"Catastrófico"</formula>
    </cfRule>
    <cfRule type="cellIs" dxfId="317" priority="384" operator="equal">
      <formula>"Mayor"</formula>
    </cfRule>
    <cfRule type="cellIs" dxfId="316" priority="385" operator="equal">
      <formula>"Moderado"</formula>
    </cfRule>
    <cfRule type="cellIs" dxfId="315" priority="386" operator="equal">
      <formula>"Menor"</formula>
    </cfRule>
    <cfRule type="cellIs" dxfId="314" priority="387" operator="equal">
      <formula>"Leve"</formula>
    </cfRule>
  </conditionalFormatting>
  <conditionalFormatting sqref="AF149">
    <cfRule type="cellIs" dxfId="313" priority="379" operator="equal">
      <formula>"Extremo"</formula>
    </cfRule>
    <cfRule type="cellIs" dxfId="312" priority="380" operator="equal">
      <formula>"Alto"</formula>
    </cfRule>
    <cfRule type="cellIs" dxfId="311" priority="381" operator="equal">
      <formula>"Moderado"</formula>
    </cfRule>
    <cfRule type="cellIs" dxfId="310" priority="382" operator="equal">
      <formula>"Bajo"</formula>
    </cfRule>
  </conditionalFormatting>
  <conditionalFormatting sqref="AB150">
    <cfRule type="cellIs" dxfId="309" priority="374" operator="equal">
      <formula>"Muy Alta"</formula>
    </cfRule>
    <cfRule type="cellIs" dxfId="308" priority="375" operator="equal">
      <formula>"Alta"</formula>
    </cfRule>
    <cfRule type="cellIs" dxfId="307" priority="376" operator="equal">
      <formula>"Media"</formula>
    </cfRule>
    <cfRule type="cellIs" dxfId="306" priority="377" operator="equal">
      <formula>"Baja"</formula>
    </cfRule>
    <cfRule type="cellIs" dxfId="305" priority="378" operator="equal">
      <formula>"Muy Baja"</formula>
    </cfRule>
  </conditionalFormatting>
  <conditionalFormatting sqref="AD150">
    <cfRule type="cellIs" dxfId="304" priority="369" operator="equal">
      <formula>"Catastrófico"</formula>
    </cfRule>
    <cfRule type="cellIs" dxfId="303" priority="370" operator="equal">
      <formula>"Mayor"</formula>
    </cfRule>
    <cfRule type="cellIs" dxfId="302" priority="371" operator="equal">
      <formula>"Moderado"</formula>
    </cfRule>
    <cfRule type="cellIs" dxfId="301" priority="372" operator="equal">
      <formula>"Menor"</formula>
    </cfRule>
    <cfRule type="cellIs" dxfId="300" priority="373" operator="equal">
      <formula>"Leve"</formula>
    </cfRule>
  </conditionalFormatting>
  <conditionalFormatting sqref="AF150">
    <cfRule type="cellIs" dxfId="299" priority="365" operator="equal">
      <formula>"Extremo"</formula>
    </cfRule>
    <cfRule type="cellIs" dxfId="298" priority="366" operator="equal">
      <formula>"Alto"</formula>
    </cfRule>
    <cfRule type="cellIs" dxfId="297" priority="367" operator="equal">
      <formula>"Moderado"</formula>
    </cfRule>
    <cfRule type="cellIs" dxfId="296" priority="368" operator="equal">
      <formula>"Bajo"</formula>
    </cfRule>
  </conditionalFormatting>
  <conditionalFormatting sqref="K148">
    <cfRule type="cellIs" dxfId="295" priority="360" operator="equal">
      <formula>"Muy Alta"</formula>
    </cfRule>
    <cfRule type="cellIs" dxfId="294" priority="361" operator="equal">
      <formula>"Alta"</formula>
    </cfRule>
    <cfRule type="cellIs" dxfId="293" priority="362" operator="equal">
      <formula>"Media"</formula>
    </cfRule>
    <cfRule type="cellIs" dxfId="292" priority="363" operator="equal">
      <formula>"Baja"</formula>
    </cfRule>
    <cfRule type="cellIs" dxfId="291" priority="364" operator="equal">
      <formula>"Muy Baja"</formula>
    </cfRule>
  </conditionalFormatting>
  <conditionalFormatting sqref="O148">
    <cfRule type="cellIs" dxfId="290" priority="355" operator="equal">
      <formula>"Catastrófico"</formula>
    </cfRule>
    <cfRule type="cellIs" dxfId="289" priority="356" operator="equal">
      <formula>"Mayor"</formula>
    </cfRule>
    <cfRule type="cellIs" dxfId="288" priority="357" operator="equal">
      <formula>"Moderado"</formula>
    </cfRule>
    <cfRule type="cellIs" dxfId="287" priority="358" operator="equal">
      <formula>"Menor"</formula>
    </cfRule>
    <cfRule type="cellIs" dxfId="286" priority="359" operator="equal">
      <formula>"Leve"</formula>
    </cfRule>
  </conditionalFormatting>
  <conditionalFormatting sqref="Q148">
    <cfRule type="cellIs" dxfId="285" priority="351" operator="equal">
      <formula>"Extremo"</formula>
    </cfRule>
    <cfRule type="cellIs" dxfId="284" priority="352" operator="equal">
      <formula>"Alto"</formula>
    </cfRule>
    <cfRule type="cellIs" dxfId="283" priority="353" operator="equal">
      <formula>"Moderado"</formula>
    </cfRule>
    <cfRule type="cellIs" dxfId="282" priority="354" operator="equal">
      <formula>"Bajo"</formula>
    </cfRule>
  </conditionalFormatting>
  <conditionalFormatting sqref="N148:N150">
    <cfRule type="containsText" dxfId="281" priority="350" operator="containsText" text="❌">
      <formula>NOT(ISERROR(SEARCH("❌",N148)))</formula>
    </cfRule>
  </conditionalFormatting>
  <conditionalFormatting sqref="AB148:AB150">
    <cfRule type="cellIs" dxfId="280" priority="345" operator="equal">
      <formula>"Muy Alta"</formula>
    </cfRule>
    <cfRule type="cellIs" dxfId="279" priority="346" operator="equal">
      <formula>"Alta"</formula>
    </cfRule>
    <cfRule type="cellIs" dxfId="278" priority="347" operator="equal">
      <formula>"Media"</formula>
    </cfRule>
    <cfRule type="cellIs" dxfId="277" priority="348" operator="equal">
      <formula>"Baja"</formula>
    </cfRule>
    <cfRule type="cellIs" dxfId="276" priority="349" operator="equal">
      <formula>"Muy Baja"</formula>
    </cfRule>
  </conditionalFormatting>
  <conditionalFormatting sqref="AD148:AD150">
    <cfRule type="cellIs" dxfId="275" priority="340" operator="equal">
      <formula>"Catastrófico"</formula>
    </cfRule>
    <cfRule type="cellIs" dxfId="274" priority="341" operator="equal">
      <formula>"Mayor"</formula>
    </cfRule>
    <cfRule type="cellIs" dxfId="273" priority="342" operator="equal">
      <formula>"Moderado"</formula>
    </cfRule>
    <cfRule type="cellIs" dxfId="272" priority="343" operator="equal">
      <formula>"Menor"</formula>
    </cfRule>
    <cfRule type="cellIs" dxfId="271" priority="344" operator="equal">
      <formula>"Leve"</formula>
    </cfRule>
  </conditionalFormatting>
  <conditionalFormatting sqref="AF148:AF150">
    <cfRule type="cellIs" dxfId="270" priority="336" operator="equal">
      <formula>"Extremo"</formula>
    </cfRule>
    <cfRule type="cellIs" dxfId="269" priority="337" operator="equal">
      <formula>"Alto"</formula>
    </cfRule>
    <cfRule type="cellIs" dxfId="268" priority="338" operator="equal">
      <formula>"Moderado"</formula>
    </cfRule>
    <cfRule type="cellIs" dxfId="267" priority="339" operator="equal">
      <formula>"Bajo"</formula>
    </cfRule>
  </conditionalFormatting>
  <conditionalFormatting sqref="N148:N150">
    <cfRule type="containsText" dxfId="266" priority="335" operator="containsText" text="❌">
      <formula>NOT(ISERROR(SEARCH("❌",N148)))</formula>
    </cfRule>
  </conditionalFormatting>
  <conditionalFormatting sqref="AB151">
    <cfRule type="cellIs" dxfId="265" priority="330" operator="equal">
      <formula>"Muy Alta"</formula>
    </cfRule>
    <cfRule type="cellIs" dxfId="264" priority="331" operator="equal">
      <formula>"Alta"</formula>
    </cfRule>
    <cfRule type="cellIs" dxfId="263" priority="332" operator="equal">
      <formula>"Media"</formula>
    </cfRule>
    <cfRule type="cellIs" dxfId="262" priority="333" operator="equal">
      <formula>"Baja"</formula>
    </cfRule>
    <cfRule type="cellIs" dxfId="261" priority="334" operator="equal">
      <formula>"Muy Baja"</formula>
    </cfRule>
  </conditionalFormatting>
  <conditionalFormatting sqref="AD151">
    <cfRule type="cellIs" dxfId="260" priority="325" operator="equal">
      <formula>"Catastrófico"</formula>
    </cfRule>
    <cfRule type="cellIs" dxfId="259" priority="326" operator="equal">
      <formula>"Mayor"</formula>
    </cfRule>
    <cfRule type="cellIs" dxfId="258" priority="327" operator="equal">
      <formula>"Moderado"</formula>
    </cfRule>
    <cfRule type="cellIs" dxfId="257" priority="328" operator="equal">
      <formula>"Menor"</formula>
    </cfRule>
    <cfRule type="cellIs" dxfId="256" priority="329" operator="equal">
      <formula>"Leve"</formula>
    </cfRule>
  </conditionalFormatting>
  <conditionalFormatting sqref="AF151">
    <cfRule type="cellIs" dxfId="255" priority="321" operator="equal">
      <formula>"Extremo"</formula>
    </cfRule>
    <cfRule type="cellIs" dxfId="254" priority="322" operator="equal">
      <formula>"Alto"</formula>
    </cfRule>
    <cfRule type="cellIs" dxfId="253" priority="323" operator="equal">
      <formula>"Moderado"</formula>
    </cfRule>
    <cfRule type="cellIs" dxfId="252" priority="324" operator="equal">
      <formula>"Bajo"</formula>
    </cfRule>
  </conditionalFormatting>
  <conditionalFormatting sqref="AB152">
    <cfRule type="cellIs" dxfId="251" priority="316" operator="equal">
      <formula>"Muy Alta"</formula>
    </cfRule>
    <cfRule type="cellIs" dxfId="250" priority="317" operator="equal">
      <formula>"Alta"</formula>
    </cfRule>
    <cfRule type="cellIs" dxfId="249" priority="318" operator="equal">
      <formula>"Media"</formula>
    </cfRule>
    <cfRule type="cellIs" dxfId="248" priority="319" operator="equal">
      <formula>"Baja"</formula>
    </cfRule>
    <cfRule type="cellIs" dxfId="247" priority="320" operator="equal">
      <formula>"Muy Baja"</formula>
    </cfRule>
  </conditionalFormatting>
  <conditionalFormatting sqref="AD152">
    <cfRule type="cellIs" dxfId="246" priority="311" operator="equal">
      <formula>"Catastrófico"</formula>
    </cfRule>
    <cfRule type="cellIs" dxfId="245" priority="312" operator="equal">
      <formula>"Mayor"</formula>
    </cfRule>
    <cfRule type="cellIs" dxfId="244" priority="313" operator="equal">
      <formula>"Moderado"</formula>
    </cfRule>
    <cfRule type="cellIs" dxfId="243" priority="314" operator="equal">
      <formula>"Menor"</formula>
    </cfRule>
    <cfRule type="cellIs" dxfId="242" priority="315" operator="equal">
      <formula>"Leve"</formula>
    </cfRule>
  </conditionalFormatting>
  <conditionalFormatting sqref="AF152">
    <cfRule type="cellIs" dxfId="241" priority="307" operator="equal">
      <formula>"Extremo"</formula>
    </cfRule>
    <cfRule type="cellIs" dxfId="240" priority="308" operator="equal">
      <formula>"Alto"</formula>
    </cfRule>
    <cfRule type="cellIs" dxfId="239" priority="309" operator="equal">
      <formula>"Moderado"</formula>
    </cfRule>
    <cfRule type="cellIs" dxfId="238" priority="310" operator="equal">
      <formula>"Bajo"</formula>
    </cfRule>
  </conditionalFormatting>
  <conditionalFormatting sqref="AB153">
    <cfRule type="cellIs" dxfId="237" priority="302" operator="equal">
      <formula>"Muy Alta"</formula>
    </cfRule>
    <cfRule type="cellIs" dxfId="236" priority="303" operator="equal">
      <formula>"Alta"</formula>
    </cfRule>
    <cfRule type="cellIs" dxfId="235" priority="304" operator="equal">
      <formula>"Media"</formula>
    </cfRule>
    <cfRule type="cellIs" dxfId="234" priority="305" operator="equal">
      <formula>"Baja"</formula>
    </cfRule>
    <cfRule type="cellIs" dxfId="233" priority="306" operator="equal">
      <formula>"Muy Baja"</formula>
    </cfRule>
  </conditionalFormatting>
  <conditionalFormatting sqref="AD153">
    <cfRule type="cellIs" dxfId="232" priority="297" operator="equal">
      <formula>"Catastrófico"</formula>
    </cfRule>
    <cfRule type="cellIs" dxfId="231" priority="298" operator="equal">
      <formula>"Mayor"</formula>
    </cfRule>
    <cfRule type="cellIs" dxfId="230" priority="299" operator="equal">
      <formula>"Moderado"</formula>
    </cfRule>
    <cfRule type="cellIs" dxfId="229" priority="300" operator="equal">
      <formula>"Menor"</formula>
    </cfRule>
    <cfRule type="cellIs" dxfId="228" priority="301" operator="equal">
      <formula>"Leve"</formula>
    </cfRule>
  </conditionalFormatting>
  <conditionalFormatting sqref="AF153">
    <cfRule type="cellIs" dxfId="227" priority="293" operator="equal">
      <formula>"Extremo"</formula>
    </cfRule>
    <cfRule type="cellIs" dxfId="226" priority="294" operator="equal">
      <formula>"Alto"</formula>
    </cfRule>
    <cfRule type="cellIs" dxfId="225" priority="295" operator="equal">
      <formula>"Moderado"</formula>
    </cfRule>
    <cfRule type="cellIs" dxfId="224" priority="296" operator="equal">
      <formula>"Bajo"</formula>
    </cfRule>
  </conditionalFormatting>
  <conditionalFormatting sqref="K151">
    <cfRule type="cellIs" dxfId="223" priority="288" operator="equal">
      <formula>"Muy Alta"</formula>
    </cfRule>
    <cfRule type="cellIs" dxfId="222" priority="289" operator="equal">
      <formula>"Alta"</formula>
    </cfRule>
    <cfRule type="cellIs" dxfId="221" priority="290" operator="equal">
      <formula>"Media"</formula>
    </cfRule>
    <cfRule type="cellIs" dxfId="220" priority="291" operator="equal">
      <formula>"Baja"</formula>
    </cfRule>
    <cfRule type="cellIs" dxfId="219" priority="292" operator="equal">
      <formula>"Muy Baja"</formula>
    </cfRule>
  </conditionalFormatting>
  <conditionalFormatting sqref="O151">
    <cfRule type="cellIs" dxfId="218" priority="283" operator="equal">
      <formula>"Catastrófico"</formula>
    </cfRule>
    <cfRule type="cellIs" dxfId="217" priority="284" operator="equal">
      <formula>"Mayor"</formula>
    </cfRule>
    <cfRule type="cellIs" dxfId="216" priority="285" operator="equal">
      <formula>"Moderado"</formula>
    </cfRule>
    <cfRule type="cellIs" dxfId="215" priority="286" operator="equal">
      <formula>"Menor"</formula>
    </cfRule>
    <cfRule type="cellIs" dxfId="214" priority="287" operator="equal">
      <formula>"Leve"</formula>
    </cfRule>
  </conditionalFormatting>
  <conditionalFormatting sqref="Q151">
    <cfRule type="cellIs" dxfId="213" priority="279" operator="equal">
      <formula>"Extremo"</formula>
    </cfRule>
    <cfRule type="cellIs" dxfId="212" priority="280" operator="equal">
      <formula>"Alto"</formula>
    </cfRule>
    <cfRule type="cellIs" dxfId="211" priority="281" operator="equal">
      <formula>"Moderado"</formula>
    </cfRule>
    <cfRule type="cellIs" dxfId="210" priority="282" operator="equal">
      <formula>"Bajo"</formula>
    </cfRule>
  </conditionalFormatting>
  <conditionalFormatting sqref="N151:N153">
    <cfRule type="containsText" dxfId="209" priority="278" operator="containsText" text="❌">
      <formula>NOT(ISERROR(SEARCH("❌",N151)))</formula>
    </cfRule>
  </conditionalFormatting>
  <conditionalFormatting sqref="AB151:AB153">
    <cfRule type="cellIs" dxfId="208" priority="273" operator="equal">
      <formula>"Muy Alta"</formula>
    </cfRule>
    <cfRule type="cellIs" dxfId="207" priority="274" operator="equal">
      <formula>"Alta"</formula>
    </cfRule>
    <cfRule type="cellIs" dxfId="206" priority="275" operator="equal">
      <formula>"Media"</formula>
    </cfRule>
    <cfRule type="cellIs" dxfId="205" priority="276" operator="equal">
      <formula>"Baja"</formula>
    </cfRule>
    <cfRule type="cellIs" dxfId="204" priority="277" operator="equal">
      <formula>"Muy Baja"</formula>
    </cfRule>
  </conditionalFormatting>
  <conditionalFormatting sqref="AD151:AD153">
    <cfRule type="cellIs" dxfId="203" priority="268" operator="equal">
      <formula>"Catastrófico"</formula>
    </cfRule>
    <cfRule type="cellIs" dxfId="202" priority="269" operator="equal">
      <formula>"Mayor"</formula>
    </cfRule>
    <cfRule type="cellIs" dxfId="201" priority="270" operator="equal">
      <formula>"Moderado"</formula>
    </cfRule>
    <cfRule type="cellIs" dxfId="200" priority="271" operator="equal">
      <formula>"Menor"</formula>
    </cfRule>
    <cfRule type="cellIs" dxfId="199" priority="272" operator="equal">
      <formula>"Leve"</formula>
    </cfRule>
  </conditionalFormatting>
  <conditionalFormatting sqref="AF151:AF153">
    <cfRule type="cellIs" dxfId="198" priority="264" operator="equal">
      <formula>"Extremo"</formula>
    </cfRule>
    <cfRule type="cellIs" dxfId="197" priority="265" operator="equal">
      <formula>"Alto"</formula>
    </cfRule>
    <cfRule type="cellIs" dxfId="196" priority="266" operator="equal">
      <formula>"Moderado"</formula>
    </cfRule>
    <cfRule type="cellIs" dxfId="195" priority="267" operator="equal">
      <formula>"Bajo"</formula>
    </cfRule>
  </conditionalFormatting>
  <conditionalFormatting sqref="N151:N153">
    <cfRule type="containsText" dxfId="194" priority="263" operator="containsText" text="❌">
      <formula>NOT(ISERROR(SEARCH("❌",N151)))</formula>
    </cfRule>
  </conditionalFormatting>
  <conditionalFormatting sqref="AB154">
    <cfRule type="cellIs" dxfId="193" priority="258" operator="equal">
      <formula>"Muy Alta"</formula>
    </cfRule>
    <cfRule type="cellIs" dxfId="192" priority="259" operator="equal">
      <formula>"Alta"</formula>
    </cfRule>
    <cfRule type="cellIs" dxfId="191" priority="260" operator="equal">
      <formula>"Media"</formula>
    </cfRule>
    <cfRule type="cellIs" dxfId="190" priority="261" operator="equal">
      <formula>"Baja"</formula>
    </cfRule>
    <cfRule type="cellIs" dxfId="189" priority="262" operator="equal">
      <formula>"Muy Baja"</formula>
    </cfRule>
  </conditionalFormatting>
  <conditionalFormatting sqref="AD154">
    <cfRule type="cellIs" dxfId="188" priority="253" operator="equal">
      <formula>"Catastrófico"</formula>
    </cfRule>
    <cfRule type="cellIs" dxfId="187" priority="254" operator="equal">
      <formula>"Mayor"</formula>
    </cfRule>
    <cfRule type="cellIs" dxfId="186" priority="255" operator="equal">
      <formula>"Moderado"</formula>
    </cfRule>
    <cfRule type="cellIs" dxfId="185" priority="256" operator="equal">
      <formula>"Menor"</formula>
    </cfRule>
    <cfRule type="cellIs" dxfId="184" priority="257" operator="equal">
      <formula>"Leve"</formula>
    </cfRule>
  </conditionalFormatting>
  <conditionalFormatting sqref="AF154">
    <cfRule type="cellIs" dxfId="183" priority="249" operator="equal">
      <formula>"Extremo"</formula>
    </cfRule>
    <cfRule type="cellIs" dxfId="182" priority="250" operator="equal">
      <formula>"Alto"</formula>
    </cfRule>
    <cfRule type="cellIs" dxfId="181" priority="251" operator="equal">
      <formula>"Moderado"</formula>
    </cfRule>
    <cfRule type="cellIs" dxfId="180" priority="252" operator="equal">
      <formula>"Bajo"</formula>
    </cfRule>
  </conditionalFormatting>
  <conditionalFormatting sqref="AB155">
    <cfRule type="cellIs" dxfId="179" priority="244" operator="equal">
      <formula>"Muy Alta"</formula>
    </cfRule>
    <cfRule type="cellIs" dxfId="178" priority="245" operator="equal">
      <formula>"Alta"</formula>
    </cfRule>
    <cfRule type="cellIs" dxfId="177" priority="246" operator="equal">
      <formula>"Media"</formula>
    </cfRule>
    <cfRule type="cellIs" dxfId="176" priority="247" operator="equal">
      <formula>"Baja"</formula>
    </cfRule>
    <cfRule type="cellIs" dxfId="175" priority="248" operator="equal">
      <formula>"Muy Baja"</formula>
    </cfRule>
  </conditionalFormatting>
  <conditionalFormatting sqref="AD155">
    <cfRule type="cellIs" dxfId="174" priority="239" operator="equal">
      <formula>"Catastrófico"</formula>
    </cfRule>
    <cfRule type="cellIs" dxfId="173" priority="240" operator="equal">
      <formula>"Mayor"</formula>
    </cfRule>
    <cfRule type="cellIs" dxfId="172" priority="241" operator="equal">
      <formula>"Moderado"</formula>
    </cfRule>
    <cfRule type="cellIs" dxfId="171" priority="242" operator="equal">
      <formula>"Menor"</formula>
    </cfRule>
    <cfRule type="cellIs" dxfId="170" priority="243" operator="equal">
      <formula>"Leve"</formula>
    </cfRule>
  </conditionalFormatting>
  <conditionalFormatting sqref="AF155">
    <cfRule type="cellIs" dxfId="169" priority="235" operator="equal">
      <formula>"Extremo"</formula>
    </cfRule>
    <cfRule type="cellIs" dxfId="168" priority="236" operator="equal">
      <formula>"Alto"</formula>
    </cfRule>
    <cfRule type="cellIs" dxfId="167" priority="237" operator="equal">
      <formula>"Moderado"</formula>
    </cfRule>
    <cfRule type="cellIs" dxfId="166" priority="238" operator="equal">
      <formula>"Bajo"</formula>
    </cfRule>
  </conditionalFormatting>
  <conditionalFormatting sqref="AB156:AB157">
    <cfRule type="cellIs" dxfId="165" priority="230" operator="equal">
      <formula>"Muy Alta"</formula>
    </cfRule>
    <cfRule type="cellIs" dxfId="164" priority="231" operator="equal">
      <formula>"Alta"</formula>
    </cfRule>
    <cfRule type="cellIs" dxfId="163" priority="232" operator="equal">
      <formula>"Media"</formula>
    </cfRule>
    <cfRule type="cellIs" dxfId="162" priority="233" operator="equal">
      <formula>"Baja"</formula>
    </cfRule>
    <cfRule type="cellIs" dxfId="161" priority="234" operator="equal">
      <formula>"Muy Baja"</formula>
    </cfRule>
  </conditionalFormatting>
  <conditionalFormatting sqref="AD156:AD157">
    <cfRule type="cellIs" dxfId="160" priority="225" operator="equal">
      <formula>"Catastrófico"</formula>
    </cfRule>
    <cfRule type="cellIs" dxfId="159" priority="226" operator="equal">
      <formula>"Mayor"</formula>
    </cfRule>
    <cfRule type="cellIs" dxfId="158" priority="227" operator="equal">
      <formula>"Moderado"</formula>
    </cfRule>
    <cfRule type="cellIs" dxfId="157" priority="228" operator="equal">
      <formula>"Menor"</formula>
    </cfRule>
    <cfRule type="cellIs" dxfId="156" priority="229" operator="equal">
      <formula>"Leve"</formula>
    </cfRule>
  </conditionalFormatting>
  <conditionalFormatting sqref="AF156:AF157">
    <cfRule type="cellIs" dxfId="155" priority="221" operator="equal">
      <formula>"Extremo"</formula>
    </cfRule>
    <cfRule type="cellIs" dxfId="154" priority="222" operator="equal">
      <formula>"Alto"</formula>
    </cfRule>
    <cfRule type="cellIs" dxfId="153" priority="223" operator="equal">
      <formula>"Moderado"</formula>
    </cfRule>
    <cfRule type="cellIs" dxfId="152" priority="224" operator="equal">
      <formula>"Bajo"</formula>
    </cfRule>
  </conditionalFormatting>
  <conditionalFormatting sqref="K154">
    <cfRule type="cellIs" dxfId="151" priority="216" operator="equal">
      <formula>"Muy Alta"</formula>
    </cfRule>
    <cfRule type="cellIs" dxfId="150" priority="217" operator="equal">
      <formula>"Alta"</formula>
    </cfRule>
    <cfRule type="cellIs" dxfId="149" priority="218" operator="equal">
      <formula>"Media"</formula>
    </cfRule>
    <cfRule type="cellIs" dxfId="148" priority="219" operator="equal">
      <formula>"Baja"</formula>
    </cfRule>
    <cfRule type="cellIs" dxfId="147" priority="220" operator="equal">
      <formula>"Muy Baja"</formula>
    </cfRule>
  </conditionalFormatting>
  <conditionalFormatting sqref="O154">
    <cfRule type="cellIs" dxfId="146" priority="211" operator="equal">
      <formula>"Catastrófico"</formula>
    </cfRule>
    <cfRule type="cellIs" dxfId="145" priority="212" operator="equal">
      <formula>"Mayor"</formula>
    </cfRule>
    <cfRule type="cellIs" dxfId="144" priority="213" operator="equal">
      <formula>"Moderado"</formula>
    </cfRule>
    <cfRule type="cellIs" dxfId="143" priority="214" operator="equal">
      <formula>"Menor"</formula>
    </cfRule>
    <cfRule type="cellIs" dxfId="142" priority="215" operator="equal">
      <formula>"Leve"</formula>
    </cfRule>
  </conditionalFormatting>
  <conditionalFormatting sqref="Q154">
    <cfRule type="cellIs" dxfId="141" priority="207" operator="equal">
      <formula>"Extremo"</formula>
    </cfRule>
    <cfRule type="cellIs" dxfId="140" priority="208" operator="equal">
      <formula>"Alto"</formula>
    </cfRule>
    <cfRule type="cellIs" dxfId="139" priority="209" operator="equal">
      <formula>"Moderado"</formula>
    </cfRule>
    <cfRule type="cellIs" dxfId="138" priority="210" operator="equal">
      <formula>"Bajo"</formula>
    </cfRule>
  </conditionalFormatting>
  <conditionalFormatting sqref="N154:N157">
    <cfRule type="containsText" dxfId="137" priority="206" operator="containsText" text="❌">
      <formula>NOT(ISERROR(SEARCH("❌",N154)))</formula>
    </cfRule>
  </conditionalFormatting>
  <conditionalFormatting sqref="AB154:AB157">
    <cfRule type="cellIs" dxfId="136" priority="201" operator="equal">
      <formula>"Muy Alta"</formula>
    </cfRule>
    <cfRule type="cellIs" dxfId="135" priority="202" operator="equal">
      <formula>"Alta"</formula>
    </cfRule>
    <cfRule type="cellIs" dxfId="134" priority="203" operator="equal">
      <formula>"Media"</formula>
    </cfRule>
    <cfRule type="cellIs" dxfId="133" priority="204" operator="equal">
      <formula>"Baja"</formula>
    </cfRule>
    <cfRule type="cellIs" dxfId="132" priority="205" operator="equal">
      <formula>"Muy Baja"</formula>
    </cfRule>
  </conditionalFormatting>
  <conditionalFormatting sqref="AD154:AD157">
    <cfRule type="cellIs" dxfId="131" priority="196" operator="equal">
      <formula>"Catastrófico"</formula>
    </cfRule>
    <cfRule type="cellIs" dxfId="130" priority="197" operator="equal">
      <formula>"Mayor"</formula>
    </cfRule>
    <cfRule type="cellIs" dxfId="129" priority="198" operator="equal">
      <formula>"Moderado"</formula>
    </cfRule>
    <cfRule type="cellIs" dxfId="128" priority="199" operator="equal">
      <formula>"Menor"</formula>
    </cfRule>
    <cfRule type="cellIs" dxfId="127" priority="200" operator="equal">
      <formula>"Leve"</formula>
    </cfRule>
  </conditionalFormatting>
  <conditionalFormatting sqref="AF154:AF157">
    <cfRule type="cellIs" dxfId="126" priority="192" operator="equal">
      <formula>"Extremo"</formula>
    </cfRule>
    <cfRule type="cellIs" dxfId="125" priority="193" operator="equal">
      <formula>"Alto"</formula>
    </cfRule>
    <cfRule type="cellIs" dxfId="124" priority="194" operator="equal">
      <formula>"Moderado"</formula>
    </cfRule>
    <cfRule type="cellIs" dxfId="123" priority="195" operator="equal">
      <formula>"Bajo"</formula>
    </cfRule>
  </conditionalFormatting>
  <conditionalFormatting sqref="N154:N157">
    <cfRule type="containsText" dxfId="122" priority="191" operator="containsText" text="❌">
      <formula>NOT(ISERROR(SEARCH("❌",N154)))</formula>
    </cfRule>
  </conditionalFormatting>
  <conditionalFormatting sqref="AB20">
    <cfRule type="cellIs" dxfId="121" priority="186" operator="equal">
      <formula>"Muy Alta"</formula>
    </cfRule>
    <cfRule type="cellIs" dxfId="120" priority="187" operator="equal">
      <formula>"Alta"</formula>
    </cfRule>
    <cfRule type="cellIs" dxfId="119" priority="188" operator="equal">
      <formula>"Media"</formula>
    </cfRule>
    <cfRule type="cellIs" dxfId="118" priority="189" operator="equal">
      <formula>"Baja"</formula>
    </cfRule>
    <cfRule type="cellIs" dxfId="117" priority="190" operator="equal">
      <formula>"Muy Baja"</formula>
    </cfRule>
  </conditionalFormatting>
  <conditionalFormatting sqref="AD20">
    <cfRule type="cellIs" dxfId="116" priority="181" operator="equal">
      <formula>"Catastrófico"</formula>
    </cfRule>
    <cfRule type="cellIs" dxfId="115" priority="182" operator="equal">
      <formula>"Mayor"</formula>
    </cfRule>
    <cfRule type="cellIs" dxfId="114" priority="183" operator="equal">
      <formula>"Moderado"</formula>
    </cfRule>
    <cfRule type="cellIs" dxfId="113" priority="184" operator="equal">
      <formula>"Menor"</formula>
    </cfRule>
    <cfRule type="cellIs" dxfId="112" priority="185" operator="equal">
      <formula>"Leve"</formula>
    </cfRule>
  </conditionalFormatting>
  <conditionalFormatting sqref="AF20">
    <cfRule type="cellIs" dxfId="111" priority="177" operator="equal">
      <formula>"Extremo"</formula>
    </cfRule>
    <cfRule type="cellIs" dxfId="110" priority="178" operator="equal">
      <formula>"Alto"</formula>
    </cfRule>
    <cfRule type="cellIs" dxfId="109" priority="179" operator="equal">
      <formula>"Moderado"</formula>
    </cfRule>
    <cfRule type="cellIs" dxfId="108" priority="180" operator="equal">
      <formula>"Bajo"</formula>
    </cfRule>
  </conditionalFormatting>
  <conditionalFormatting sqref="AB21">
    <cfRule type="cellIs" dxfId="107" priority="172" operator="equal">
      <formula>"Muy Alta"</formula>
    </cfRule>
    <cfRule type="cellIs" dxfId="106" priority="173" operator="equal">
      <formula>"Alta"</formula>
    </cfRule>
    <cfRule type="cellIs" dxfId="105" priority="174" operator="equal">
      <formula>"Media"</formula>
    </cfRule>
    <cfRule type="cellIs" dxfId="104" priority="175" operator="equal">
      <formula>"Baja"</formula>
    </cfRule>
    <cfRule type="cellIs" dxfId="103" priority="176" operator="equal">
      <formula>"Muy Baja"</formula>
    </cfRule>
  </conditionalFormatting>
  <conditionalFormatting sqref="AD21">
    <cfRule type="cellIs" dxfId="102" priority="167" operator="equal">
      <formula>"Catastrófico"</formula>
    </cfRule>
    <cfRule type="cellIs" dxfId="101" priority="168" operator="equal">
      <formula>"Mayor"</formula>
    </cfRule>
    <cfRule type="cellIs" dxfId="100" priority="169" operator="equal">
      <formula>"Moderado"</formula>
    </cfRule>
    <cfRule type="cellIs" dxfId="99" priority="170" operator="equal">
      <formula>"Menor"</formula>
    </cfRule>
    <cfRule type="cellIs" dxfId="98" priority="171" operator="equal">
      <formula>"Leve"</formula>
    </cfRule>
  </conditionalFormatting>
  <conditionalFormatting sqref="AF21">
    <cfRule type="cellIs" dxfId="97" priority="163" operator="equal">
      <formula>"Extremo"</formula>
    </cfRule>
    <cfRule type="cellIs" dxfId="96" priority="164" operator="equal">
      <formula>"Alto"</formula>
    </cfRule>
    <cfRule type="cellIs" dxfId="95" priority="165" operator="equal">
      <formula>"Moderado"</formula>
    </cfRule>
    <cfRule type="cellIs" dxfId="94" priority="166" operator="equal">
      <formula>"Bajo"</formula>
    </cfRule>
  </conditionalFormatting>
  <conditionalFormatting sqref="AB23">
    <cfRule type="cellIs" dxfId="93" priority="158" operator="equal">
      <formula>"Muy Alta"</formula>
    </cfRule>
    <cfRule type="cellIs" dxfId="92" priority="159" operator="equal">
      <formula>"Alta"</formula>
    </cfRule>
    <cfRule type="cellIs" dxfId="91" priority="160" operator="equal">
      <formula>"Media"</formula>
    </cfRule>
    <cfRule type="cellIs" dxfId="90" priority="161" operator="equal">
      <formula>"Baja"</formula>
    </cfRule>
    <cfRule type="cellIs" dxfId="89" priority="162" operator="equal">
      <formula>"Muy Baja"</formula>
    </cfRule>
  </conditionalFormatting>
  <conditionalFormatting sqref="AD23">
    <cfRule type="cellIs" dxfId="88" priority="153" operator="equal">
      <formula>"Catastrófico"</formula>
    </cfRule>
    <cfRule type="cellIs" dxfId="87" priority="154" operator="equal">
      <formula>"Mayor"</formula>
    </cfRule>
    <cfRule type="cellIs" dxfId="86" priority="155" operator="equal">
      <formula>"Moderado"</formula>
    </cfRule>
    <cfRule type="cellIs" dxfId="85" priority="156" operator="equal">
      <formula>"Menor"</formula>
    </cfRule>
    <cfRule type="cellIs" dxfId="84" priority="157" operator="equal">
      <formula>"Leve"</formula>
    </cfRule>
  </conditionalFormatting>
  <conditionalFormatting sqref="AF23">
    <cfRule type="cellIs" dxfId="83" priority="149" operator="equal">
      <formula>"Extremo"</formula>
    </cfRule>
    <cfRule type="cellIs" dxfId="82" priority="150" operator="equal">
      <formula>"Alto"</formula>
    </cfRule>
    <cfRule type="cellIs" dxfId="81" priority="151" operator="equal">
      <formula>"Moderado"</formula>
    </cfRule>
    <cfRule type="cellIs" dxfId="80" priority="152" operator="equal">
      <formula>"Bajo"</formula>
    </cfRule>
  </conditionalFormatting>
  <conditionalFormatting sqref="AB24">
    <cfRule type="cellIs" dxfId="79" priority="144" operator="equal">
      <formula>"Muy Alta"</formula>
    </cfRule>
    <cfRule type="cellIs" dxfId="78" priority="145" operator="equal">
      <formula>"Alta"</formula>
    </cfRule>
    <cfRule type="cellIs" dxfId="77" priority="146" operator="equal">
      <formula>"Media"</formula>
    </cfRule>
    <cfRule type="cellIs" dxfId="76" priority="147" operator="equal">
      <formula>"Baja"</formula>
    </cfRule>
    <cfRule type="cellIs" dxfId="75" priority="148" operator="equal">
      <formula>"Muy Baja"</formula>
    </cfRule>
  </conditionalFormatting>
  <conditionalFormatting sqref="AD24">
    <cfRule type="cellIs" dxfId="74" priority="139" operator="equal">
      <formula>"Catastrófico"</formula>
    </cfRule>
    <cfRule type="cellIs" dxfId="73" priority="140" operator="equal">
      <formula>"Mayor"</formula>
    </cfRule>
    <cfRule type="cellIs" dxfId="72" priority="141" operator="equal">
      <formula>"Moderado"</formula>
    </cfRule>
    <cfRule type="cellIs" dxfId="71" priority="142" operator="equal">
      <formula>"Menor"</formula>
    </cfRule>
    <cfRule type="cellIs" dxfId="70" priority="143" operator="equal">
      <formula>"Leve"</formula>
    </cfRule>
  </conditionalFormatting>
  <conditionalFormatting sqref="AF24">
    <cfRule type="cellIs" dxfId="69" priority="135" operator="equal">
      <formula>"Extremo"</formula>
    </cfRule>
    <cfRule type="cellIs" dxfId="68" priority="136" operator="equal">
      <formula>"Alto"</formula>
    </cfRule>
    <cfRule type="cellIs" dxfId="67" priority="137" operator="equal">
      <formula>"Moderado"</formula>
    </cfRule>
    <cfRule type="cellIs" dxfId="66" priority="138" operator="equal">
      <formula>"Bajo"</formula>
    </cfRule>
  </conditionalFormatting>
  <conditionalFormatting sqref="O7">
    <cfRule type="cellIs" dxfId="65" priority="130" operator="equal">
      <formula>"Catastrófico"</formula>
    </cfRule>
    <cfRule type="cellIs" dxfId="64" priority="131" operator="equal">
      <formula>"Mayor"</formula>
    </cfRule>
    <cfRule type="cellIs" dxfId="63" priority="132" operator="equal">
      <formula>"Moderado"</formula>
    </cfRule>
    <cfRule type="cellIs" dxfId="62" priority="133" operator="equal">
      <formula>"Menor"</formula>
    </cfRule>
    <cfRule type="cellIs" dxfId="61" priority="134" operator="equal">
      <formula>"Leve"</formula>
    </cfRule>
  </conditionalFormatting>
  <conditionalFormatting sqref="AB85">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85">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85">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K85">
    <cfRule type="cellIs" dxfId="46" priority="11" operator="equal">
      <formula>"Muy Alta"</formula>
    </cfRule>
    <cfRule type="cellIs" dxfId="45" priority="12" operator="equal">
      <formula>"Alta"</formula>
    </cfRule>
    <cfRule type="cellIs" dxfId="44" priority="13" operator="equal">
      <formula>"Media"</formula>
    </cfRule>
    <cfRule type="cellIs" dxfId="43" priority="14" operator="equal">
      <formula>"Baja"</formula>
    </cfRule>
    <cfRule type="cellIs" dxfId="42" priority="15" operator="equal">
      <formula>"Muy Baja"</formula>
    </cfRule>
  </conditionalFormatting>
  <conditionalFormatting sqref="AB86">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D86">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F86">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AB87">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AD87">
    <cfRule type="cellIs" dxfId="22" priority="20" operator="equal">
      <formula>"Catastrófico"</formula>
    </cfRule>
    <cfRule type="cellIs" dxfId="21" priority="21" operator="equal">
      <formula>"Mayor"</formula>
    </cfRule>
    <cfRule type="cellIs" dxfId="20" priority="22" operator="equal">
      <formula>"Moderado"</formula>
    </cfRule>
    <cfRule type="cellIs" dxfId="19" priority="23" operator="equal">
      <formula>"Menor"</formula>
    </cfRule>
    <cfRule type="cellIs" dxfId="18" priority="24" operator="equal">
      <formula>"Leve"</formula>
    </cfRule>
  </conditionalFormatting>
  <conditionalFormatting sqref="AF87">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O85">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85">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85:N87">
    <cfRule type="containsText" dxfId="4" priority="1" operator="containsText" text="❌">
      <formula>NOT(ISERROR(SEARCH("❌",N85)))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'Opciones Tratamiento'!$B$13:$B$19</xm:f>
          </x14:formula1>
          <xm:sqref>I7 I10 I13 I103 I16 I19 I22 I25 I28 I31 I34 I37 I40 I43 I46 I49 I52 I55 I58 I106 I61 I64 I67 I70 I73 I76 I79 I82 I88 I91 I94 I97 I100 I124 I109 I112 I115 I118 I121 I127 I130 I133 I136 I139 I142 I145 I148 I151 I154 I85</xm:sqref>
        </x14:dataValidation>
        <x14:dataValidation type="list" allowBlank="1" showInputMessage="1" showErrorMessage="1" xr:uid="{00000000-0002-0000-0200-000001000000}">
          <x14:formula1>
            <xm:f>'Opciones Tratamiento'!$E$2:$E$4</xm:f>
          </x14:formula1>
          <xm:sqref>E7 E10 E13 E103 E16 E19 E22 E25 E28 E31 E34 E37 E40 E43 E46 E49 E52 E55 E58 E106 E61 E64 E67 E70 E73 E76 E79 E82 E88 E91 E94 E97 E100 E124 E109 E112 E115 E118 E121 E127 E130 E133 E136 E139 E142 E145 E148 E151 E154 E85</xm:sqref>
        </x14:dataValidation>
        <x14:dataValidation type="list" allowBlank="1" showInputMessage="1" showErrorMessage="1" xr:uid="{00000000-0002-0000-0200-000002000000}">
          <x14:formula1>
            <xm:f>'Tabla Impacto'!$F$210:$F$221</xm:f>
          </x14:formula1>
          <xm:sqref>M7 M10 M13 M151 M16 M19 M22 M25 M28 M31 M34 M37 M40 M43 M46 M49 M52 M55 M58 M154 M61 M64 M67 M70 M73 M139 M142 M145 M148 M76 M79 M82 M85 M88 M91 M94 M97 M100 M103 M106 M109 M112 M115 M118 M121 M124 M127 M130 M133 M136</xm:sqref>
        </x14:dataValidation>
        <x14:dataValidation type="list" allowBlank="1" showInputMessage="1" showErrorMessage="1" xr:uid="{00000000-0002-0000-0200-000003000000}">
          <x14:formula1>
            <xm:f>'Tabla Valoración controles'!$D$4:$D$6</xm:f>
          </x14:formula1>
          <xm:sqref>U7:U157</xm:sqref>
        </x14:dataValidation>
        <x14:dataValidation type="list" allowBlank="1" showInputMessage="1" showErrorMessage="1" xr:uid="{00000000-0002-0000-0200-000004000000}">
          <x14:formula1>
            <xm:f>'Tabla Valoración controles'!$D$7:$D$8</xm:f>
          </x14:formula1>
          <xm:sqref>V7:V157</xm:sqref>
        </x14:dataValidation>
        <x14:dataValidation type="list" allowBlank="1" showInputMessage="1" showErrorMessage="1" xr:uid="{00000000-0002-0000-0200-000005000000}">
          <x14:formula1>
            <xm:f>'Tabla Valoración controles'!$D$9:$D$10</xm:f>
          </x14:formula1>
          <xm:sqref>X7:X157</xm:sqref>
        </x14:dataValidation>
        <x14:dataValidation type="list" allowBlank="1" showInputMessage="1" showErrorMessage="1" xr:uid="{00000000-0002-0000-0200-000006000000}">
          <x14:formula1>
            <xm:f>'Tabla Valoración controles'!$D$11:$D$12</xm:f>
          </x14:formula1>
          <xm:sqref>Y7:Y157</xm:sqref>
        </x14:dataValidation>
        <x14:dataValidation type="list" allowBlank="1" showInputMessage="1" showErrorMessage="1" xr:uid="{00000000-0002-0000-0200-000007000000}">
          <x14:formula1>
            <xm:f>'Tabla Valoración controles'!$D$13:$D$14</xm:f>
          </x14:formula1>
          <xm:sqref>Z7:Z157</xm:sqref>
        </x14:dataValidation>
        <x14:dataValidation type="list" allowBlank="1" showInputMessage="1" showErrorMessage="1" xr:uid="{00000000-0002-0000-0200-000008000000}">
          <x14:formula1>
            <xm:f>'Opciones Tratamiento'!$B$2:$B$5</xm:f>
          </x14:formula1>
          <xm:sqref>AG7:AG157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topLeftCell="B64" zoomScale="40" zoomScaleNormal="40" workbookViewId="0">
      <selection activeCell="T104" sqref="T104:U10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row>
    <row r="2" spans="1:119" ht="18" customHeight="1" x14ac:dyDescent="0.25">
      <c r="A2" s="58"/>
      <c r="B2" s="475" t="s">
        <v>135</v>
      </c>
      <c r="C2" s="475"/>
      <c r="D2" s="475"/>
      <c r="E2" s="475"/>
      <c r="F2" s="475"/>
      <c r="G2" s="475"/>
      <c r="H2" s="475"/>
      <c r="I2" s="475"/>
      <c r="J2" s="297" t="s">
        <v>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row>
    <row r="3" spans="1:119" ht="18.75" customHeight="1" x14ac:dyDescent="0.25">
      <c r="A3" s="58"/>
      <c r="B3" s="475"/>
      <c r="C3" s="475"/>
      <c r="D3" s="475"/>
      <c r="E3" s="475"/>
      <c r="F3" s="475"/>
      <c r="G3" s="475"/>
      <c r="H3" s="475"/>
      <c r="I3" s="475"/>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1:119" ht="15" customHeight="1" x14ac:dyDescent="0.25">
      <c r="A4" s="58"/>
      <c r="B4" s="475"/>
      <c r="C4" s="475"/>
      <c r="D4" s="475"/>
      <c r="E4" s="475"/>
      <c r="F4" s="475"/>
      <c r="G4" s="475"/>
      <c r="H4" s="475"/>
      <c r="I4" s="475"/>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row>
    <row r="5" spans="1:11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row>
    <row r="6" spans="1:119" ht="15" customHeight="1" x14ac:dyDescent="0.25">
      <c r="A6" s="58"/>
      <c r="B6" s="298" t="s">
        <v>4</v>
      </c>
      <c r="C6" s="298"/>
      <c r="D6" s="299"/>
      <c r="E6" s="459" t="s">
        <v>107</v>
      </c>
      <c r="F6" s="460"/>
      <c r="G6" s="460"/>
      <c r="H6" s="460"/>
      <c r="I6" s="466"/>
      <c r="J6" s="476" t="str">
        <f>IF(AND('Mapa final'!$K$7="Muy Alta",'Mapa final'!$O$7="Leve"),CONCATENATE("R",'Mapa final'!$A$7),"")</f>
        <v/>
      </c>
      <c r="K6" s="470"/>
      <c r="L6" s="470" t="str">
        <f>IF(AND('Mapa final'!$K$10="Muy Alta",'Mapa final'!$O$10="Leve"),CONCATENATE("R",'Mapa final'!$A$10),"")</f>
        <v/>
      </c>
      <c r="M6" s="470"/>
      <c r="N6" s="470" t="str">
        <f>IF(AND('Mapa final'!$K$13="Muy Alta",'Mapa final'!$O$13="Leve"),CONCATENATE("R",'Mapa final'!$A$13),"")</f>
        <v/>
      </c>
      <c r="O6" s="470"/>
      <c r="P6" s="470" t="str">
        <f>IF(AND('Mapa final'!$K$16="Muy Alta",'Mapa final'!$O$16="Leve"),CONCATENATE("R",'Mapa final'!$A$16),"")</f>
        <v/>
      </c>
      <c r="Q6" s="470"/>
      <c r="R6" s="470" t="str">
        <f>IF(AND('Mapa final'!$K$19="Muy Alta",'Mapa final'!$O$19="Leve"),CONCATENATE("R",'Mapa final'!$A$19),"")</f>
        <v/>
      </c>
      <c r="S6" s="470"/>
      <c r="T6" s="410" t="str">
        <f>IF(AND('Mapa final'!$K$7="Muy Alta",'Mapa final'!$O$7="Menor"),CONCATENATE("R",'Mapa final'!$A$7),"")</f>
        <v/>
      </c>
      <c r="U6" s="411"/>
      <c r="V6" s="411" t="str">
        <f>IF(AND('Mapa final'!$K$10="Muy Alta",'Mapa final'!$O$10="Menor"),CONCATENATE("R",'Mapa final'!$A$10),"")</f>
        <v/>
      </c>
      <c r="W6" s="411"/>
      <c r="X6" s="411" t="str">
        <f>IF(AND('Mapa final'!$K$13="Muy Alta",'Mapa final'!$O$13="Menor"),CONCATENATE("R",'Mapa final'!$A$13),"")</f>
        <v/>
      </c>
      <c r="Y6" s="411"/>
      <c r="Z6" s="411" t="str">
        <f>IF(AND('Mapa final'!$K$16="Muy Alta",'Mapa final'!$O$16="Menor"),CONCATENATE("R",'Mapa final'!$A$16),"")</f>
        <v/>
      </c>
      <c r="AA6" s="411"/>
      <c r="AB6" s="411" t="str">
        <f>IF(AND('Mapa final'!$K$19="Muy Alta",'Mapa final'!$O$19="Menor"),CONCATENATE("R",'Mapa final'!$A$19),"")</f>
        <v/>
      </c>
      <c r="AC6" s="412"/>
      <c r="AD6" s="410" t="str">
        <f>IF(AND('Mapa final'!$K$7="Muy Alta",'Mapa final'!$O$7="Moderado"),CONCATENATE("R",'Mapa final'!$A$7),"")</f>
        <v/>
      </c>
      <c r="AE6" s="411"/>
      <c r="AF6" s="411" t="str">
        <f>IF(AND('Mapa final'!$K$10="Muy Alta",'Mapa final'!$O$10="Moderado"),CONCATENATE("R",'Mapa final'!$A$10),"")</f>
        <v/>
      </c>
      <c r="AG6" s="411"/>
      <c r="AH6" s="411" t="str">
        <f>IF(AND('Mapa final'!$K$13="Muy Alta",'Mapa final'!$O$13="Moderado"),CONCATENATE("R",'Mapa final'!$A$13),"")</f>
        <v/>
      </c>
      <c r="AI6" s="411"/>
      <c r="AJ6" s="411" t="str">
        <f>IF(AND('Mapa final'!$K$16="Muy Alta",'Mapa final'!$O$16="Moderado"),CONCATENATE("R",'Mapa final'!$A$16),"")</f>
        <v/>
      </c>
      <c r="AK6" s="411"/>
      <c r="AL6" s="411" t="str">
        <f>IF(AND('Mapa final'!$K$19="Muy Alta",'Mapa final'!$O$19="Moderado"),CONCATENATE("R",'Mapa final'!$A$19),"")</f>
        <v/>
      </c>
      <c r="AM6" s="412"/>
      <c r="AN6" s="410" t="str">
        <f>IF(AND('Mapa final'!$K$7="Muy Alta",'Mapa final'!$O$7="Mayor"),CONCATENATE("R",'Mapa final'!$A$7),"")</f>
        <v/>
      </c>
      <c r="AO6" s="411"/>
      <c r="AP6" s="411" t="str">
        <f>IF(AND('Mapa final'!$K$10="Muy Alta",'Mapa final'!$O$10="Mayor"),CONCATENATE("R",'Mapa final'!$A$10),"")</f>
        <v/>
      </c>
      <c r="AQ6" s="411"/>
      <c r="AR6" s="411" t="str">
        <f>IF(AND('Mapa final'!$K$13="Muy Alta",'Mapa final'!$O$13="Mayor"),CONCATENATE("R",'Mapa final'!$A$13),"")</f>
        <v/>
      </c>
      <c r="AS6" s="411"/>
      <c r="AT6" s="411" t="str">
        <f>IF(AND('Mapa final'!$K$16="Muy Alta",'Mapa final'!$O$16="Mayor"),CONCATENATE("R",'Mapa final'!$A$16),"")</f>
        <v/>
      </c>
      <c r="AU6" s="411"/>
      <c r="AV6" s="411" t="str">
        <f>IF(AND('Mapa final'!$K$19="Muy Alta",'Mapa final'!$O$19="Mayor"),CONCATENATE("R",'Mapa final'!$A$19),"")</f>
        <v/>
      </c>
      <c r="AW6" s="412"/>
      <c r="AX6" s="417" t="str">
        <f>IF(AND('Mapa final'!$K$7="Muy Alta",'Mapa final'!$O$7="Catastrófico"),CONCATENATE("R",'Mapa final'!$A$7),"")</f>
        <v/>
      </c>
      <c r="AY6" s="416"/>
      <c r="AZ6" s="416" t="str">
        <f>IF(AND('Mapa final'!$K$10="Muy Alta",'Mapa final'!$O$10="Catastrófico"),CONCATENATE("R",'Mapa final'!$A$10),"")</f>
        <v/>
      </c>
      <c r="BA6" s="416"/>
      <c r="BB6" s="416" t="str">
        <f>IF(AND('Mapa final'!$K$13="Muy Alta",'Mapa final'!$O$13="Catastrófico"),CONCATENATE("R",'Mapa final'!$A$13),"")</f>
        <v/>
      </c>
      <c r="BC6" s="416"/>
      <c r="BD6" s="416" t="str">
        <f>IF(AND('Mapa final'!$K$16="Muy Alta",'Mapa final'!$O$16="Catastrófico"),CONCATENATE("R",'Mapa final'!$A$16),"")</f>
        <v/>
      </c>
      <c r="BE6" s="416"/>
      <c r="BF6" s="416" t="str">
        <f>IF(AND('Mapa final'!$K$19="Muy Alta",'Mapa final'!$O$19="Catastrófico"),CONCATENATE("R",'Mapa final'!$A$19),"")</f>
        <v/>
      </c>
      <c r="BG6" s="473"/>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row>
    <row r="7" spans="1:119" ht="15" customHeight="1" x14ac:dyDescent="0.25">
      <c r="A7" s="58"/>
      <c r="B7" s="298"/>
      <c r="C7" s="298"/>
      <c r="D7" s="299"/>
      <c r="E7" s="461"/>
      <c r="F7" s="462"/>
      <c r="G7" s="462"/>
      <c r="H7" s="462"/>
      <c r="I7" s="467"/>
      <c r="J7" s="472"/>
      <c r="K7" s="398"/>
      <c r="L7" s="398"/>
      <c r="M7" s="398"/>
      <c r="N7" s="398"/>
      <c r="O7" s="398"/>
      <c r="P7" s="398"/>
      <c r="Q7" s="398"/>
      <c r="R7" s="398"/>
      <c r="S7" s="398"/>
      <c r="T7" s="400"/>
      <c r="U7" s="398"/>
      <c r="V7" s="398"/>
      <c r="W7" s="398"/>
      <c r="X7" s="398"/>
      <c r="Y7" s="398"/>
      <c r="Z7" s="398"/>
      <c r="AA7" s="398"/>
      <c r="AB7" s="398"/>
      <c r="AC7" s="399"/>
      <c r="AD7" s="400"/>
      <c r="AE7" s="398"/>
      <c r="AF7" s="398"/>
      <c r="AG7" s="398"/>
      <c r="AH7" s="398"/>
      <c r="AI7" s="398"/>
      <c r="AJ7" s="398"/>
      <c r="AK7" s="398"/>
      <c r="AL7" s="398"/>
      <c r="AM7" s="399"/>
      <c r="AN7" s="400"/>
      <c r="AO7" s="398"/>
      <c r="AP7" s="398"/>
      <c r="AQ7" s="398"/>
      <c r="AR7" s="398"/>
      <c r="AS7" s="398"/>
      <c r="AT7" s="398"/>
      <c r="AU7" s="398"/>
      <c r="AV7" s="398"/>
      <c r="AW7" s="399"/>
      <c r="AX7" s="394"/>
      <c r="AY7" s="392"/>
      <c r="AZ7" s="392"/>
      <c r="BA7" s="392"/>
      <c r="BB7" s="392"/>
      <c r="BC7" s="392"/>
      <c r="BD7" s="392"/>
      <c r="BE7" s="392"/>
      <c r="BF7" s="392"/>
      <c r="BG7" s="393"/>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row>
    <row r="8" spans="1:119" ht="15" customHeight="1" x14ac:dyDescent="0.25">
      <c r="A8" s="58"/>
      <c r="B8" s="298"/>
      <c r="C8" s="298"/>
      <c r="D8" s="299"/>
      <c r="E8" s="461"/>
      <c r="F8" s="462"/>
      <c r="G8" s="462"/>
      <c r="H8" s="462"/>
      <c r="I8" s="467"/>
      <c r="J8" s="472" t="str">
        <f>IF(AND('Mapa final'!$K$22="Muy Alta",'Mapa final'!$O$22="Leve"),CONCATENATE("R",'Mapa final'!$A$22),"")</f>
        <v/>
      </c>
      <c r="K8" s="398"/>
      <c r="L8" s="398" t="str">
        <f>IF(AND('Mapa final'!$K$25="Muy Alta",'Mapa final'!$O$25="Leve"),CONCATENATE("R",'Mapa final'!$A$25),"")</f>
        <v/>
      </c>
      <c r="M8" s="398"/>
      <c r="N8" s="398" t="str">
        <f>IF(AND('Mapa final'!$K$28="Muy Alta",'Mapa final'!$O$28="Leve"),CONCATENATE("R",'Mapa final'!$A$28),"")</f>
        <v/>
      </c>
      <c r="O8" s="398"/>
      <c r="P8" s="398" t="str">
        <f>IF(AND('Mapa final'!$K$31="Muy Alta",'Mapa final'!$O$31="Leve"),CONCATENATE("R",'Mapa final'!$A$31),"")</f>
        <v/>
      </c>
      <c r="Q8" s="398"/>
      <c r="R8" s="398" t="str">
        <f>IF(AND('Mapa final'!$K$34="Muy Alta",'Mapa final'!$O$34="Leve"),CONCATENATE("R",'Mapa final'!$A$34),"")</f>
        <v/>
      </c>
      <c r="S8" s="398"/>
      <c r="T8" s="400" t="str">
        <f>IF(AND('Mapa final'!$K$22="Muy Alta",'Mapa final'!$O$22="Menor"),CONCATENATE("R",'Mapa final'!$A$22),"")</f>
        <v/>
      </c>
      <c r="U8" s="398"/>
      <c r="V8" s="398" t="str">
        <f>IF(AND('Mapa final'!$K$25="Muy Alta",'Mapa final'!$O$25="Menor"),CONCATENATE("R",'Mapa final'!$A$25),"")</f>
        <v/>
      </c>
      <c r="W8" s="398"/>
      <c r="X8" s="398" t="str">
        <f>IF(AND('Mapa final'!$K$28="Muy Alta",'Mapa final'!$O$28="Menor"),CONCATENATE("R",'Mapa final'!$A$28),"")</f>
        <v/>
      </c>
      <c r="Y8" s="398"/>
      <c r="Z8" s="398" t="str">
        <f>IF(AND('Mapa final'!$K$31="Muy Alta",'Mapa final'!$O$31="Menor"),CONCATENATE("R",'Mapa final'!$A$31),"")</f>
        <v/>
      </c>
      <c r="AA8" s="398"/>
      <c r="AB8" s="398" t="str">
        <f>IF(AND('Mapa final'!$K$34="Muy Alta",'Mapa final'!$O$34="Menor"),CONCATENATE("R",'Mapa final'!$A$34),"")</f>
        <v/>
      </c>
      <c r="AC8" s="399"/>
      <c r="AD8" s="400" t="str">
        <f>IF(AND('Mapa final'!$K$22="Muy Alta",'Mapa final'!$O$22="Moderado"),CONCATENATE("R",'Mapa final'!$A$22),"")</f>
        <v/>
      </c>
      <c r="AE8" s="398"/>
      <c r="AF8" s="398" t="str">
        <f>IF(AND('Mapa final'!$K$25="Muy Alta",'Mapa final'!$O$25="Moderado"),CONCATENATE("R",'Mapa final'!$A$25),"")</f>
        <v/>
      </c>
      <c r="AG8" s="398"/>
      <c r="AH8" s="398" t="str">
        <f>IF(AND('Mapa final'!$K$28="Muy Alta",'Mapa final'!$O$28="Moderado"),CONCATENATE("R",'Mapa final'!$A$28),"")</f>
        <v/>
      </c>
      <c r="AI8" s="398"/>
      <c r="AJ8" s="398" t="str">
        <f>IF(AND('Mapa final'!$K$31="Muy Alta",'Mapa final'!$O$31="Moderado"),CONCATENATE("R",'Mapa final'!$A$31),"")</f>
        <v/>
      </c>
      <c r="AK8" s="398"/>
      <c r="AL8" s="398" t="str">
        <f>IF(AND('Mapa final'!$K$34="Muy Alta",'Mapa final'!$O$34="Moderado"),CONCATENATE("R",'Mapa final'!$A$34),"")</f>
        <v/>
      </c>
      <c r="AM8" s="399"/>
      <c r="AN8" s="400" t="str">
        <f>IF(AND('Mapa final'!$K$22="Muy Alta",'Mapa final'!$O$22="Mayor"),CONCATENATE("R",'Mapa final'!$A$22),"")</f>
        <v/>
      </c>
      <c r="AO8" s="398"/>
      <c r="AP8" s="398" t="str">
        <f>IF(AND('Mapa final'!$K$25="Muy Alta",'Mapa final'!$O$25="Mayor"),CONCATENATE("R",'Mapa final'!$A$25),"")</f>
        <v/>
      </c>
      <c r="AQ8" s="398"/>
      <c r="AR8" s="398" t="str">
        <f>IF(AND('Mapa final'!$K$28="Muy Alta",'Mapa final'!$O$28="Mayor"),CONCATENATE("R",'Mapa final'!$A$28),"")</f>
        <v/>
      </c>
      <c r="AS8" s="398"/>
      <c r="AT8" s="398" t="str">
        <f>IF(AND('Mapa final'!$K$31="Muy Alta",'Mapa final'!$O$31="Mayor"),CONCATENATE("R",'Mapa final'!$A$31),"")</f>
        <v/>
      </c>
      <c r="AU8" s="398"/>
      <c r="AV8" s="398" t="str">
        <f>IF(AND('Mapa final'!$K$34="Muy Alta",'Mapa final'!$O$34="Mayor"),CONCATENATE("R",'Mapa final'!$A$34),"")</f>
        <v/>
      </c>
      <c r="AW8" s="399"/>
      <c r="AX8" s="394" t="str">
        <f>IF(AND('Mapa final'!$K$22="Muy Alta",'Mapa final'!$O$22="Catastrófico"),CONCATENATE("R",'Mapa final'!$A$22),"")</f>
        <v/>
      </c>
      <c r="AY8" s="392"/>
      <c r="AZ8" s="392" t="str">
        <f>IF(AND('Mapa final'!$K$25="Muy Alta",'Mapa final'!$O$25="Catastrófico"),CONCATENATE("R",'Mapa final'!$A$25),"")</f>
        <v/>
      </c>
      <c r="BA8" s="392"/>
      <c r="BB8" s="392" t="str">
        <f>IF(AND('Mapa final'!$K$28="Muy Alta",'Mapa final'!$O$28="Catastrófico"),CONCATENATE("R",'Mapa final'!$A$28),"")</f>
        <v/>
      </c>
      <c r="BC8" s="392"/>
      <c r="BD8" s="392" t="str">
        <f>IF(AND('Mapa final'!$K$31="Muy Alta",'Mapa final'!$O$31="Catastrófico"),CONCATENATE("R",'Mapa final'!$A$31),"")</f>
        <v/>
      </c>
      <c r="BE8" s="392"/>
      <c r="BF8" s="392" t="str">
        <f>IF(AND('Mapa final'!$K$34="Muy Alta",'Mapa final'!$O$34="Catastrófico"),CONCATENATE("R",'Mapa final'!$A$34),"")</f>
        <v/>
      </c>
      <c r="BG8" s="393"/>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row>
    <row r="9" spans="1:119" ht="15" customHeight="1" x14ac:dyDescent="0.25">
      <c r="A9" s="58"/>
      <c r="B9" s="298"/>
      <c r="C9" s="298"/>
      <c r="D9" s="299"/>
      <c r="E9" s="461"/>
      <c r="F9" s="462"/>
      <c r="G9" s="462"/>
      <c r="H9" s="462"/>
      <c r="I9" s="467"/>
      <c r="J9" s="472"/>
      <c r="K9" s="398"/>
      <c r="L9" s="398"/>
      <c r="M9" s="398"/>
      <c r="N9" s="398"/>
      <c r="O9" s="398"/>
      <c r="P9" s="398"/>
      <c r="Q9" s="398"/>
      <c r="R9" s="398"/>
      <c r="S9" s="398"/>
      <c r="T9" s="400"/>
      <c r="U9" s="398"/>
      <c r="V9" s="398"/>
      <c r="W9" s="398"/>
      <c r="X9" s="398"/>
      <c r="Y9" s="398"/>
      <c r="Z9" s="398"/>
      <c r="AA9" s="398"/>
      <c r="AB9" s="398"/>
      <c r="AC9" s="399"/>
      <c r="AD9" s="400"/>
      <c r="AE9" s="398"/>
      <c r="AF9" s="398"/>
      <c r="AG9" s="398"/>
      <c r="AH9" s="398"/>
      <c r="AI9" s="398"/>
      <c r="AJ9" s="398"/>
      <c r="AK9" s="398"/>
      <c r="AL9" s="398"/>
      <c r="AM9" s="399"/>
      <c r="AN9" s="400"/>
      <c r="AO9" s="398"/>
      <c r="AP9" s="398"/>
      <c r="AQ9" s="398"/>
      <c r="AR9" s="398"/>
      <c r="AS9" s="398"/>
      <c r="AT9" s="398"/>
      <c r="AU9" s="398"/>
      <c r="AV9" s="398"/>
      <c r="AW9" s="399"/>
      <c r="AX9" s="394"/>
      <c r="AY9" s="392"/>
      <c r="AZ9" s="392"/>
      <c r="BA9" s="392"/>
      <c r="BB9" s="392"/>
      <c r="BC9" s="392"/>
      <c r="BD9" s="392"/>
      <c r="BE9" s="392"/>
      <c r="BF9" s="392"/>
      <c r="BG9" s="393"/>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row>
    <row r="10" spans="1:119" ht="15" customHeight="1" x14ac:dyDescent="0.25">
      <c r="A10" s="58"/>
      <c r="B10" s="298"/>
      <c r="C10" s="298"/>
      <c r="D10" s="299"/>
      <c r="E10" s="461"/>
      <c r="F10" s="462"/>
      <c r="G10" s="462"/>
      <c r="H10" s="462"/>
      <c r="I10" s="467"/>
      <c r="J10" s="472" t="str">
        <f>IF(AND('Mapa final'!$K$37="Muy Alta",'Mapa final'!$O$37="Leve"),CONCATENATE("R",'Mapa final'!$A$37),"")</f>
        <v/>
      </c>
      <c r="K10" s="398"/>
      <c r="L10" s="398" t="str">
        <f>IF(AND('Mapa final'!$K$40="Muy Alta",'Mapa final'!$O$40="Leve"),CONCATENATE("R",'Mapa final'!$A$40),"")</f>
        <v/>
      </c>
      <c r="M10" s="398"/>
      <c r="N10" s="398" t="str">
        <f>IF(AND('Mapa final'!$K$43="Muy Alta",'Mapa final'!$O$43="Leve"),CONCATENATE("R",'Mapa final'!$A$43),"")</f>
        <v/>
      </c>
      <c r="O10" s="398"/>
      <c r="P10" s="398" t="str">
        <f>IF(AND('Mapa final'!$K$46="Muy Alta",'Mapa final'!$O$46="Leve"),CONCATENATE("R",'Mapa final'!$A$46),"")</f>
        <v/>
      </c>
      <c r="Q10" s="398"/>
      <c r="R10" s="398" t="str">
        <f>IF(AND('Mapa final'!$K$49="Muy Alta",'Mapa final'!$O$49="Leve"),CONCATENATE("R",'Mapa final'!$A$49),"")</f>
        <v/>
      </c>
      <c r="S10" s="398"/>
      <c r="T10" s="400" t="str">
        <f>IF(AND('Mapa final'!$K$37="Muy Alta",'Mapa final'!$O$37="Menor"),CONCATENATE("R",'Mapa final'!$A$37),"")</f>
        <v/>
      </c>
      <c r="U10" s="398"/>
      <c r="V10" s="398" t="str">
        <f>IF(AND('Mapa final'!$K$40="Muy Alta",'Mapa final'!$O$40="Menor"),CONCATENATE("R",'Mapa final'!$A$40),"")</f>
        <v/>
      </c>
      <c r="W10" s="398"/>
      <c r="X10" s="398" t="str">
        <f>IF(AND('Mapa final'!$K$43="Muy Alta",'Mapa final'!$O$43="Menor"),CONCATENATE("R",'Mapa final'!$A$43),"")</f>
        <v/>
      </c>
      <c r="Y10" s="398"/>
      <c r="Z10" s="398" t="str">
        <f>IF(AND('Mapa final'!$K$46="Muy Alta",'Mapa final'!$O$46="Menor"),CONCATENATE("R",'Mapa final'!$A$46),"")</f>
        <v/>
      </c>
      <c r="AA10" s="398"/>
      <c r="AB10" s="398" t="str">
        <f>IF(AND('Mapa final'!$K$49="Muy Alta",'Mapa final'!$O$49="Menor"),CONCATENATE("R",'Mapa final'!$A$49),"")</f>
        <v/>
      </c>
      <c r="AC10" s="399"/>
      <c r="AD10" s="400" t="str">
        <f>IF(AND('Mapa final'!$K$37="Muy Alta",'Mapa final'!$O$37="Moderado"),CONCATENATE("R",'Mapa final'!$A$37),"")</f>
        <v/>
      </c>
      <c r="AE10" s="398"/>
      <c r="AF10" s="398" t="str">
        <f>IF(AND('Mapa final'!$K$40="Muy Alta",'Mapa final'!$O$40="Moderado"),CONCATENATE("R",'Mapa final'!$A$40),"")</f>
        <v/>
      </c>
      <c r="AG10" s="398"/>
      <c r="AH10" s="398" t="str">
        <f>IF(AND('Mapa final'!$K$43="Muy Alta",'Mapa final'!$O$43="Moderado"),CONCATENATE("R",'Mapa final'!$A$43),"")</f>
        <v/>
      </c>
      <c r="AI10" s="398"/>
      <c r="AJ10" s="398" t="str">
        <f>IF(AND('Mapa final'!$K$46="Muy Alta",'Mapa final'!$O$46="Moderado"),CONCATENATE("R",'Mapa final'!$A$46),"")</f>
        <v/>
      </c>
      <c r="AK10" s="398"/>
      <c r="AL10" s="398" t="str">
        <f>IF(AND('Mapa final'!$K$49="Muy Alta",'Mapa final'!$O$49="Moderado"),CONCATENATE("R",'Mapa final'!$A$49),"")</f>
        <v/>
      </c>
      <c r="AM10" s="399"/>
      <c r="AN10" s="400" t="str">
        <f>IF(AND('Mapa final'!$K$37="Muy Alta",'Mapa final'!$O$37="Mayor"),CONCATENATE("R",'Mapa final'!$A$37),"")</f>
        <v/>
      </c>
      <c r="AO10" s="398"/>
      <c r="AP10" s="398" t="str">
        <f>IF(AND('Mapa final'!$K$40="Muy Alta",'Mapa final'!$O$40="Mayor"),CONCATENATE("R",'Mapa final'!$A$40),"")</f>
        <v/>
      </c>
      <c r="AQ10" s="398"/>
      <c r="AR10" s="398" t="str">
        <f>IF(AND('Mapa final'!$K$43="Muy Alta",'Mapa final'!$O$43="Mayor"),CONCATENATE("R",'Mapa final'!$A$43),"")</f>
        <v/>
      </c>
      <c r="AS10" s="398"/>
      <c r="AT10" s="398" t="str">
        <f>IF(AND('Mapa final'!$K$46="Muy Alta",'Mapa final'!$O$46="Mayor"),CONCATENATE("R",'Mapa final'!$A$46),"")</f>
        <v/>
      </c>
      <c r="AU10" s="398"/>
      <c r="AV10" s="398" t="str">
        <f>IF(AND('Mapa final'!$K$49="Muy Alta",'Mapa final'!$O$49="Mayor"),CONCATENATE("R",'Mapa final'!$A$49),"")</f>
        <v/>
      </c>
      <c r="AW10" s="399"/>
      <c r="AX10" s="394" t="str">
        <f>IF(AND('Mapa final'!$K$37="Muy Alta",'Mapa final'!$O$37="Catastrófico"),CONCATENATE("R",'Mapa final'!$A$37),"")</f>
        <v/>
      </c>
      <c r="AY10" s="392"/>
      <c r="AZ10" s="392" t="str">
        <f>IF(AND('Mapa final'!$K$40="Muy Alta",'Mapa final'!$O$40="Catastrófico"),CONCATENATE("R",'Mapa final'!$A$40),"")</f>
        <v/>
      </c>
      <c r="BA10" s="392"/>
      <c r="BB10" s="392" t="str">
        <f>IF(AND('Mapa final'!$K$43="Muy Alta",'Mapa final'!$O$43="Catastrófico"),CONCATENATE("R",'Mapa final'!$A$43),"")</f>
        <v/>
      </c>
      <c r="BC10" s="392"/>
      <c r="BD10" s="392" t="str">
        <f>IF(AND('Mapa final'!$K$46="Muy Alta",'Mapa final'!$O$46="Catastrófico"),CONCATENATE("R",'Mapa final'!$A$46),"")</f>
        <v/>
      </c>
      <c r="BE10" s="392"/>
      <c r="BF10" s="392" t="str">
        <f>IF(AND('Mapa final'!$K$49="Muy Alta",'Mapa final'!$O$49="Catastrófico"),CONCATENATE("R",'Mapa final'!$A$49),"")</f>
        <v/>
      </c>
      <c r="BG10" s="393"/>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row>
    <row r="11" spans="1:119" ht="15" customHeight="1" x14ac:dyDescent="0.25">
      <c r="A11" s="58"/>
      <c r="B11" s="298"/>
      <c r="C11" s="298"/>
      <c r="D11" s="299"/>
      <c r="E11" s="461"/>
      <c r="F11" s="462"/>
      <c r="G11" s="462"/>
      <c r="H11" s="462"/>
      <c r="I11" s="467"/>
      <c r="J11" s="472"/>
      <c r="K11" s="398"/>
      <c r="L11" s="398"/>
      <c r="M11" s="398"/>
      <c r="N11" s="398"/>
      <c r="O11" s="398"/>
      <c r="P11" s="398"/>
      <c r="Q11" s="398"/>
      <c r="R11" s="398"/>
      <c r="S11" s="398"/>
      <c r="T11" s="400"/>
      <c r="U11" s="398"/>
      <c r="V11" s="398"/>
      <c r="W11" s="398"/>
      <c r="X11" s="398"/>
      <c r="Y11" s="398"/>
      <c r="Z11" s="398"/>
      <c r="AA11" s="398"/>
      <c r="AB11" s="398"/>
      <c r="AC11" s="399"/>
      <c r="AD11" s="400"/>
      <c r="AE11" s="398"/>
      <c r="AF11" s="398"/>
      <c r="AG11" s="398"/>
      <c r="AH11" s="398"/>
      <c r="AI11" s="398"/>
      <c r="AJ11" s="398"/>
      <c r="AK11" s="398"/>
      <c r="AL11" s="398"/>
      <c r="AM11" s="399"/>
      <c r="AN11" s="400"/>
      <c r="AO11" s="398"/>
      <c r="AP11" s="398"/>
      <c r="AQ11" s="398"/>
      <c r="AR11" s="398"/>
      <c r="AS11" s="398"/>
      <c r="AT11" s="398"/>
      <c r="AU11" s="398"/>
      <c r="AV11" s="398"/>
      <c r="AW11" s="399"/>
      <c r="AX11" s="394"/>
      <c r="AY11" s="392"/>
      <c r="AZ11" s="392"/>
      <c r="BA11" s="392"/>
      <c r="BB11" s="392"/>
      <c r="BC11" s="392"/>
      <c r="BD11" s="392"/>
      <c r="BE11" s="392"/>
      <c r="BF11" s="392"/>
      <c r="BG11" s="393"/>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row>
    <row r="12" spans="1:119" ht="15" customHeight="1" x14ac:dyDescent="0.25">
      <c r="A12" s="58"/>
      <c r="B12" s="298"/>
      <c r="C12" s="298"/>
      <c r="D12" s="299"/>
      <c r="E12" s="461"/>
      <c r="F12" s="462"/>
      <c r="G12" s="462"/>
      <c r="H12" s="462"/>
      <c r="I12" s="467"/>
      <c r="J12" s="398" t="str">
        <f>IF(AND('Mapa final'!$K$52="Muy Alta",'Mapa final'!$O$52="Leve"),CONCATENATE("R",'Mapa final'!$A$52),"")</f>
        <v/>
      </c>
      <c r="K12" s="398"/>
      <c r="L12" s="398" t="str">
        <f>IF(AND('Mapa final'!$K$55="Muy Alta",'Mapa final'!$O$55="Leve"),CONCATENATE("R",'Mapa final'!$A$55),"")</f>
        <v/>
      </c>
      <c r="M12" s="398"/>
      <c r="N12" s="398" t="str">
        <f>IF(AND('Mapa final'!$K$58="Muy Alta",'Mapa final'!$O$58="Leve"),CONCATENATE("R",'Mapa final'!$A$58),"")</f>
        <v/>
      </c>
      <c r="O12" s="398"/>
      <c r="P12" s="398" t="str">
        <f>IF(AND('Mapa final'!$K$61="Muy Alta",'Mapa final'!$O$61="Leve"),CONCATENATE("R",'Mapa final'!$A$61),"")</f>
        <v/>
      </c>
      <c r="Q12" s="398"/>
      <c r="R12" s="398" t="str">
        <f>IF(AND('Mapa final'!$K$64="Muy Alta",'Mapa final'!$O$64="Leve"),CONCATENATE("R",'Mapa final'!$A$64),"")</f>
        <v/>
      </c>
      <c r="S12" s="398"/>
      <c r="T12" s="400" t="str">
        <f>IF(AND('Mapa final'!$K$52="Muy Alta",'Mapa final'!$O$52="Menor"),CONCATENATE("R",'Mapa final'!$A$52),"")</f>
        <v>R16</v>
      </c>
      <c r="U12" s="398"/>
      <c r="V12" s="398" t="str">
        <f>IF(AND('Mapa final'!$K$55="Muy Alta",'Mapa final'!$O$55="Menor"),CONCATENATE("R",'Mapa final'!$A$55),"")</f>
        <v/>
      </c>
      <c r="W12" s="398"/>
      <c r="X12" s="398" t="str">
        <f>IF(AND('Mapa final'!$K$58="Muy Alta",'Mapa final'!$O$58="Menor"),CONCATENATE("R",'Mapa final'!$A$58),"")</f>
        <v/>
      </c>
      <c r="Y12" s="398"/>
      <c r="Z12" s="398" t="str">
        <f>IF(AND('Mapa final'!$K$61="Muy Alta",'Mapa final'!$O$61="Menor"),CONCATENATE("R",'Mapa final'!$A$61),"")</f>
        <v/>
      </c>
      <c r="AA12" s="398"/>
      <c r="AB12" s="398" t="str">
        <f>IF(AND('Mapa final'!$K$64="Muy Alta",'Mapa final'!$O$64="Menor"),CONCATENATE("R",'Mapa final'!$A$64),"")</f>
        <v/>
      </c>
      <c r="AC12" s="399"/>
      <c r="AD12" s="400" t="str">
        <f>IF(AND('Mapa final'!$K$52="Muy Alta",'Mapa final'!$O$52="Moderado"),CONCATENATE("R",'Mapa final'!$A$52),"")</f>
        <v/>
      </c>
      <c r="AE12" s="398"/>
      <c r="AF12" s="398" t="str">
        <f>IF(AND('Mapa final'!$K$55="Muy Alta",'Mapa final'!$O$55="Moderado"),CONCATENATE("R",'Mapa final'!$A$55),"")</f>
        <v/>
      </c>
      <c r="AG12" s="398"/>
      <c r="AH12" s="398" t="str">
        <f>IF(AND('Mapa final'!$K$58="Muy Alta",'Mapa final'!$O$58="Moderado"),CONCATENATE("R",'Mapa final'!$A$58),"")</f>
        <v/>
      </c>
      <c r="AI12" s="398"/>
      <c r="AJ12" s="398" t="str">
        <f>IF(AND('Mapa final'!$K$61="Muy Alta",'Mapa final'!$O$61="Moderado"),CONCATENATE("R",'Mapa final'!$A$61),"")</f>
        <v/>
      </c>
      <c r="AK12" s="398"/>
      <c r="AL12" s="398" t="str">
        <f>IF(AND('Mapa final'!$K$64="Muy Alta",'Mapa final'!$O$64="Moderado"),CONCATENATE("R",'Mapa final'!$A$64),"")</f>
        <v/>
      </c>
      <c r="AM12" s="399"/>
      <c r="AN12" s="400" t="str">
        <f>IF(AND('Mapa final'!$K$52="Muy Alta",'Mapa final'!$O$52="Mayor"),CONCATENATE("R",'Mapa final'!$A$52),"")</f>
        <v/>
      </c>
      <c r="AO12" s="398"/>
      <c r="AP12" s="398" t="str">
        <f>IF(AND('Mapa final'!$K$55="Muy Alta",'Mapa final'!$O$55="Mayor"),CONCATENATE("R",'Mapa final'!$A$55),"")</f>
        <v>R17</v>
      </c>
      <c r="AQ12" s="398"/>
      <c r="AR12" s="398" t="str">
        <f>IF(AND('Mapa final'!$K$58="Muy Alta",'Mapa final'!$O$58="Mayor"),CONCATENATE("R",'Mapa final'!$A$58),"")</f>
        <v/>
      </c>
      <c r="AS12" s="398"/>
      <c r="AT12" s="398" t="str">
        <f>IF(AND('Mapa final'!$K$61="Muy Alta",'Mapa final'!$O$61="Mayor"),CONCATENATE("R",'Mapa final'!$A$61),"")</f>
        <v/>
      </c>
      <c r="AU12" s="398"/>
      <c r="AV12" s="398" t="str">
        <f>IF(AND('Mapa final'!$K$64="Muy Alta",'Mapa final'!$O$64="Mayor"),CONCATENATE("R",'Mapa final'!$A$64),"")</f>
        <v/>
      </c>
      <c r="AW12" s="399"/>
      <c r="AX12" s="394" t="str">
        <f>IF(AND('Mapa final'!$K$52="Muy Alta",'Mapa final'!$O$52="Catastrófico"),CONCATENATE("R",'Mapa final'!$A$52),"")</f>
        <v/>
      </c>
      <c r="AY12" s="392"/>
      <c r="AZ12" s="392" t="str">
        <f>IF(AND('Mapa final'!$K$55="Muy Alta",'Mapa final'!$O$55="Catastrófico"),CONCATENATE("R",'Mapa final'!$A$55),"")</f>
        <v/>
      </c>
      <c r="BA12" s="392"/>
      <c r="BB12" s="392" t="str">
        <f>IF(AND('Mapa final'!$K$58="Muy Alta",'Mapa final'!$O$58="Catastrófico"),CONCATENATE("R",'Mapa final'!$A$58),"")</f>
        <v/>
      </c>
      <c r="BC12" s="392"/>
      <c r="BD12" s="392" t="str">
        <f>IF(AND('Mapa final'!$K$61="Muy Alta",'Mapa final'!$O$61="Catastrófico"),CONCATENATE("R",'Mapa final'!$A$61),"")</f>
        <v/>
      </c>
      <c r="BE12" s="392"/>
      <c r="BF12" s="392" t="str">
        <f>IF(AND('Mapa final'!$K$64="Muy Alta",'Mapa final'!$O$64="Catastrófico"),CONCATENATE("R",'Mapa final'!$A$64),"")</f>
        <v/>
      </c>
      <c r="BG12" s="393"/>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row>
    <row r="13" spans="1:119" ht="15" customHeight="1" thickBot="1" x14ac:dyDescent="0.3">
      <c r="A13" s="58"/>
      <c r="B13" s="298"/>
      <c r="C13" s="298"/>
      <c r="D13" s="299"/>
      <c r="E13" s="461"/>
      <c r="F13" s="462"/>
      <c r="G13" s="462"/>
      <c r="H13" s="462"/>
      <c r="I13" s="467"/>
      <c r="J13" s="398"/>
      <c r="K13" s="398"/>
      <c r="L13" s="398"/>
      <c r="M13" s="398"/>
      <c r="N13" s="398"/>
      <c r="O13" s="398"/>
      <c r="P13" s="398"/>
      <c r="Q13" s="398"/>
      <c r="R13" s="398"/>
      <c r="S13" s="398"/>
      <c r="T13" s="400"/>
      <c r="U13" s="398"/>
      <c r="V13" s="398"/>
      <c r="W13" s="398"/>
      <c r="X13" s="398"/>
      <c r="Y13" s="398"/>
      <c r="Z13" s="398"/>
      <c r="AA13" s="398"/>
      <c r="AB13" s="398"/>
      <c r="AC13" s="399"/>
      <c r="AD13" s="400"/>
      <c r="AE13" s="398"/>
      <c r="AF13" s="398"/>
      <c r="AG13" s="398"/>
      <c r="AH13" s="398"/>
      <c r="AI13" s="398"/>
      <c r="AJ13" s="398"/>
      <c r="AK13" s="398"/>
      <c r="AL13" s="398"/>
      <c r="AM13" s="399"/>
      <c r="AN13" s="400"/>
      <c r="AO13" s="398"/>
      <c r="AP13" s="398"/>
      <c r="AQ13" s="398"/>
      <c r="AR13" s="398"/>
      <c r="AS13" s="398"/>
      <c r="AT13" s="398"/>
      <c r="AU13" s="398"/>
      <c r="AV13" s="398"/>
      <c r="AW13" s="399"/>
      <c r="AX13" s="394"/>
      <c r="AY13" s="392"/>
      <c r="AZ13" s="392"/>
      <c r="BA13" s="392"/>
      <c r="BB13" s="392"/>
      <c r="BC13" s="392"/>
      <c r="BD13" s="392"/>
      <c r="BE13" s="392"/>
      <c r="BF13" s="392"/>
      <c r="BG13" s="393"/>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row>
    <row r="14" spans="1:119" ht="15" customHeight="1" x14ac:dyDescent="0.25">
      <c r="A14" s="58"/>
      <c r="B14" s="298"/>
      <c r="C14" s="298"/>
      <c r="D14" s="299"/>
      <c r="E14" s="461"/>
      <c r="F14" s="462"/>
      <c r="G14" s="462"/>
      <c r="H14" s="462"/>
      <c r="I14" s="467"/>
      <c r="J14" s="398" t="str">
        <f>IF(AND('Mapa final'!$K$67="Muy Alta",'Mapa final'!$O$67="Leve"),CONCATENATE("R",'Mapa final'!$A$67),"")</f>
        <v/>
      </c>
      <c r="K14" s="398"/>
      <c r="L14" s="398" t="str">
        <f>IF(AND('Mapa final'!$K$70="Muy Alta",'Mapa final'!$O$70="Leve"),CONCATENATE("R",'Mapa final'!$A$70),"")</f>
        <v/>
      </c>
      <c r="M14" s="398"/>
      <c r="N14" s="398" t="str">
        <f>IF(AND('Mapa final'!$K$73="Muy Alta",'Mapa final'!$O$73="Leve"),CONCATENATE("R",'Mapa final'!$A$73),"")</f>
        <v/>
      </c>
      <c r="O14" s="398"/>
      <c r="P14" s="398" t="str">
        <f>IF(AND('Mapa final'!$K$76="Muy Alta",'Mapa final'!$O$76="Leve"),CONCATENATE("R",'Mapa final'!$A$76),"")</f>
        <v/>
      </c>
      <c r="Q14" s="398"/>
      <c r="R14" s="398" t="str">
        <f>IF(AND('Mapa final'!$K$79="Muy Alta",'Mapa final'!$O$79="Leve"),CONCATENATE("R",'Mapa final'!$A$79),"")</f>
        <v/>
      </c>
      <c r="S14" s="398"/>
      <c r="T14" s="400" t="str">
        <f>IF(AND('Mapa final'!$K$67="Muy Alta",'Mapa final'!$O$67="Menor"),CONCATENATE("R",'Mapa final'!$A$67),"")</f>
        <v/>
      </c>
      <c r="U14" s="398"/>
      <c r="V14" s="398" t="str">
        <f>IF(AND('Mapa final'!$K$70="Muy Alta",'Mapa final'!$O$70="Menor"),CONCATENATE("R",'Mapa final'!$A$70),"")</f>
        <v/>
      </c>
      <c r="W14" s="398"/>
      <c r="X14" s="398" t="str">
        <f>IF(AND('Mapa final'!$K$73="Muy Alta",'Mapa final'!$O$73="Menor"),CONCATENATE("R",'Mapa final'!$A$73),"")</f>
        <v/>
      </c>
      <c r="Y14" s="398"/>
      <c r="Z14" s="398" t="str">
        <f>IF(AND('Mapa final'!$K$76="Muy Alta",'Mapa final'!$O$76="Menor"),CONCATENATE("R",'Mapa final'!$A$76),"")</f>
        <v/>
      </c>
      <c r="AA14" s="398"/>
      <c r="AB14" s="398" t="str">
        <f>IF(AND('Mapa final'!$K$79="Muy Alta",'Mapa final'!$O$79="Menor"),CONCATENATE("R",'Mapa final'!$A$79),"")</f>
        <v/>
      </c>
      <c r="AC14" s="399"/>
      <c r="AD14" s="400" t="str">
        <f>IF(AND('Mapa final'!$K$67="Muy Alta",'Mapa final'!$O$67="Moderado"),CONCATENATE("R",'Mapa final'!$A$67),"")</f>
        <v/>
      </c>
      <c r="AE14" s="398"/>
      <c r="AF14" s="398" t="str">
        <f>IF(AND('Mapa final'!$K$70="Muy Alta",'Mapa final'!$O$70="Moderado"),CONCATENATE("R",'Mapa final'!$A$70),"")</f>
        <v/>
      </c>
      <c r="AG14" s="398"/>
      <c r="AH14" s="398" t="str">
        <f>IF(AND('Mapa final'!$K$73="Muy Alta",'Mapa final'!$O$73="Moderado"),CONCATENATE("R",'Mapa final'!$A$73),"")</f>
        <v/>
      </c>
      <c r="AI14" s="398"/>
      <c r="AJ14" s="398" t="str">
        <f>IF(AND('Mapa final'!$K$76="Muy Alta",'Mapa final'!$O$76="Moderado"),CONCATENATE("R",'Mapa final'!$A$76),"")</f>
        <v/>
      </c>
      <c r="AK14" s="398"/>
      <c r="AL14" s="398" t="str">
        <f>IF(AND('Mapa final'!$K$79="Muy Alta",'Mapa final'!$O$79="Moderado"),CONCATENATE("R",'Mapa final'!$A$79),"")</f>
        <v/>
      </c>
      <c r="AM14" s="399"/>
      <c r="AN14" s="400" t="str">
        <f>IF(AND('Mapa final'!$K$67="Muy Alta",'Mapa final'!$O$67="Mayor"),CONCATENATE("R",'Mapa final'!$A$67),"")</f>
        <v/>
      </c>
      <c r="AO14" s="398"/>
      <c r="AP14" s="398" t="str">
        <f>IF(AND('Mapa final'!$K$70="Muy Alta",'Mapa final'!$O$70="Mayor"),CONCATENATE("R",'Mapa final'!$A$70),"")</f>
        <v/>
      </c>
      <c r="AQ14" s="398"/>
      <c r="AR14" s="398" t="str">
        <f>IF(AND('Mapa final'!$K$73="Muy Alta",'Mapa final'!$O$73="Mayor"),CONCATENATE("R",'Mapa final'!$A$73),"")</f>
        <v/>
      </c>
      <c r="AS14" s="398"/>
      <c r="AT14" s="398" t="str">
        <f>IF(AND('Mapa final'!$K$76="Muy Alta",'Mapa final'!$O$76="Mayor"),CONCATENATE("R",'Mapa final'!$A$76),"")</f>
        <v/>
      </c>
      <c r="AU14" s="398"/>
      <c r="AV14" s="398" t="str">
        <f>IF(AND('Mapa final'!$K$79="Muy Alta",'Mapa final'!$O$79="Mayor"),CONCATENATE("R",'Mapa final'!$A$79),"")</f>
        <v/>
      </c>
      <c r="AW14" s="399"/>
      <c r="AX14" s="394" t="str">
        <f>IF(AND('Mapa final'!$K$67="Muy Alta",'Mapa final'!$O$67="Catastrófico"),CONCATENATE("R",'Mapa final'!$A$67),"")</f>
        <v/>
      </c>
      <c r="AY14" s="392"/>
      <c r="AZ14" s="392" t="str">
        <f>IF(AND('Mapa final'!$K$70="Muy Alta",'Mapa final'!$O$70="Catastrófico"),CONCATENATE("R",'Mapa final'!$A$70),"")</f>
        <v/>
      </c>
      <c r="BA14" s="392"/>
      <c r="BB14" s="392" t="str">
        <f>IF(AND('Mapa final'!$K$73="Muy Alta",'Mapa final'!$O$73="Catastrófico"),CONCATENATE("R",'Mapa final'!$A$73),"")</f>
        <v/>
      </c>
      <c r="BC14" s="392"/>
      <c r="BD14" s="392" t="str">
        <f>IF(AND('Mapa final'!$K$76="Muy Alta",'Mapa final'!$O$76="Catastrófico"),CONCATENATE("R",'Mapa final'!$A$76),"")</f>
        <v/>
      </c>
      <c r="BE14" s="392"/>
      <c r="BF14" s="392" t="str">
        <f>IF(AND('Mapa final'!$K$79="Muy Alta",'Mapa final'!$O$79="Catastrófico"),CONCATENATE("R",'Mapa final'!$A$79),"")</f>
        <v/>
      </c>
      <c r="BG14" s="393"/>
      <c r="BH14" s="58"/>
      <c r="BI14" s="423" t="s">
        <v>73</v>
      </c>
      <c r="BJ14" s="424"/>
      <c r="BK14" s="424"/>
      <c r="BL14" s="424"/>
      <c r="BM14" s="424"/>
      <c r="BN14" s="425"/>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row>
    <row r="15" spans="1:119" ht="15" customHeight="1" x14ac:dyDescent="0.25">
      <c r="A15" s="58"/>
      <c r="B15" s="298"/>
      <c r="C15" s="298"/>
      <c r="D15" s="299"/>
      <c r="E15" s="461"/>
      <c r="F15" s="462"/>
      <c r="G15" s="462"/>
      <c r="H15" s="462"/>
      <c r="I15" s="467"/>
      <c r="J15" s="398"/>
      <c r="K15" s="398"/>
      <c r="L15" s="398"/>
      <c r="M15" s="398"/>
      <c r="N15" s="398"/>
      <c r="O15" s="398"/>
      <c r="P15" s="398"/>
      <c r="Q15" s="398"/>
      <c r="R15" s="398"/>
      <c r="S15" s="398"/>
      <c r="T15" s="400"/>
      <c r="U15" s="398"/>
      <c r="V15" s="398"/>
      <c r="W15" s="398"/>
      <c r="X15" s="398"/>
      <c r="Y15" s="398"/>
      <c r="Z15" s="398"/>
      <c r="AA15" s="398"/>
      <c r="AB15" s="398"/>
      <c r="AC15" s="399"/>
      <c r="AD15" s="400"/>
      <c r="AE15" s="398"/>
      <c r="AF15" s="398"/>
      <c r="AG15" s="398"/>
      <c r="AH15" s="398"/>
      <c r="AI15" s="398"/>
      <c r="AJ15" s="398"/>
      <c r="AK15" s="398"/>
      <c r="AL15" s="398"/>
      <c r="AM15" s="399"/>
      <c r="AN15" s="400"/>
      <c r="AO15" s="398"/>
      <c r="AP15" s="398"/>
      <c r="AQ15" s="398"/>
      <c r="AR15" s="398"/>
      <c r="AS15" s="398"/>
      <c r="AT15" s="398"/>
      <c r="AU15" s="398"/>
      <c r="AV15" s="398"/>
      <c r="AW15" s="399"/>
      <c r="AX15" s="394"/>
      <c r="AY15" s="392"/>
      <c r="AZ15" s="392"/>
      <c r="BA15" s="392"/>
      <c r="BB15" s="392"/>
      <c r="BC15" s="392"/>
      <c r="BD15" s="392"/>
      <c r="BE15" s="392"/>
      <c r="BF15" s="392"/>
      <c r="BG15" s="393"/>
      <c r="BH15" s="58"/>
      <c r="BI15" s="426"/>
      <c r="BJ15" s="427"/>
      <c r="BK15" s="427"/>
      <c r="BL15" s="427"/>
      <c r="BM15" s="427"/>
      <c r="BN15" s="42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row>
    <row r="16" spans="1:119" ht="15" customHeight="1" x14ac:dyDescent="0.25">
      <c r="A16" s="58"/>
      <c r="B16" s="298"/>
      <c r="C16" s="298"/>
      <c r="D16" s="299"/>
      <c r="E16" s="461"/>
      <c r="F16" s="462"/>
      <c r="G16" s="462"/>
      <c r="H16" s="462"/>
      <c r="I16" s="467"/>
      <c r="J16" s="398" t="str">
        <f>IF(AND('Mapa final'!$K$82="Muy Alta",'Mapa final'!$O$82="Leve"),CONCATENATE("R",'Mapa final'!$A$82),"")</f>
        <v/>
      </c>
      <c r="K16" s="398"/>
      <c r="L16" s="398" t="str">
        <f>IF(AND('Mapa final'!$K$85="Muy Alta",'Mapa final'!$O$85="Leve"),CONCATENATE("R",'Mapa final'!$A$85),"")</f>
        <v/>
      </c>
      <c r="M16" s="398"/>
      <c r="N16" s="398" t="str">
        <f>IF(AND('Mapa final'!$K$88="Muy Alta",'Mapa final'!$O$88="Leve"),CONCATENATE("R",'Mapa final'!$A$88),"")</f>
        <v/>
      </c>
      <c r="O16" s="398"/>
      <c r="P16" s="398" t="str">
        <f>IF(AND('Mapa final'!$K$91="Muy Alta",'Mapa final'!$O$91="Leve"),CONCATENATE("R",'Mapa final'!$A$91),"")</f>
        <v/>
      </c>
      <c r="Q16" s="398"/>
      <c r="R16" s="398" t="str">
        <f>IF(AND('Mapa final'!$K$94="Muy Alta",'Mapa final'!$O$94="Leve"),CONCATENATE("R",'Mapa final'!$A$94),"")</f>
        <v/>
      </c>
      <c r="S16" s="398"/>
      <c r="T16" s="400" t="str">
        <f>IF(AND('Mapa final'!$K$82="Muy Alta",'Mapa final'!$O$82="Menor"),CONCATENATE("R",'Mapa final'!$A$82),"")</f>
        <v/>
      </c>
      <c r="U16" s="398"/>
      <c r="V16" s="398" t="str">
        <f>IF(AND('Mapa final'!$K$85="Muy Alta",'Mapa final'!$O$85="Menor"),CONCATENATE("R",'Mapa final'!$A$85),"")</f>
        <v/>
      </c>
      <c r="W16" s="398"/>
      <c r="X16" s="398" t="str">
        <f>IF(AND('Mapa final'!$K$88="Muy Alta",'Mapa final'!$O$88="Menor"),CONCATENATE("R",'Mapa final'!$A$88),"")</f>
        <v/>
      </c>
      <c r="Y16" s="398"/>
      <c r="Z16" s="398" t="str">
        <f>IF(AND('Mapa final'!$K$91="Muy Alta",'Mapa final'!$O$91="Menor"),CONCATENATE("R",'Mapa final'!$A$91),"")</f>
        <v/>
      </c>
      <c r="AA16" s="398"/>
      <c r="AB16" s="398" t="str">
        <f>IF(AND('Mapa final'!$K$94="Muy Alta",'Mapa final'!$O$94="Menor"),CONCATENATE("R",'Mapa final'!$A$94),"")</f>
        <v/>
      </c>
      <c r="AC16" s="399"/>
      <c r="AD16" s="400" t="str">
        <f>IF(AND('Mapa final'!$K$82="Muy Alta",'Mapa final'!$O$82="Moderado"),CONCATENATE("R",'Mapa final'!$A$82),"")</f>
        <v/>
      </c>
      <c r="AE16" s="398"/>
      <c r="AF16" s="398" t="str">
        <f>IF(AND('Mapa final'!$K$85="Muy Alta",'Mapa final'!$O$85="Moderado"),CONCATENATE("R",'Mapa final'!$A$85),"")</f>
        <v/>
      </c>
      <c r="AG16" s="398"/>
      <c r="AH16" s="398" t="str">
        <f>IF(AND('Mapa final'!$K$88="Muy Alta",'Mapa final'!$O$88="Moderado"),CONCATENATE("R",'Mapa final'!$A$88),"")</f>
        <v/>
      </c>
      <c r="AI16" s="398"/>
      <c r="AJ16" s="398" t="str">
        <f>IF(AND('Mapa final'!$K$91="Muy Alta",'Mapa final'!$O$91="Moderado"),CONCATENATE("R",'Mapa final'!$A$91),"")</f>
        <v/>
      </c>
      <c r="AK16" s="398"/>
      <c r="AL16" s="398" t="str">
        <f>IF(AND('Mapa final'!$K$94="Muy Alta",'Mapa final'!$O$94="Moderado"),CONCATENATE("R",'Mapa final'!$A$94),"")</f>
        <v/>
      </c>
      <c r="AM16" s="399"/>
      <c r="AN16" s="400" t="str">
        <f>IF(AND('Mapa final'!$K$82="Muy Alta",'Mapa final'!$O$82="Mayor"),CONCATENATE("R",'Mapa final'!$A$82),"")</f>
        <v/>
      </c>
      <c r="AO16" s="398"/>
      <c r="AP16" s="398" t="str">
        <f>IF(AND('Mapa final'!$K$85="Muy Alta",'Mapa final'!$O$85="Mayor"),CONCATENATE("R",'Mapa final'!$A$85),"")</f>
        <v/>
      </c>
      <c r="AQ16" s="398"/>
      <c r="AR16" s="398" t="str">
        <f>IF(AND('Mapa final'!$K$88="Muy Alta",'Mapa final'!$O$88="Mayor"),CONCATENATE("R",'Mapa final'!$A$88),"")</f>
        <v/>
      </c>
      <c r="AS16" s="398"/>
      <c r="AT16" s="398" t="str">
        <f>IF(AND('Mapa final'!$K$91="Muy Alta",'Mapa final'!$O$91="Mayor"),CONCATENATE("R",'Mapa final'!$A$91),"")</f>
        <v/>
      </c>
      <c r="AU16" s="398"/>
      <c r="AV16" s="398" t="str">
        <f>IF(AND('Mapa final'!$K$94="Muy Alta",'Mapa final'!$O$94="Mayor"),CONCATENATE("R",'Mapa final'!$A$94),"")</f>
        <v/>
      </c>
      <c r="AW16" s="399"/>
      <c r="AX16" s="394" t="str">
        <f>IF(AND('Mapa final'!$K$82="Muy Alta",'Mapa final'!$O$82="Catastrófico"),CONCATENATE("R",'Mapa final'!$A$82),"")</f>
        <v/>
      </c>
      <c r="AY16" s="392"/>
      <c r="AZ16" s="392" t="str">
        <f>IF(AND('Mapa final'!$K$85="Muy Alta",'Mapa final'!$O$85="Catastrófico"),CONCATENATE("R",'Mapa final'!$A$85),"")</f>
        <v/>
      </c>
      <c r="BA16" s="392"/>
      <c r="BB16" s="392" t="str">
        <f>IF(AND('Mapa final'!$K$88="Muy Alta",'Mapa final'!$O$88="Catastrófico"),CONCATENATE("R",'Mapa final'!$A$88),"")</f>
        <v/>
      </c>
      <c r="BC16" s="392"/>
      <c r="BD16" s="392" t="str">
        <f>IF(AND('Mapa final'!$K$91="Muy Alta",'Mapa final'!$O$91="Catastrófico"),CONCATENATE("R",'Mapa final'!$A$91),"")</f>
        <v/>
      </c>
      <c r="BE16" s="392"/>
      <c r="BF16" s="392" t="str">
        <f>IF(AND('Mapa final'!$K$94="Muy Alta",'Mapa final'!$O$94="Catastrófico"),CONCATENATE("R",'Mapa final'!$A$94),"")</f>
        <v/>
      </c>
      <c r="BG16" s="393"/>
      <c r="BH16" s="58"/>
      <c r="BI16" s="426"/>
      <c r="BJ16" s="427"/>
      <c r="BK16" s="427"/>
      <c r="BL16" s="427"/>
      <c r="BM16" s="427"/>
      <c r="BN16" s="42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row>
    <row r="17" spans="1:100" ht="15" customHeight="1" x14ac:dyDescent="0.25">
      <c r="A17" s="58"/>
      <c r="B17" s="298"/>
      <c r="C17" s="298"/>
      <c r="D17" s="299"/>
      <c r="E17" s="461"/>
      <c r="F17" s="462"/>
      <c r="G17" s="462"/>
      <c r="H17" s="462"/>
      <c r="I17" s="467"/>
      <c r="J17" s="398"/>
      <c r="K17" s="398"/>
      <c r="L17" s="398"/>
      <c r="M17" s="398"/>
      <c r="N17" s="398"/>
      <c r="O17" s="398"/>
      <c r="P17" s="398"/>
      <c r="Q17" s="398"/>
      <c r="R17" s="398"/>
      <c r="S17" s="398"/>
      <c r="T17" s="400"/>
      <c r="U17" s="398"/>
      <c r="V17" s="398"/>
      <c r="W17" s="398"/>
      <c r="X17" s="398"/>
      <c r="Y17" s="398"/>
      <c r="Z17" s="398"/>
      <c r="AA17" s="398"/>
      <c r="AB17" s="398"/>
      <c r="AC17" s="399"/>
      <c r="AD17" s="400"/>
      <c r="AE17" s="398"/>
      <c r="AF17" s="398"/>
      <c r="AG17" s="398"/>
      <c r="AH17" s="398"/>
      <c r="AI17" s="398"/>
      <c r="AJ17" s="398"/>
      <c r="AK17" s="398"/>
      <c r="AL17" s="398"/>
      <c r="AM17" s="399"/>
      <c r="AN17" s="400"/>
      <c r="AO17" s="398"/>
      <c r="AP17" s="398"/>
      <c r="AQ17" s="398"/>
      <c r="AR17" s="398"/>
      <c r="AS17" s="398"/>
      <c r="AT17" s="398"/>
      <c r="AU17" s="398"/>
      <c r="AV17" s="398"/>
      <c r="AW17" s="399"/>
      <c r="AX17" s="394"/>
      <c r="AY17" s="392"/>
      <c r="AZ17" s="392"/>
      <c r="BA17" s="392"/>
      <c r="BB17" s="392"/>
      <c r="BC17" s="392"/>
      <c r="BD17" s="392"/>
      <c r="BE17" s="392"/>
      <c r="BF17" s="392"/>
      <c r="BG17" s="393"/>
      <c r="BH17" s="58"/>
      <c r="BI17" s="426"/>
      <c r="BJ17" s="427"/>
      <c r="BK17" s="427"/>
      <c r="BL17" s="427"/>
      <c r="BM17" s="427"/>
      <c r="BN17" s="42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row>
    <row r="18" spans="1:100" ht="15" customHeight="1" x14ac:dyDescent="0.25">
      <c r="A18" s="58"/>
      <c r="B18" s="298"/>
      <c r="C18" s="298"/>
      <c r="D18" s="299"/>
      <c r="E18" s="461"/>
      <c r="F18" s="462"/>
      <c r="G18" s="462"/>
      <c r="H18" s="462"/>
      <c r="I18" s="467"/>
      <c r="J18" s="398" t="str">
        <f>IF(AND('Mapa final'!$K$97="Muy Alta",'Mapa final'!$O$97="Leve"),CONCATENATE("R",'Mapa final'!$A$97),"")</f>
        <v/>
      </c>
      <c r="K18" s="398"/>
      <c r="L18" s="398" t="str">
        <f>IF(AND('Mapa final'!$K$100="Muy Alta",'Mapa final'!$O$100="Leve"),CONCATENATE("R",'Mapa final'!$A$100),"")</f>
        <v/>
      </c>
      <c r="M18" s="398"/>
      <c r="N18" s="398" t="str">
        <f>IF(AND('Mapa final'!$K$103="Muy Alta",'Mapa final'!$O$103="Leve"),CONCATENATE("R",'Mapa final'!$A$103),"")</f>
        <v/>
      </c>
      <c r="O18" s="398"/>
      <c r="P18" s="398" t="str">
        <f>IF(AND('Mapa final'!$K$106="Muy Alta",'Mapa final'!$O$106="Leve"),CONCATENATE("R",'Mapa final'!$A$106),"")</f>
        <v/>
      </c>
      <c r="Q18" s="398"/>
      <c r="R18" s="398" t="str">
        <f>IF(AND('Mapa final'!$K$109="Muy Alta",'Mapa final'!$O$109="Leve"),CONCATENATE("R",'Mapa final'!$A$109),"")</f>
        <v/>
      </c>
      <c r="S18" s="398"/>
      <c r="T18" s="400" t="str">
        <f>IF(AND('Mapa final'!$K$97="Muy Alta",'Mapa final'!$O$97="Menor"),CONCATENATE("R",'Mapa final'!$A$97),"")</f>
        <v/>
      </c>
      <c r="U18" s="398"/>
      <c r="V18" s="398" t="str">
        <f>IF(AND('Mapa final'!$K$100="Muy Alta",'Mapa final'!$O$100="Menor"),CONCATENATE("R",'Mapa final'!$A$100),"")</f>
        <v/>
      </c>
      <c r="W18" s="398"/>
      <c r="X18" s="398" t="str">
        <f>IF(AND('Mapa final'!$K$103="Muy Alta",'Mapa final'!$O$103="Menor"),CONCATENATE("R",'Mapa final'!$A$103),"")</f>
        <v/>
      </c>
      <c r="Y18" s="398"/>
      <c r="Z18" s="398" t="str">
        <f>IF(AND('Mapa final'!$K$106="Muy Alta",'Mapa final'!$O$106="Menor"),CONCATENATE("R",'Mapa final'!$A$106),"")</f>
        <v/>
      </c>
      <c r="AA18" s="398"/>
      <c r="AB18" s="398" t="str">
        <f>IF(AND('Mapa final'!$K$109="Muy Alta",'Mapa final'!$O$109="Menor"),CONCATENATE("R",'Mapa final'!$A$109),"")</f>
        <v/>
      </c>
      <c r="AC18" s="399"/>
      <c r="AD18" s="400" t="str">
        <f>IF(AND('Mapa final'!$K$97="Muy Alta",'Mapa final'!$O$97="Moderado"),CONCATENATE("R",'Mapa final'!$A$97),"")</f>
        <v/>
      </c>
      <c r="AE18" s="398"/>
      <c r="AF18" s="398" t="str">
        <f>IF(AND('Mapa final'!$K$100="Muy Alta",'Mapa final'!$O$100="Moderado"),CONCATENATE("R",'Mapa final'!$A$100),"")</f>
        <v/>
      </c>
      <c r="AG18" s="398"/>
      <c r="AH18" s="398" t="str">
        <f>IF(AND('Mapa final'!$K$103="Muy Alta",'Mapa final'!$O$103="Moderado"),CONCATENATE("R",'Mapa final'!$A$103),"")</f>
        <v/>
      </c>
      <c r="AI18" s="398"/>
      <c r="AJ18" s="398" t="str">
        <f>IF(AND('Mapa final'!$K$106="Muy Alta",'Mapa final'!$O$106="Moderado"),CONCATENATE("R",'Mapa final'!$A$106),"")</f>
        <v/>
      </c>
      <c r="AK18" s="398"/>
      <c r="AL18" s="398" t="str">
        <f>IF(AND('Mapa final'!$K$109="Muy Alta",'Mapa final'!$O$109="Moderado"),CONCATENATE("R",'Mapa final'!$A$109),"")</f>
        <v/>
      </c>
      <c r="AM18" s="399"/>
      <c r="AN18" s="400" t="str">
        <f>IF(AND('Mapa final'!$K$97="Muy Alta",'Mapa final'!$O$97="Mayor"),CONCATENATE("R",'Mapa final'!$A$97),"")</f>
        <v/>
      </c>
      <c r="AO18" s="398"/>
      <c r="AP18" s="398" t="str">
        <f>IF(AND('Mapa final'!$K$100="Muy Alta",'Mapa final'!$O$100="Mayor"),CONCATENATE("R",'Mapa final'!$A$100),"")</f>
        <v/>
      </c>
      <c r="AQ18" s="398"/>
      <c r="AR18" s="398" t="str">
        <f>IF(AND('Mapa final'!$K$103="Muy Alta",'Mapa final'!$O$103="Mayor"),CONCATENATE("R",'Mapa final'!$A$103),"")</f>
        <v/>
      </c>
      <c r="AS18" s="398"/>
      <c r="AT18" s="398" t="str">
        <f>IF(AND('Mapa final'!$K$106="Muy Alta",'Mapa final'!$O$106="Mayor"),CONCATENATE("R",'Mapa final'!$A$106),"")</f>
        <v/>
      </c>
      <c r="AU18" s="398"/>
      <c r="AV18" s="398" t="str">
        <f>IF(AND('Mapa final'!$K$109="Muy Alta",'Mapa final'!$O$109="Mayor"),CONCATENATE("R",'Mapa final'!$A$109),"")</f>
        <v/>
      </c>
      <c r="AW18" s="399"/>
      <c r="AX18" s="394" t="str">
        <f>IF(AND('Mapa final'!$K$97="Muy Alta",'Mapa final'!$O$97="Catastrófico"),CONCATENATE("R",'Mapa final'!$A$97),"")</f>
        <v/>
      </c>
      <c r="AY18" s="392"/>
      <c r="AZ18" s="392" t="str">
        <f>IF(AND('Mapa final'!$K$100="Muy Alta",'Mapa final'!$O$100="Catastrófico"),CONCATENATE("R",'Mapa final'!$A$100),"")</f>
        <v/>
      </c>
      <c r="BA18" s="392"/>
      <c r="BB18" s="392" t="str">
        <f>IF(AND('Mapa final'!$K$103="Muy Alta",'Mapa final'!$O$103="Catastrófico"),CONCATENATE("R",'Mapa final'!$A$103),"")</f>
        <v/>
      </c>
      <c r="BC18" s="392"/>
      <c r="BD18" s="392" t="str">
        <f>IF(AND('Mapa final'!$K$106="Muy Alta",'Mapa final'!$O$106="Catastrófico"),CONCATENATE("R",'Mapa final'!$A$106),"")</f>
        <v/>
      </c>
      <c r="BE18" s="392"/>
      <c r="BF18" s="392" t="str">
        <f>IF(AND('Mapa final'!$K$109="Muy Alta",'Mapa final'!$O$109="Catastrófico"),CONCATENATE("R",'Mapa final'!$A$109),"")</f>
        <v/>
      </c>
      <c r="BG18" s="393"/>
      <c r="BH18" s="58"/>
      <c r="BI18" s="426"/>
      <c r="BJ18" s="427"/>
      <c r="BK18" s="427"/>
      <c r="BL18" s="427"/>
      <c r="BM18" s="427"/>
      <c r="BN18" s="42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row>
    <row r="19" spans="1:100" ht="15" customHeight="1" x14ac:dyDescent="0.25">
      <c r="A19" s="58"/>
      <c r="B19" s="298"/>
      <c r="C19" s="298"/>
      <c r="D19" s="299"/>
      <c r="E19" s="461"/>
      <c r="F19" s="462"/>
      <c r="G19" s="462"/>
      <c r="H19" s="462"/>
      <c r="I19" s="467"/>
      <c r="J19" s="398"/>
      <c r="K19" s="398"/>
      <c r="L19" s="398"/>
      <c r="M19" s="398"/>
      <c r="N19" s="398"/>
      <c r="O19" s="398"/>
      <c r="P19" s="398"/>
      <c r="Q19" s="398"/>
      <c r="R19" s="398"/>
      <c r="S19" s="398"/>
      <c r="T19" s="400"/>
      <c r="U19" s="398"/>
      <c r="V19" s="398"/>
      <c r="W19" s="398"/>
      <c r="X19" s="398"/>
      <c r="Y19" s="398"/>
      <c r="Z19" s="398"/>
      <c r="AA19" s="398"/>
      <c r="AB19" s="398"/>
      <c r="AC19" s="399"/>
      <c r="AD19" s="400"/>
      <c r="AE19" s="398"/>
      <c r="AF19" s="398"/>
      <c r="AG19" s="398"/>
      <c r="AH19" s="398"/>
      <c r="AI19" s="398"/>
      <c r="AJ19" s="398"/>
      <c r="AK19" s="398"/>
      <c r="AL19" s="398"/>
      <c r="AM19" s="399"/>
      <c r="AN19" s="400"/>
      <c r="AO19" s="398"/>
      <c r="AP19" s="398"/>
      <c r="AQ19" s="398"/>
      <c r="AR19" s="398"/>
      <c r="AS19" s="398"/>
      <c r="AT19" s="398"/>
      <c r="AU19" s="398"/>
      <c r="AV19" s="398"/>
      <c r="AW19" s="399"/>
      <c r="AX19" s="394"/>
      <c r="AY19" s="392"/>
      <c r="AZ19" s="392"/>
      <c r="BA19" s="392"/>
      <c r="BB19" s="392"/>
      <c r="BC19" s="392"/>
      <c r="BD19" s="392"/>
      <c r="BE19" s="392"/>
      <c r="BF19" s="392"/>
      <c r="BG19" s="393"/>
      <c r="BH19" s="58"/>
      <c r="BI19" s="426"/>
      <c r="BJ19" s="427"/>
      <c r="BK19" s="427"/>
      <c r="BL19" s="427"/>
      <c r="BM19" s="427"/>
      <c r="BN19" s="42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row>
    <row r="20" spans="1:100" ht="15" customHeight="1" x14ac:dyDescent="0.25">
      <c r="A20" s="58"/>
      <c r="B20" s="298"/>
      <c r="C20" s="298"/>
      <c r="D20" s="299"/>
      <c r="E20" s="461"/>
      <c r="F20" s="462"/>
      <c r="G20" s="462"/>
      <c r="H20" s="462"/>
      <c r="I20" s="467"/>
      <c r="J20" s="398" t="str">
        <f>IF(AND('Mapa final'!$K$112="Muy Alta",'Mapa final'!$O$112="Leve"),CONCATENATE("R",'Mapa final'!$A$112),"")</f>
        <v/>
      </c>
      <c r="K20" s="398"/>
      <c r="L20" s="398" t="str">
        <f>IF(AND('Mapa final'!$K$115="Muy Alta",'Mapa final'!$O$115="Leve"),CONCATENATE("R",'Mapa final'!$A$115),"")</f>
        <v/>
      </c>
      <c r="M20" s="398"/>
      <c r="N20" s="398" t="str">
        <f>IF(AND('Mapa final'!$K$118="Muy Alta",'Mapa final'!$O$118="Leve"),CONCATENATE("R",'Mapa final'!$A$118),"")</f>
        <v/>
      </c>
      <c r="O20" s="398"/>
      <c r="P20" s="398" t="str">
        <f>IF(AND('Mapa final'!$K$121="Muy Alta",'Mapa final'!$O$121="Leve"),CONCATENATE("R",'Mapa final'!$A$121),"")</f>
        <v/>
      </c>
      <c r="Q20" s="398"/>
      <c r="R20" s="398" t="str">
        <f>IF(AND('Mapa final'!$K$124="Muy Alta",'Mapa final'!$O$124="Leve"),CONCATENATE("R",'Mapa final'!$A$124),"")</f>
        <v/>
      </c>
      <c r="S20" s="398"/>
      <c r="T20" s="400" t="str">
        <f>IF(AND('Mapa final'!$K$112="Muy Alta",'Mapa final'!$O$112="Menor"),CONCATENATE("R",'Mapa final'!$A$112),"")</f>
        <v/>
      </c>
      <c r="U20" s="398"/>
      <c r="V20" s="398" t="str">
        <f>IF(AND('Mapa final'!$K$115="Muy Alta",'Mapa final'!$O$115="Menor"),CONCATENATE("R",'Mapa final'!$A$115),"")</f>
        <v/>
      </c>
      <c r="W20" s="398"/>
      <c r="X20" s="398" t="str">
        <f>IF(AND('Mapa final'!$K$118="Muy Alta",'Mapa final'!$O$118="Menor"),CONCATENATE("R",'Mapa final'!$A$118),"")</f>
        <v/>
      </c>
      <c r="Y20" s="398"/>
      <c r="Z20" s="398" t="str">
        <f>IF(AND('Mapa final'!$K$121="Muy Alta",'Mapa final'!$O$121="Menor"),CONCATENATE("R",'Mapa final'!$A$121),"")</f>
        <v/>
      </c>
      <c r="AA20" s="398"/>
      <c r="AB20" s="398" t="str">
        <f>IF(AND('Mapa final'!$K$124="Muy Alta",'Mapa final'!$O$124="Menor"),CONCATENATE("R",'Mapa final'!$A$124),"")</f>
        <v/>
      </c>
      <c r="AC20" s="399"/>
      <c r="AD20" s="400" t="str">
        <f>IF(AND('Mapa final'!$K$112="Muy Alta",'Mapa final'!$O$112="Moderado"),CONCATENATE("R",'Mapa final'!$A$112),"")</f>
        <v/>
      </c>
      <c r="AE20" s="398"/>
      <c r="AF20" s="398" t="str">
        <f>IF(AND('Mapa final'!$K$115="Muy Alta",'Mapa final'!$O$115="Moderado"),CONCATENATE("R",'Mapa final'!$A$115),"")</f>
        <v/>
      </c>
      <c r="AG20" s="398"/>
      <c r="AH20" s="398" t="str">
        <f>IF(AND('Mapa final'!$K$118="Muy Alta",'Mapa final'!$O$118="Moderado"),CONCATENATE("R",'Mapa final'!$A$118),"")</f>
        <v/>
      </c>
      <c r="AI20" s="398"/>
      <c r="AJ20" s="398" t="str">
        <f>IF(AND('Mapa final'!$K$121="Muy Alta",'Mapa final'!$O$121="Moderado"),CONCATENATE("R",'Mapa final'!$A$121),"")</f>
        <v/>
      </c>
      <c r="AK20" s="398"/>
      <c r="AL20" s="398" t="str">
        <f>IF(AND('Mapa final'!$K$124="Muy Alta",'Mapa final'!$O$124="Moderado"),CONCATENATE("R",'Mapa final'!$A$124),"")</f>
        <v/>
      </c>
      <c r="AM20" s="399"/>
      <c r="AN20" s="400" t="str">
        <f>IF(AND('Mapa final'!$K$112="Muy Alta",'Mapa final'!$O$112="Mayor"),CONCATENATE("R",'Mapa final'!$A$112),"")</f>
        <v/>
      </c>
      <c r="AO20" s="398"/>
      <c r="AP20" s="398" t="str">
        <f>IF(AND('Mapa final'!$K$115="Muy Alta",'Mapa final'!$O$115="Mayor"),CONCATENATE("R",'Mapa final'!$A$115),"")</f>
        <v/>
      </c>
      <c r="AQ20" s="398"/>
      <c r="AR20" s="398" t="str">
        <f>IF(AND('Mapa final'!$K$118="Muy Alta",'Mapa final'!$O$118="Mayor"),CONCATENATE("R",'Mapa final'!$A$118),"")</f>
        <v/>
      </c>
      <c r="AS20" s="398"/>
      <c r="AT20" s="398" t="str">
        <f>IF(AND('Mapa final'!$K$121="Muy Alta",'Mapa final'!$O$121="Mayor"),CONCATENATE("R",'Mapa final'!$A$121),"")</f>
        <v/>
      </c>
      <c r="AU20" s="398"/>
      <c r="AV20" s="398" t="str">
        <f>IF(AND('Mapa final'!$K$124="Muy Alta",'Mapa final'!$O$124="Mayor"),CONCATENATE("R",'Mapa final'!$A$124),"")</f>
        <v/>
      </c>
      <c r="AW20" s="399"/>
      <c r="AX20" s="394" t="str">
        <f>IF(AND('Mapa final'!$K$112="Muy Alta",'Mapa final'!$O$112="Catastrófico"),CONCATENATE("R",'Mapa final'!$A$112),"")</f>
        <v/>
      </c>
      <c r="AY20" s="392"/>
      <c r="AZ20" s="392" t="str">
        <f>IF(AND('Mapa final'!$K$115="Muy Alta",'Mapa final'!$O$115="Catastrófico"),CONCATENATE("R",'Mapa final'!$A$115),"")</f>
        <v/>
      </c>
      <c r="BA20" s="392"/>
      <c r="BB20" s="392" t="str">
        <f>IF(AND('Mapa final'!$K$118="Muy Alta",'Mapa final'!$O$118="Catastrófico"),CONCATENATE("R",'Mapa final'!$A$118),"")</f>
        <v/>
      </c>
      <c r="BC20" s="392"/>
      <c r="BD20" s="392" t="str">
        <f>IF(AND('Mapa final'!$K$121="Muy Alta",'Mapa final'!$O$121="Catastrófico"),CONCATENATE("R",'Mapa final'!$A$121),"")</f>
        <v/>
      </c>
      <c r="BE20" s="392"/>
      <c r="BF20" s="392" t="str">
        <f>IF(AND('Mapa final'!$K$124="Muy Alta",'Mapa final'!$O$124="Catastrófico"),CONCATENATE("R",'Mapa final'!$A$124),"")</f>
        <v/>
      </c>
      <c r="BG20" s="393"/>
      <c r="BH20" s="58"/>
      <c r="BI20" s="426"/>
      <c r="BJ20" s="427"/>
      <c r="BK20" s="427"/>
      <c r="BL20" s="427"/>
      <c r="BM20" s="427"/>
      <c r="BN20" s="42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row>
    <row r="21" spans="1:100" ht="15" customHeight="1" x14ac:dyDescent="0.25">
      <c r="A21" s="58"/>
      <c r="B21" s="298"/>
      <c r="C21" s="298"/>
      <c r="D21" s="299"/>
      <c r="E21" s="461"/>
      <c r="F21" s="462"/>
      <c r="G21" s="462"/>
      <c r="H21" s="462"/>
      <c r="I21" s="467"/>
      <c r="J21" s="398"/>
      <c r="K21" s="398"/>
      <c r="L21" s="398"/>
      <c r="M21" s="398"/>
      <c r="N21" s="398"/>
      <c r="O21" s="398"/>
      <c r="P21" s="398"/>
      <c r="Q21" s="398"/>
      <c r="R21" s="398"/>
      <c r="S21" s="398"/>
      <c r="T21" s="400"/>
      <c r="U21" s="398"/>
      <c r="V21" s="398"/>
      <c r="W21" s="398"/>
      <c r="X21" s="398"/>
      <c r="Y21" s="398"/>
      <c r="Z21" s="398"/>
      <c r="AA21" s="398"/>
      <c r="AB21" s="398"/>
      <c r="AC21" s="399"/>
      <c r="AD21" s="400"/>
      <c r="AE21" s="398"/>
      <c r="AF21" s="398"/>
      <c r="AG21" s="398"/>
      <c r="AH21" s="398"/>
      <c r="AI21" s="398"/>
      <c r="AJ21" s="398"/>
      <c r="AK21" s="398"/>
      <c r="AL21" s="398"/>
      <c r="AM21" s="399"/>
      <c r="AN21" s="400"/>
      <c r="AO21" s="398"/>
      <c r="AP21" s="398"/>
      <c r="AQ21" s="398"/>
      <c r="AR21" s="398"/>
      <c r="AS21" s="398"/>
      <c r="AT21" s="398"/>
      <c r="AU21" s="398"/>
      <c r="AV21" s="398"/>
      <c r="AW21" s="399"/>
      <c r="AX21" s="394"/>
      <c r="AY21" s="392"/>
      <c r="AZ21" s="392"/>
      <c r="BA21" s="392"/>
      <c r="BB21" s="392"/>
      <c r="BC21" s="392"/>
      <c r="BD21" s="392"/>
      <c r="BE21" s="392"/>
      <c r="BF21" s="392"/>
      <c r="BG21" s="393"/>
      <c r="BH21" s="58"/>
      <c r="BI21" s="426"/>
      <c r="BJ21" s="427"/>
      <c r="BK21" s="427"/>
      <c r="BL21" s="427"/>
      <c r="BM21" s="427"/>
      <c r="BN21" s="42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row>
    <row r="22" spans="1:100" ht="15" customHeight="1" x14ac:dyDescent="0.25">
      <c r="A22" s="58"/>
      <c r="B22" s="298"/>
      <c r="C22" s="298"/>
      <c r="D22" s="299"/>
      <c r="E22" s="461"/>
      <c r="F22" s="462"/>
      <c r="G22" s="462"/>
      <c r="H22" s="462"/>
      <c r="I22" s="467"/>
      <c r="J22" s="398" t="str">
        <f>IF(AND('Mapa final'!$K$127="Muy Alta",'Mapa final'!$O$127="Leve"),CONCATENATE("R",'Mapa final'!$A$127),"")</f>
        <v/>
      </c>
      <c r="K22" s="398"/>
      <c r="L22" s="398" t="str">
        <f>IF(AND('Mapa final'!$K$130="Muy Alta",'Mapa final'!$O$130="Leve"),CONCATENATE("R",'Mapa final'!$A$130),"")</f>
        <v/>
      </c>
      <c r="M22" s="398"/>
      <c r="N22" s="398" t="str">
        <f>IF(AND('Mapa final'!$K$133="Muy Alta",'Mapa final'!$O$133="Leve"),CONCATENATE("R",'Mapa final'!$A$133),"")</f>
        <v/>
      </c>
      <c r="O22" s="398"/>
      <c r="P22" s="398" t="str">
        <f>IF(AND('Mapa final'!$K$136="Muy Alta",'Mapa final'!$O$136="Leve"),CONCATENATE("R",'Mapa final'!$A$136),"")</f>
        <v/>
      </c>
      <c r="Q22" s="398"/>
      <c r="R22" s="398" t="str">
        <f>IF(AND('Mapa final'!$K$139="Muy Alta",'Mapa final'!$O$139="Leve"),CONCATENATE("R",'Mapa final'!$A$139),"")</f>
        <v/>
      </c>
      <c r="S22" s="398"/>
      <c r="T22" s="400" t="str">
        <f>IF(AND('Mapa final'!$K$127="Muy Alta",'Mapa final'!$O$127="Menor"),CONCATENATE("R",'Mapa final'!$A$127),"")</f>
        <v/>
      </c>
      <c r="U22" s="398"/>
      <c r="V22" s="398" t="str">
        <f>IF(AND('Mapa final'!$K$130="Muy Alta",'Mapa final'!$O$130="Menor"),CONCATENATE("R",'Mapa final'!$A$130),"")</f>
        <v/>
      </c>
      <c r="W22" s="398"/>
      <c r="X22" s="398" t="str">
        <f>IF(AND('Mapa final'!$K$133="Muy Alta",'Mapa final'!$O$133="Menor"),CONCATENATE("R",'Mapa final'!$A$133),"")</f>
        <v/>
      </c>
      <c r="Y22" s="398"/>
      <c r="Z22" s="398" t="str">
        <f>IF(AND('Mapa final'!$K$136="Muy Alta",'Mapa final'!$O$136="Menor"),CONCATENATE("R",'Mapa final'!$A$136),"")</f>
        <v/>
      </c>
      <c r="AA22" s="398"/>
      <c r="AB22" s="398" t="str">
        <f>IF(AND('Mapa final'!$K$139="Muy Alta",'Mapa final'!$O$139="Menor"),CONCATENATE("R",'Mapa final'!$A$139),"")</f>
        <v/>
      </c>
      <c r="AC22" s="399"/>
      <c r="AD22" s="400" t="str">
        <f>IF(AND('Mapa final'!$K$127="Muy Alta",'Mapa final'!$O$127="Moderado"),CONCATENATE("R",'Mapa final'!$A$127),"")</f>
        <v/>
      </c>
      <c r="AE22" s="398"/>
      <c r="AF22" s="398" t="str">
        <f>IF(AND('Mapa final'!$K$130="Muy Alta",'Mapa final'!$O$130="Moderado"),CONCATENATE("R",'Mapa final'!$A$130),"")</f>
        <v/>
      </c>
      <c r="AG22" s="398"/>
      <c r="AH22" s="398" t="str">
        <f>IF(AND('Mapa final'!$K$133="Muy Alta",'Mapa final'!$O$133="Moderado"),CONCATENATE("R",'Mapa final'!$A$133),"")</f>
        <v/>
      </c>
      <c r="AI22" s="398"/>
      <c r="AJ22" s="398" t="str">
        <f>IF(AND('Mapa final'!$K$136="Muy Alta",'Mapa final'!$O$136="Moderado"),CONCATENATE("R",'Mapa final'!$A$136),"")</f>
        <v/>
      </c>
      <c r="AK22" s="398"/>
      <c r="AL22" s="398" t="str">
        <f>IF(AND('Mapa final'!$K$139="Muy Alta",'Mapa final'!$O$139="Moderado"),CONCATENATE("R",'Mapa final'!$A$139),"")</f>
        <v/>
      </c>
      <c r="AM22" s="399"/>
      <c r="AN22" s="400" t="str">
        <f>IF(AND('Mapa final'!$K$127="Muy Alta",'Mapa final'!$O$127="Mayor"),CONCATENATE("R",'Mapa final'!$A$127),"")</f>
        <v/>
      </c>
      <c r="AO22" s="398"/>
      <c r="AP22" s="398" t="str">
        <f>IF(AND('Mapa final'!$K$130="Muy Alta",'Mapa final'!$O$130="Mayor"),CONCATENATE("R",'Mapa final'!$A$130),"")</f>
        <v/>
      </c>
      <c r="AQ22" s="398"/>
      <c r="AR22" s="398" t="str">
        <f>IF(AND('Mapa final'!$K$133="Muy Alta",'Mapa final'!$O$133="Mayor"),CONCATENATE("R",'Mapa final'!$A$133),"")</f>
        <v/>
      </c>
      <c r="AS22" s="398"/>
      <c r="AT22" s="398" t="str">
        <f>IF(AND('Mapa final'!$K$136="Muy Alta",'Mapa final'!$O$136="Mayor"),CONCATENATE("R",'Mapa final'!$A$136),"")</f>
        <v/>
      </c>
      <c r="AU22" s="398"/>
      <c r="AV22" s="398" t="str">
        <f>IF(AND('Mapa final'!$K$139="Muy Alta",'Mapa final'!$O$139="Mayor"),CONCATENATE("R",'Mapa final'!$A$139),"")</f>
        <v/>
      </c>
      <c r="AW22" s="399"/>
      <c r="AX22" s="394" t="str">
        <f>IF(AND('Mapa final'!$K$127="Muy Alta",'Mapa final'!$O$127="Catastrófico"),CONCATENATE("R",'Mapa final'!$A$127),"")</f>
        <v/>
      </c>
      <c r="AY22" s="392"/>
      <c r="AZ22" s="392" t="str">
        <f>IF(AND('Mapa final'!$K$130="Muy Alta",'Mapa final'!$O$130="Catastrófico"),CONCATENATE("R",'Mapa final'!$A$130),"")</f>
        <v/>
      </c>
      <c r="BA22" s="392"/>
      <c r="BB22" s="392" t="str">
        <f>IF(AND('Mapa final'!$K$133="Muy Alta",'Mapa final'!$O$133="Catastrófico"),CONCATENATE("R",'Mapa final'!$A$133),"")</f>
        <v/>
      </c>
      <c r="BC22" s="392"/>
      <c r="BD22" s="392" t="str">
        <f>IF(AND('Mapa final'!$K$136="Muy Alta",'Mapa final'!$O$136="Catastrófico"),CONCATENATE("R",'Mapa final'!$A$136),"")</f>
        <v/>
      </c>
      <c r="BE22" s="392"/>
      <c r="BF22" s="392" t="str">
        <f>IF(AND('Mapa final'!$K$139="Muy Alta",'Mapa final'!$O$139="Catastrófico"),CONCATENATE("R",'Mapa final'!$A$139),"")</f>
        <v/>
      </c>
      <c r="BG22" s="393"/>
      <c r="BH22" s="58"/>
      <c r="BI22" s="426"/>
      <c r="BJ22" s="427"/>
      <c r="BK22" s="427"/>
      <c r="BL22" s="427"/>
      <c r="BM22" s="427"/>
      <c r="BN22" s="42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row>
    <row r="23" spans="1:100" ht="15" customHeight="1" x14ac:dyDescent="0.25">
      <c r="A23" s="58"/>
      <c r="B23" s="298"/>
      <c r="C23" s="298"/>
      <c r="D23" s="299"/>
      <c r="E23" s="461"/>
      <c r="F23" s="462"/>
      <c r="G23" s="462"/>
      <c r="H23" s="462"/>
      <c r="I23" s="467"/>
      <c r="J23" s="398"/>
      <c r="K23" s="398"/>
      <c r="L23" s="398"/>
      <c r="M23" s="398"/>
      <c r="N23" s="398"/>
      <c r="O23" s="398"/>
      <c r="P23" s="398"/>
      <c r="Q23" s="398"/>
      <c r="R23" s="398"/>
      <c r="S23" s="398"/>
      <c r="T23" s="400"/>
      <c r="U23" s="398"/>
      <c r="V23" s="398"/>
      <c r="W23" s="398"/>
      <c r="X23" s="398"/>
      <c r="Y23" s="398"/>
      <c r="Z23" s="398"/>
      <c r="AA23" s="398"/>
      <c r="AB23" s="398"/>
      <c r="AC23" s="399"/>
      <c r="AD23" s="400"/>
      <c r="AE23" s="398"/>
      <c r="AF23" s="398"/>
      <c r="AG23" s="398"/>
      <c r="AH23" s="398"/>
      <c r="AI23" s="398"/>
      <c r="AJ23" s="398"/>
      <c r="AK23" s="398"/>
      <c r="AL23" s="398"/>
      <c r="AM23" s="399"/>
      <c r="AN23" s="400"/>
      <c r="AO23" s="398"/>
      <c r="AP23" s="398"/>
      <c r="AQ23" s="398"/>
      <c r="AR23" s="398"/>
      <c r="AS23" s="398"/>
      <c r="AT23" s="398"/>
      <c r="AU23" s="398"/>
      <c r="AV23" s="398"/>
      <c r="AW23" s="399"/>
      <c r="AX23" s="394"/>
      <c r="AY23" s="392"/>
      <c r="AZ23" s="392"/>
      <c r="BA23" s="392"/>
      <c r="BB23" s="392"/>
      <c r="BC23" s="392"/>
      <c r="BD23" s="392"/>
      <c r="BE23" s="392"/>
      <c r="BF23" s="392"/>
      <c r="BG23" s="393"/>
      <c r="BH23" s="58"/>
      <c r="BI23" s="426"/>
      <c r="BJ23" s="427"/>
      <c r="BK23" s="427"/>
      <c r="BL23" s="427"/>
      <c r="BM23" s="427"/>
      <c r="BN23" s="42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row>
    <row r="24" spans="1:100" ht="15" customHeight="1" x14ac:dyDescent="0.25">
      <c r="A24" s="58"/>
      <c r="B24" s="298"/>
      <c r="C24" s="298"/>
      <c r="D24" s="299"/>
      <c r="E24" s="461"/>
      <c r="F24" s="462"/>
      <c r="G24" s="462"/>
      <c r="H24" s="462"/>
      <c r="I24" s="467"/>
      <c r="J24" s="398" t="str">
        <f>IF(AND('Mapa final'!$K$142="Muy Alta",'Mapa final'!$O$142="Leve"),CONCATENATE("R",'Mapa final'!$A$142),"")</f>
        <v/>
      </c>
      <c r="K24" s="398"/>
      <c r="L24" s="398" t="str">
        <f>IF(AND('Mapa final'!$K$145="Muy Alta",'Mapa final'!$O$145="Leve"),CONCATENATE("R",'Mapa final'!$A$145),"")</f>
        <v/>
      </c>
      <c r="M24" s="398"/>
      <c r="N24" s="398" t="str">
        <f>IF(AND('Mapa final'!$K$148="Muy Alta",'Mapa final'!$O$148="Leve"),CONCATENATE("R",'Mapa final'!$A$148),"")</f>
        <v/>
      </c>
      <c r="O24" s="398"/>
      <c r="P24" s="398" t="str">
        <f>IF(AND('Mapa final'!$K$151="Muy Alta",'Mapa final'!$O$151="Leve"),CONCATENATE("R",'Mapa final'!$A$151),"")</f>
        <v/>
      </c>
      <c r="Q24" s="398"/>
      <c r="R24" s="398" t="str">
        <f>IF(AND('Mapa final'!$K$154="Muy Alta",'Mapa final'!$O$154="Leve"),CONCATENATE("R",'Mapa final'!$A$154),"")</f>
        <v/>
      </c>
      <c r="S24" s="398"/>
      <c r="T24" s="400" t="str">
        <f>IF(AND('Mapa final'!$K$142="Muy Alta",'Mapa final'!$O$142="Menor"),CONCATENATE("R",'Mapa final'!$A$142),"")</f>
        <v/>
      </c>
      <c r="U24" s="398"/>
      <c r="V24" s="398" t="str">
        <f>IF(AND('Mapa final'!$K$145="Muy Alta",'Mapa final'!$O$145="Menor"),CONCATENATE("R",'Mapa final'!$A$145),"")</f>
        <v/>
      </c>
      <c r="W24" s="398"/>
      <c r="X24" s="398" t="str">
        <f>IF(AND('Mapa final'!$K$148="Muy Alta",'Mapa final'!$O$148="Menor"),CONCATENATE("R",'Mapa final'!$A$148),"")</f>
        <v/>
      </c>
      <c r="Y24" s="398"/>
      <c r="Z24" s="398" t="str">
        <f>IF(AND('Mapa final'!$K$151="Muy Alta",'Mapa final'!$O$151="Menor"),CONCATENATE("R",'Mapa final'!$A$151),"")</f>
        <v/>
      </c>
      <c r="AA24" s="398"/>
      <c r="AB24" s="398" t="str">
        <f>IF(AND('Mapa final'!$K$154="Muy Alta",'Mapa final'!$O$154="Menor"),CONCATENATE("R",'Mapa final'!$A$154),"")</f>
        <v/>
      </c>
      <c r="AC24" s="399"/>
      <c r="AD24" s="400" t="str">
        <f>IF(AND('Mapa final'!$K$142="Muy Alta",'Mapa final'!$O$142="Moderado"),CONCATENATE("R",'Mapa final'!$A$142),"")</f>
        <v/>
      </c>
      <c r="AE24" s="398"/>
      <c r="AF24" s="398" t="str">
        <f>IF(AND('Mapa final'!$K$145="Muy Alta",'Mapa final'!$O$145="Moderado"),CONCATENATE("R",'Mapa final'!$A$145),"")</f>
        <v/>
      </c>
      <c r="AG24" s="398"/>
      <c r="AH24" s="398" t="str">
        <f>IF(AND('Mapa final'!$K$148="Muy Alta",'Mapa final'!$O$148="Moderado"),CONCATENATE("R",'Mapa final'!$A$148),"")</f>
        <v/>
      </c>
      <c r="AI24" s="398"/>
      <c r="AJ24" s="398" t="str">
        <f>IF(AND('Mapa final'!$K$151="Muy Alta",'Mapa final'!$O$151="Moderado"),CONCATENATE("R",'Mapa final'!$A$151),"")</f>
        <v/>
      </c>
      <c r="AK24" s="398"/>
      <c r="AL24" s="398" t="str">
        <f>IF(AND('Mapa final'!$K$154="Muy Alta",'Mapa final'!$O$154="Moderado"),CONCATENATE("R",'Mapa final'!$A$154),"")</f>
        <v/>
      </c>
      <c r="AM24" s="399"/>
      <c r="AN24" s="400" t="str">
        <f>IF(AND('Mapa final'!$K$142="Muy Alta",'Mapa final'!$O$142="Mayor"),CONCATENATE("R",'Mapa final'!$A$142),"")</f>
        <v/>
      </c>
      <c r="AO24" s="398"/>
      <c r="AP24" s="398" t="str">
        <f>IF(AND('Mapa final'!$K$145="Muy Alta",'Mapa final'!$O$145="Mayor"),CONCATENATE("R",'Mapa final'!$A$145),"")</f>
        <v/>
      </c>
      <c r="AQ24" s="398"/>
      <c r="AR24" s="398" t="str">
        <f>IF(AND('Mapa final'!$K$148="Muy Alta",'Mapa final'!$O$148="Mayor"),CONCATENATE("R",'Mapa final'!$A$148),"")</f>
        <v/>
      </c>
      <c r="AS24" s="398"/>
      <c r="AT24" s="398" t="str">
        <f>IF(AND('Mapa final'!$K$151="Muy Alta",'Mapa final'!$O$151="Mayor"),CONCATENATE("R",'Mapa final'!$A$151),"")</f>
        <v/>
      </c>
      <c r="AU24" s="398"/>
      <c r="AV24" s="398" t="str">
        <f>IF(AND('Mapa final'!$K$154="Muy Alta",'Mapa final'!$O$154="Mayor"),CONCATENATE("R",'Mapa final'!$A$154),"")</f>
        <v/>
      </c>
      <c r="AW24" s="399"/>
      <c r="AX24" s="394" t="str">
        <f>IF(AND('Mapa final'!$K$142="Muy Alta",'Mapa final'!$O$142="Catastrófico"),CONCATENATE("R",'Mapa final'!$A$142),"")</f>
        <v/>
      </c>
      <c r="AY24" s="392"/>
      <c r="AZ24" s="392" t="str">
        <f>IF(AND('Mapa final'!$K$145="Muy Alta",'Mapa final'!$O$145="Catastrófico"),CONCATENATE("R",'Mapa final'!$A$145),"")</f>
        <v/>
      </c>
      <c r="BA24" s="392"/>
      <c r="BB24" s="392" t="str">
        <f>IF(AND('Mapa final'!$K$148="Muy Alta",'Mapa final'!$O$148="Catastrófico"),CONCATENATE("R",'Mapa final'!$A$148),"")</f>
        <v/>
      </c>
      <c r="BC24" s="392"/>
      <c r="BD24" s="392" t="str">
        <f>IF(AND('Mapa final'!$K$151="Muy Alta",'Mapa final'!$O$151="Catastrófico"),CONCATENATE("R",'Mapa final'!$A$151),"")</f>
        <v/>
      </c>
      <c r="BE24" s="392"/>
      <c r="BF24" s="392" t="str">
        <f>IF(AND('Mapa final'!$K$154="Muy Alta",'Mapa final'!$O$154="Catastrófico"),CONCATENATE("R",'Mapa final'!$A$154),"")</f>
        <v/>
      </c>
      <c r="BG24" s="393"/>
      <c r="BH24" s="58"/>
      <c r="BI24" s="426"/>
      <c r="BJ24" s="427"/>
      <c r="BK24" s="427"/>
      <c r="BL24" s="427"/>
      <c r="BM24" s="427"/>
      <c r="BN24" s="42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row>
    <row r="25" spans="1:100" ht="15.75" customHeight="1" thickBot="1" x14ac:dyDescent="0.3">
      <c r="A25" s="58"/>
      <c r="B25" s="298"/>
      <c r="C25" s="298"/>
      <c r="D25" s="299"/>
      <c r="E25" s="464"/>
      <c r="F25" s="465"/>
      <c r="G25" s="465"/>
      <c r="H25" s="465"/>
      <c r="I25" s="468"/>
      <c r="J25" s="398"/>
      <c r="K25" s="398"/>
      <c r="L25" s="398"/>
      <c r="M25" s="398"/>
      <c r="N25" s="398"/>
      <c r="O25" s="398"/>
      <c r="P25" s="398"/>
      <c r="Q25" s="398"/>
      <c r="R25" s="398"/>
      <c r="S25" s="398"/>
      <c r="T25" s="401"/>
      <c r="U25" s="402"/>
      <c r="V25" s="402"/>
      <c r="W25" s="402"/>
      <c r="X25" s="402"/>
      <c r="Y25" s="402"/>
      <c r="Z25" s="402"/>
      <c r="AA25" s="402"/>
      <c r="AB25" s="402"/>
      <c r="AC25" s="403"/>
      <c r="AD25" s="401"/>
      <c r="AE25" s="402"/>
      <c r="AF25" s="402"/>
      <c r="AG25" s="402"/>
      <c r="AH25" s="402"/>
      <c r="AI25" s="402"/>
      <c r="AJ25" s="402"/>
      <c r="AK25" s="402"/>
      <c r="AL25" s="402"/>
      <c r="AM25" s="403"/>
      <c r="AN25" s="401"/>
      <c r="AO25" s="402"/>
      <c r="AP25" s="402"/>
      <c r="AQ25" s="402"/>
      <c r="AR25" s="402"/>
      <c r="AS25" s="402"/>
      <c r="AT25" s="402"/>
      <c r="AU25" s="402"/>
      <c r="AV25" s="402"/>
      <c r="AW25" s="403"/>
      <c r="AX25" s="414"/>
      <c r="AY25" s="413"/>
      <c r="AZ25" s="413"/>
      <c r="BA25" s="413"/>
      <c r="BB25" s="413"/>
      <c r="BC25" s="413"/>
      <c r="BD25" s="413"/>
      <c r="BE25" s="413"/>
      <c r="BF25" s="413"/>
      <c r="BG25" s="415"/>
      <c r="BH25" s="58"/>
      <c r="BI25" s="426"/>
      <c r="BJ25" s="427"/>
      <c r="BK25" s="427"/>
      <c r="BL25" s="427"/>
      <c r="BM25" s="427"/>
      <c r="BN25" s="42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row>
    <row r="26" spans="1:100" ht="15" customHeight="1" x14ac:dyDescent="0.25">
      <c r="A26" s="58"/>
      <c r="B26" s="298"/>
      <c r="C26" s="298"/>
      <c r="D26" s="299"/>
      <c r="E26" s="459" t="s">
        <v>106</v>
      </c>
      <c r="F26" s="460"/>
      <c r="G26" s="460"/>
      <c r="H26" s="460"/>
      <c r="I26" s="460"/>
      <c r="J26" s="404" t="str">
        <f>IF(AND('Mapa final'!$K$7="Alta",'Mapa final'!$O$7="Leve"),CONCATENATE("R",'Mapa final'!$A$7),"")</f>
        <v/>
      </c>
      <c r="K26" s="405"/>
      <c r="L26" s="405" t="str">
        <f>IF(AND('Mapa final'!$K$10="Alta",'Mapa final'!$O$10="Leve"),CONCATENATE("R",'Mapa final'!$A$10),"")</f>
        <v/>
      </c>
      <c r="M26" s="405"/>
      <c r="N26" s="405" t="str">
        <f>IF(AND('Mapa final'!$K$13="Alta",'Mapa final'!$O$13="Leve"),CONCATENATE("R",'Mapa final'!$A$13),"")</f>
        <v/>
      </c>
      <c r="O26" s="405"/>
      <c r="P26" s="405" t="str">
        <f>IF(AND('Mapa final'!$K$16="Alta",'Mapa final'!$O$16="Leve"),CONCATENATE("R",'Mapa final'!$A$16),"")</f>
        <v/>
      </c>
      <c r="Q26" s="405"/>
      <c r="R26" s="405" t="str">
        <f>IF(AND('Mapa final'!$K$19="Alta",'Mapa final'!$O$19="Leve"),CONCATENATE("R",'Mapa final'!$A$19),"")</f>
        <v/>
      </c>
      <c r="S26" s="406"/>
      <c r="T26" s="404" t="str">
        <f>IF(AND('Mapa final'!$K$7="Alta",'Mapa final'!$O$7="Menor"),CONCATENATE("R",'Mapa final'!$A$7),"")</f>
        <v/>
      </c>
      <c r="U26" s="405"/>
      <c r="V26" s="405" t="str">
        <f>IF(AND('Mapa final'!$K$10="Alta",'Mapa final'!$O$10="Menor"),CONCATENATE("R",'Mapa final'!$A$10),"")</f>
        <v/>
      </c>
      <c r="W26" s="405"/>
      <c r="X26" s="405" t="str">
        <f>IF(AND('Mapa final'!$K$13="Alta",'Mapa final'!$O$13="Menor"),CONCATENATE("R",'Mapa final'!$A$13),"")</f>
        <v/>
      </c>
      <c r="Y26" s="405"/>
      <c r="Z26" s="405" t="str">
        <f>IF(AND('Mapa final'!$K$16="Alta",'Mapa final'!$O$16="Menor"),CONCATENATE("R",'Mapa final'!$A$16),"")</f>
        <v/>
      </c>
      <c r="AA26" s="405"/>
      <c r="AB26" s="405" t="str">
        <f>IF(AND('Mapa final'!$K$19="Alta",'Mapa final'!$O$19="Menor"),CONCATENATE("R",'Mapa final'!$A$19),"")</f>
        <v/>
      </c>
      <c r="AC26" s="406"/>
      <c r="AD26" s="410" t="str">
        <f>IF(AND('Mapa final'!$K$7="Alta",'Mapa final'!$O$7="Moderado"),CONCATENATE("R",'Mapa final'!$A$7),"")</f>
        <v/>
      </c>
      <c r="AE26" s="411"/>
      <c r="AF26" s="411" t="str">
        <f>IF(AND('Mapa final'!$K$10="Alta",'Mapa final'!$O$10="Moderado"),CONCATENATE("R",'Mapa final'!$A$10),"")</f>
        <v/>
      </c>
      <c r="AG26" s="411"/>
      <c r="AH26" s="411" t="str">
        <f>IF(AND('Mapa final'!$K$13="Alta",'Mapa final'!$O$13="Moderado"),CONCATENATE("R",'Mapa final'!$A$13),"")</f>
        <v>R3</v>
      </c>
      <c r="AI26" s="411"/>
      <c r="AJ26" s="411" t="str">
        <f>IF(AND('Mapa final'!$K$16="Alta",'Mapa final'!$O$16="Moderado"),CONCATENATE("R",'Mapa final'!$A$16),"")</f>
        <v/>
      </c>
      <c r="AK26" s="411"/>
      <c r="AL26" s="411" t="str">
        <f>IF(AND('Mapa final'!$K$19="Alta",'Mapa final'!$O$19="Moderado"),CONCATENATE("R",'Mapa final'!$A$19),"")</f>
        <v/>
      </c>
      <c r="AM26" s="412"/>
      <c r="AN26" s="410" t="str">
        <f>IF(AND('Mapa final'!$K$7="Alta",'Mapa final'!$O$7="Mayor"),CONCATENATE("R",'Mapa final'!$A$7),"")</f>
        <v/>
      </c>
      <c r="AO26" s="411"/>
      <c r="AP26" s="411" t="str">
        <f>IF(AND('Mapa final'!$K$10="Alta",'Mapa final'!$O$10="Mayor"),CONCATENATE("R",'Mapa final'!$A$10),"")</f>
        <v/>
      </c>
      <c r="AQ26" s="411"/>
      <c r="AR26" s="411" t="str">
        <f>IF(AND('Mapa final'!$K$13="Alta",'Mapa final'!$O$13="Mayor"),CONCATENATE("R",'Mapa final'!$A$13),"")</f>
        <v/>
      </c>
      <c r="AS26" s="411"/>
      <c r="AT26" s="411" t="str">
        <f>IF(AND('Mapa final'!$K$16="Alta",'Mapa final'!$O$16="Mayor"),CONCATENATE("R",'Mapa final'!$A$16),"")</f>
        <v/>
      </c>
      <c r="AU26" s="411"/>
      <c r="AV26" s="411" t="str">
        <f>IF(AND('Mapa final'!$K$19="Alta",'Mapa final'!$O$19="Mayor"),CONCATENATE("R",'Mapa final'!$A$19),"")</f>
        <v/>
      </c>
      <c r="AW26" s="412"/>
      <c r="AX26" s="417" t="str">
        <f>IF(AND('Mapa final'!$K$7="Alta",'Mapa final'!$O$7="Catastrófico"),CONCATENATE("R",'Mapa final'!$A$7),"")</f>
        <v/>
      </c>
      <c r="AY26" s="416"/>
      <c r="AZ26" s="416" t="str">
        <f>IF(AND('Mapa final'!$K$10="Alta",'Mapa final'!$O$10="Catastrófico"),CONCATENATE("R",'Mapa final'!$A$10),"")</f>
        <v/>
      </c>
      <c r="BA26" s="416"/>
      <c r="BB26" s="416" t="str">
        <f>IF(AND('Mapa final'!$K$13="Alta",'Mapa final'!$O$13="Catastrófico"),CONCATENATE("R",'Mapa final'!$A$13),"")</f>
        <v/>
      </c>
      <c r="BC26" s="416"/>
      <c r="BD26" s="416" t="str">
        <f>IF(AND('Mapa final'!$K$16="Alta",'Mapa final'!$O$16="Catastrófico"),CONCATENATE("R",'Mapa final'!$A$16),"")</f>
        <v/>
      </c>
      <c r="BE26" s="416"/>
      <c r="BF26" s="416" t="str">
        <f>IF(AND('Mapa final'!$K$19="Alta",'Mapa final'!$O$19="Catastrófico"),CONCATENATE("R",'Mapa final'!$A$19),"")</f>
        <v/>
      </c>
      <c r="BG26" s="473"/>
      <c r="BH26" s="58"/>
      <c r="BI26" s="426"/>
      <c r="BJ26" s="427"/>
      <c r="BK26" s="427"/>
      <c r="BL26" s="427"/>
      <c r="BM26" s="427"/>
      <c r="BN26" s="42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row>
    <row r="27" spans="1:100" ht="15" customHeight="1" x14ac:dyDescent="0.25">
      <c r="A27" s="58"/>
      <c r="B27" s="298"/>
      <c r="C27" s="298"/>
      <c r="D27" s="299"/>
      <c r="E27" s="461"/>
      <c r="F27" s="462"/>
      <c r="G27" s="462"/>
      <c r="H27" s="462"/>
      <c r="I27" s="463"/>
      <c r="J27" s="397"/>
      <c r="K27" s="395"/>
      <c r="L27" s="395"/>
      <c r="M27" s="395"/>
      <c r="N27" s="395"/>
      <c r="O27" s="395"/>
      <c r="P27" s="395"/>
      <c r="Q27" s="395"/>
      <c r="R27" s="395"/>
      <c r="S27" s="396"/>
      <c r="T27" s="397"/>
      <c r="U27" s="395"/>
      <c r="V27" s="395"/>
      <c r="W27" s="395"/>
      <c r="X27" s="395"/>
      <c r="Y27" s="395"/>
      <c r="Z27" s="395"/>
      <c r="AA27" s="395"/>
      <c r="AB27" s="395"/>
      <c r="AC27" s="396"/>
      <c r="AD27" s="400"/>
      <c r="AE27" s="398"/>
      <c r="AF27" s="398"/>
      <c r="AG27" s="398"/>
      <c r="AH27" s="398"/>
      <c r="AI27" s="398"/>
      <c r="AJ27" s="398"/>
      <c r="AK27" s="398"/>
      <c r="AL27" s="398"/>
      <c r="AM27" s="399"/>
      <c r="AN27" s="400"/>
      <c r="AO27" s="398"/>
      <c r="AP27" s="398"/>
      <c r="AQ27" s="398"/>
      <c r="AR27" s="398"/>
      <c r="AS27" s="398"/>
      <c r="AT27" s="398"/>
      <c r="AU27" s="398"/>
      <c r="AV27" s="398"/>
      <c r="AW27" s="399"/>
      <c r="AX27" s="394"/>
      <c r="AY27" s="392"/>
      <c r="AZ27" s="392"/>
      <c r="BA27" s="392"/>
      <c r="BB27" s="392"/>
      <c r="BC27" s="392"/>
      <c r="BD27" s="392"/>
      <c r="BE27" s="392"/>
      <c r="BF27" s="392"/>
      <c r="BG27" s="393"/>
      <c r="BH27" s="58"/>
      <c r="BI27" s="426"/>
      <c r="BJ27" s="427"/>
      <c r="BK27" s="427"/>
      <c r="BL27" s="427"/>
      <c r="BM27" s="427"/>
      <c r="BN27" s="42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row>
    <row r="28" spans="1:100" ht="15" customHeight="1" x14ac:dyDescent="0.25">
      <c r="A28" s="58"/>
      <c r="B28" s="298"/>
      <c r="C28" s="298"/>
      <c r="D28" s="299"/>
      <c r="E28" s="461"/>
      <c r="F28" s="462"/>
      <c r="G28" s="462"/>
      <c r="H28" s="462"/>
      <c r="I28" s="463"/>
      <c r="J28" s="397" t="str">
        <f>IF(AND('Mapa final'!$K$22="Alta",'Mapa final'!$O$22="Leve"),CONCATENATE("R",'Mapa final'!$A$22),"")</f>
        <v/>
      </c>
      <c r="K28" s="395"/>
      <c r="L28" s="395" t="str">
        <f>IF(AND('Mapa final'!$K$25="Alta",'Mapa final'!$O$25="Leve"),CONCATENATE("R",'Mapa final'!$A$25),"")</f>
        <v/>
      </c>
      <c r="M28" s="395"/>
      <c r="N28" s="395" t="str">
        <f>IF(AND('Mapa final'!$K$28="Alta",'Mapa final'!$O$28="Leve"),CONCATENATE("R",'Mapa final'!$A$28),"")</f>
        <v/>
      </c>
      <c r="O28" s="395"/>
      <c r="P28" s="395" t="str">
        <f>IF(AND('Mapa final'!$K$31="Alta",'Mapa final'!$O$31="Leve"),CONCATENATE("R",'Mapa final'!$A$31),"")</f>
        <v/>
      </c>
      <c r="Q28" s="395"/>
      <c r="R28" s="395" t="str">
        <f>IF(AND('Mapa final'!$K$34="Alta",'Mapa final'!$O$34="Leve"),CONCATENATE("R",'Mapa final'!$A$34),"")</f>
        <v/>
      </c>
      <c r="S28" s="396"/>
      <c r="T28" s="397" t="str">
        <f>IF(AND('Mapa final'!$K$22="Alta",'Mapa final'!$O$22="Menor"),CONCATENATE("R",'Mapa final'!$A$22),"")</f>
        <v/>
      </c>
      <c r="U28" s="395"/>
      <c r="V28" s="395" t="str">
        <f>IF(AND('Mapa final'!$K$25="Alta",'Mapa final'!$O$25="Menor"),CONCATENATE("R",'Mapa final'!$A$25),"")</f>
        <v/>
      </c>
      <c r="W28" s="395"/>
      <c r="X28" s="395" t="str">
        <f>IF(AND('Mapa final'!$K$28="Alta",'Mapa final'!$O$28="Menor"),CONCATENATE("R",'Mapa final'!$A$28),"")</f>
        <v/>
      </c>
      <c r="Y28" s="395"/>
      <c r="Z28" s="395" t="str">
        <f>IF(AND('Mapa final'!$K$31="Alta",'Mapa final'!$O$31="Menor"),CONCATENATE("R",'Mapa final'!$A$31),"")</f>
        <v/>
      </c>
      <c r="AA28" s="395"/>
      <c r="AB28" s="395" t="str">
        <f>IF(AND('Mapa final'!$K$34="Alta",'Mapa final'!$O$34="Menor"),CONCATENATE("R",'Mapa final'!$A$34),"")</f>
        <v/>
      </c>
      <c r="AC28" s="396"/>
      <c r="AD28" s="400" t="str">
        <f>IF(AND('Mapa final'!$K$22="Alta",'Mapa final'!$O$22="Moderado"),CONCATENATE("R",'Mapa final'!$A$22),"")</f>
        <v/>
      </c>
      <c r="AE28" s="398"/>
      <c r="AF28" s="398" t="str">
        <f>IF(AND('Mapa final'!$K$25="Alta",'Mapa final'!$O$25="Moderado"),CONCATENATE("R",'Mapa final'!$A$25),"")</f>
        <v/>
      </c>
      <c r="AG28" s="398"/>
      <c r="AH28" s="398" t="str">
        <f>IF(AND('Mapa final'!$K$28="Alta",'Mapa final'!$O$28="Moderado"),CONCATENATE("R",'Mapa final'!$A$28),"")</f>
        <v>R8</v>
      </c>
      <c r="AI28" s="398"/>
      <c r="AJ28" s="398" t="str">
        <f>IF(AND('Mapa final'!$K$31="Alta",'Mapa final'!$O$31="Moderado"),CONCATENATE("R",'Mapa final'!$A$31),"")</f>
        <v/>
      </c>
      <c r="AK28" s="398"/>
      <c r="AL28" s="398" t="str">
        <f>IF(AND('Mapa final'!$K$34="Alta",'Mapa final'!$O$34="Moderado"),CONCATENATE("R",'Mapa final'!$A$34),"")</f>
        <v>R10</v>
      </c>
      <c r="AM28" s="399"/>
      <c r="AN28" s="400" t="str">
        <f>IF(AND('Mapa final'!$K$22="Alta",'Mapa final'!$O$22="Mayor"),CONCATENATE("R",'Mapa final'!$A$22),"")</f>
        <v/>
      </c>
      <c r="AO28" s="398"/>
      <c r="AP28" s="398" t="str">
        <f>IF(AND('Mapa final'!$K$25="Alta",'Mapa final'!$O$25="Mayor"),CONCATENATE("R",'Mapa final'!$A$25),"")</f>
        <v/>
      </c>
      <c r="AQ28" s="398"/>
      <c r="AR28" s="398" t="str">
        <f>IF(AND('Mapa final'!$K$28="Alta",'Mapa final'!$O$28="Mayor"),CONCATENATE("R",'Mapa final'!$A$28),"")</f>
        <v/>
      </c>
      <c r="AS28" s="398"/>
      <c r="AT28" s="398" t="str">
        <f>IF(AND('Mapa final'!$K$31="Alta",'Mapa final'!$O$31="Mayor"),CONCATENATE("R",'Mapa final'!$A$31),"")</f>
        <v>R9</v>
      </c>
      <c r="AU28" s="398"/>
      <c r="AV28" s="398" t="str">
        <f>IF(AND('Mapa final'!$K$34="Alta",'Mapa final'!$O$34="Mayor"),CONCATENATE("R",'Mapa final'!$A$34),"")</f>
        <v/>
      </c>
      <c r="AW28" s="399"/>
      <c r="AX28" s="394" t="str">
        <f>IF(AND('Mapa final'!$K$22="Alta",'Mapa final'!$O$22="Catastrófico"),CONCATENATE("R",'Mapa final'!$A$22),"")</f>
        <v/>
      </c>
      <c r="AY28" s="392"/>
      <c r="AZ28" s="392" t="str">
        <f>IF(AND('Mapa final'!$K$25="Alta",'Mapa final'!$O$25="Catastrófico"),CONCATENATE("R",'Mapa final'!$A$25),"")</f>
        <v/>
      </c>
      <c r="BA28" s="392"/>
      <c r="BB28" s="392" t="str">
        <f>IF(AND('Mapa final'!$K$28="Alta",'Mapa final'!$O$28="Catastrófico"),CONCATENATE("R",'Mapa final'!$A$28),"")</f>
        <v/>
      </c>
      <c r="BC28" s="392"/>
      <c r="BD28" s="392" t="str">
        <f>IF(AND('Mapa final'!$K$31="Alta",'Mapa final'!$O$31="Catastrófico"),CONCATENATE("R",'Mapa final'!$A$31),"")</f>
        <v/>
      </c>
      <c r="BE28" s="392"/>
      <c r="BF28" s="392" t="str">
        <f>IF(AND('Mapa final'!$K$34="Alta",'Mapa final'!$O$34="Catastrófico"),CONCATENATE("R",'Mapa final'!$A$34),"")</f>
        <v/>
      </c>
      <c r="BG28" s="393"/>
      <c r="BH28" s="58"/>
      <c r="BI28" s="426"/>
      <c r="BJ28" s="427"/>
      <c r="BK28" s="427"/>
      <c r="BL28" s="427"/>
      <c r="BM28" s="427"/>
      <c r="BN28" s="42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row>
    <row r="29" spans="1:100" ht="15" customHeight="1" x14ac:dyDescent="0.25">
      <c r="A29" s="58"/>
      <c r="B29" s="298"/>
      <c r="C29" s="298"/>
      <c r="D29" s="299"/>
      <c r="E29" s="461"/>
      <c r="F29" s="462"/>
      <c r="G29" s="462"/>
      <c r="H29" s="462"/>
      <c r="I29" s="463"/>
      <c r="J29" s="397"/>
      <c r="K29" s="395"/>
      <c r="L29" s="395"/>
      <c r="M29" s="395"/>
      <c r="N29" s="395"/>
      <c r="O29" s="395"/>
      <c r="P29" s="395"/>
      <c r="Q29" s="395"/>
      <c r="R29" s="395"/>
      <c r="S29" s="396"/>
      <c r="T29" s="397"/>
      <c r="U29" s="395"/>
      <c r="V29" s="395"/>
      <c r="W29" s="395"/>
      <c r="X29" s="395"/>
      <c r="Y29" s="395"/>
      <c r="Z29" s="395"/>
      <c r="AA29" s="395"/>
      <c r="AB29" s="395"/>
      <c r="AC29" s="396"/>
      <c r="AD29" s="400"/>
      <c r="AE29" s="398"/>
      <c r="AF29" s="398"/>
      <c r="AG29" s="398"/>
      <c r="AH29" s="398"/>
      <c r="AI29" s="398"/>
      <c r="AJ29" s="398"/>
      <c r="AK29" s="398"/>
      <c r="AL29" s="398"/>
      <c r="AM29" s="399"/>
      <c r="AN29" s="400"/>
      <c r="AO29" s="398"/>
      <c r="AP29" s="398"/>
      <c r="AQ29" s="398"/>
      <c r="AR29" s="398"/>
      <c r="AS29" s="398"/>
      <c r="AT29" s="398"/>
      <c r="AU29" s="398"/>
      <c r="AV29" s="398"/>
      <c r="AW29" s="399"/>
      <c r="AX29" s="394"/>
      <c r="AY29" s="392"/>
      <c r="AZ29" s="392"/>
      <c r="BA29" s="392"/>
      <c r="BB29" s="392"/>
      <c r="BC29" s="392"/>
      <c r="BD29" s="392"/>
      <c r="BE29" s="392"/>
      <c r="BF29" s="392"/>
      <c r="BG29" s="393"/>
      <c r="BH29" s="58"/>
      <c r="BI29" s="426"/>
      <c r="BJ29" s="427"/>
      <c r="BK29" s="427"/>
      <c r="BL29" s="427"/>
      <c r="BM29" s="427"/>
      <c r="BN29" s="42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row>
    <row r="30" spans="1:100" ht="15" customHeight="1" x14ac:dyDescent="0.25">
      <c r="A30" s="58"/>
      <c r="B30" s="298"/>
      <c r="C30" s="298"/>
      <c r="D30" s="299"/>
      <c r="E30" s="461"/>
      <c r="F30" s="462"/>
      <c r="G30" s="462"/>
      <c r="H30" s="462"/>
      <c r="I30" s="463"/>
      <c r="J30" s="397" t="str">
        <f>IF(AND('Mapa final'!$K$37="Alta",'Mapa final'!$O$37="Leve"),CONCATENATE("R",'Mapa final'!$A$37),"")</f>
        <v/>
      </c>
      <c r="K30" s="395"/>
      <c r="L30" s="395" t="str">
        <f>IF(AND('Mapa final'!$K$40="Alta",'Mapa final'!$O$40="Leve"),CONCATENATE("R",'Mapa final'!$A$40),"")</f>
        <v/>
      </c>
      <c r="M30" s="395"/>
      <c r="N30" s="395" t="str">
        <f>IF(AND('Mapa final'!$K$43="Alta",'Mapa final'!$O$43="Leve"),CONCATENATE("R",'Mapa final'!$A$43),"")</f>
        <v/>
      </c>
      <c r="O30" s="395"/>
      <c r="P30" s="395" t="str">
        <f>IF(AND('Mapa final'!$K$46="Alta",'Mapa final'!$O$46="Leve"),CONCATENATE("R",'Mapa final'!$A$46),"")</f>
        <v/>
      </c>
      <c r="Q30" s="395"/>
      <c r="R30" s="395" t="str">
        <f>IF(AND('Mapa final'!$K$49="Alta",'Mapa final'!$O$49="Leve"),CONCATENATE("R",'Mapa final'!$A$49),"")</f>
        <v/>
      </c>
      <c r="S30" s="396"/>
      <c r="T30" s="397" t="str">
        <f>IF(AND('Mapa final'!$K$37="Alta",'Mapa final'!$O$37="Menor"),CONCATENATE("R",'Mapa final'!$A$37),"")</f>
        <v/>
      </c>
      <c r="U30" s="395"/>
      <c r="V30" s="395" t="str">
        <f>IF(AND('Mapa final'!$K$40="Alta",'Mapa final'!$O$40="Menor"),CONCATENATE("R",'Mapa final'!$A$40),"")</f>
        <v/>
      </c>
      <c r="W30" s="395"/>
      <c r="X30" s="395" t="str">
        <f>IF(AND('Mapa final'!$K$43="Alta",'Mapa final'!$O$43="Menor"),CONCATENATE("R",'Mapa final'!$A$43),"")</f>
        <v/>
      </c>
      <c r="Y30" s="395"/>
      <c r="Z30" s="395" t="str">
        <f>IF(AND('Mapa final'!$K$46="Alta",'Mapa final'!$O$46="Menor"),CONCATENATE("R",'Mapa final'!$A$46),"")</f>
        <v/>
      </c>
      <c r="AA30" s="395"/>
      <c r="AB30" s="395" t="str">
        <f>IF(AND('Mapa final'!$K$49="Alta",'Mapa final'!$O$49="Menor"),CONCATENATE("R",'Mapa final'!$A$49),"")</f>
        <v/>
      </c>
      <c r="AC30" s="396"/>
      <c r="AD30" s="400" t="str">
        <f>IF(AND('Mapa final'!$K$37="Alta",'Mapa final'!$O$37="Moderado"),CONCATENATE("R",'Mapa final'!$A$37),"")</f>
        <v/>
      </c>
      <c r="AE30" s="398"/>
      <c r="AF30" s="398" t="str">
        <f>IF(AND('Mapa final'!$K$40="Alta",'Mapa final'!$O$40="Moderado"),CONCATENATE("R",'Mapa final'!$A$40),"")</f>
        <v/>
      </c>
      <c r="AG30" s="398"/>
      <c r="AH30" s="398" t="str">
        <f>IF(AND('Mapa final'!$K$43="Alta",'Mapa final'!$O$43="Moderado"),CONCATENATE("R",'Mapa final'!$A$43),"")</f>
        <v/>
      </c>
      <c r="AI30" s="398"/>
      <c r="AJ30" s="398" t="str">
        <f>IF(AND('Mapa final'!$K$46="Alta",'Mapa final'!$O$46="Moderado"),CONCATENATE("R",'Mapa final'!$A$46),"")</f>
        <v/>
      </c>
      <c r="AK30" s="398"/>
      <c r="AL30" s="398" t="str">
        <f>IF(AND('Mapa final'!$K$49="Alta",'Mapa final'!$O$49="Moderado"),CONCATENATE("R",'Mapa final'!$A$49),"")</f>
        <v>R15</v>
      </c>
      <c r="AM30" s="399"/>
      <c r="AN30" s="400" t="str">
        <f>IF(AND('Mapa final'!$K$37="Alta",'Mapa final'!$O$37="Mayor"),CONCATENATE("R",'Mapa final'!$A$37),"")</f>
        <v/>
      </c>
      <c r="AO30" s="398"/>
      <c r="AP30" s="398" t="str">
        <f>IF(AND('Mapa final'!$K$40="Alta",'Mapa final'!$O$40="Mayor"),CONCATENATE("R",'Mapa final'!$A$40),"")</f>
        <v/>
      </c>
      <c r="AQ30" s="398"/>
      <c r="AR30" s="398" t="str">
        <f>IF(AND('Mapa final'!$K$43="Alta",'Mapa final'!$O$43="Mayor"),CONCATENATE("R",'Mapa final'!$A$43),"")</f>
        <v/>
      </c>
      <c r="AS30" s="398"/>
      <c r="AT30" s="398" t="str">
        <f>IF(AND('Mapa final'!$K$46="Alta",'Mapa final'!$O$46="Mayor"),CONCATENATE("R",'Mapa final'!$A$46),"")</f>
        <v/>
      </c>
      <c r="AU30" s="398"/>
      <c r="AV30" s="398" t="str">
        <f>IF(AND('Mapa final'!$K$49="Alta",'Mapa final'!$O$49="Mayor"),CONCATENATE("R",'Mapa final'!$A$49),"")</f>
        <v/>
      </c>
      <c r="AW30" s="399"/>
      <c r="AX30" s="394" t="str">
        <f>IF(AND('Mapa final'!$K$37="Alta",'Mapa final'!$O$37="Catastrófico"),CONCATENATE("R",'Mapa final'!$A$37),"")</f>
        <v/>
      </c>
      <c r="AY30" s="392"/>
      <c r="AZ30" s="392" t="str">
        <f>IF(AND('Mapa final'!$K$40="Alta",'Mapa final'!$O$40="Catastrófico"),CONCATENATE("R",'Mapa final'!$A$40),"")</f>
        <v/>
      </c>
      <c r="BA30" s="392"/>
      <c r="BB30" s="392" t="str">
        <f>IF(AND('Mapa final'!$K$43="Alta",'Mapa final'!$O$43="Catastrófico"),CONCATENATE("R",'Mapa final'!$A$43),"")</f>
        <v/>
      </c>
      <c r="BC30" s="392"/>
      <c r="BD30" s="392" t="str">
        <f>IF(AND('Mapa final'!$K$46="Alta",'Mapa final'!$O$46="Catastrófico"),CONCATENATE("R",'Mapa final'!$A$46),"")</f>
        <v/>
      </c>
      <c r="BE30" s="392"/>
      <c r="BF30" s="392" t="str">
        <f>IF(AND('Mapa final'!$K$49="Alta",'Mapa final'!$O$49="Catastrófico"),CONCATENATE("R",'Mapa final'!$A$49),"")</f>
        <v/>
      </c>
      <c r="BG30" s="393"/>
      <c r="BH30" s="58"/>
      <c r="BI30" s="426"/>
      <c r="BJ30" s="427"/>
      <c r="BK30" s="427"/>
      <c r="BL30" s="427"/>
      <c r="BM30" s="427"/>
      <c r="BN30" s="42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row>
    <row r="31" spans="1:100" ht="15" customHeight="1" x14ac:dyDescent="0.25">
      <c r="A31" s="58"/>
      <c r="B31" s="298"/>
      <c r="C31" s="298"/>
      <c r="D31" s="299"/>
      <c r="E31" s="461"/>
      <c r="F31" s="462"/>
      <c r="G31" s="462"/>
      <c r="H31" s="462"/>
      <c r="I31" s="463"/>
      <c r="J31" s="397"/>
      <c r="K31" s="395"/>
      <c r="L31" s="395"/>
      <c r="M31" s="395"/>
      <c r="N31" s="395"/>
      <c r="O31" s="395"/>
      <c r="P31" s="395"/>
      <c r="Q31" s="395"/>
      <c r="R31" s="395"/>
      <c r="S31" s="396"/>
      <c r="T31" s="397"/>
      <c r="U31" s="395"/>
      <c r="V31" s="395"/>
      <c r="W31" s="395"/>
      <c r="X31" s="395"/>
      <c r="Y31" s="395"/>
      <c r="Z31" s="395"/>
      <c r="AA31" s="395"/>
      <c r="AB31" s="395"/>
      <c r="AC31" s="396"/>
      <c r="AD31" s="400"/>
      <c r="AE31" s="398"/>
      <c r="AF31" s="398"/>
      <c r="AG31" s="398"/>
      <c r="AH31" s="398"/>
      <c r="AI31" s="398"/>
      <c r="AJ31" s="398"/>
      <c r="AK31" s="398"/>
      <c r="AL31" s="398"/>
      <c r="AM31" s="399"/>
      <c r="AN31" s="400"/>
      <c r="AO31" s="398"/>
      <c r="AP31" s="398"/>
      <c r="AQ31" s="398"/>
      <c r="AR31" s="398"/>
      <c r="AS31" s="398"/>
      <c r="AT31" s="398"/>
      <c r="AU31" s="398"/>
      <c r="AV31" s="398"/>
      <c r="AW31" s="399"/>
      <c r="AX31" s="394"/>
      <c r="AY31" s="392"/>
      <c r="AZ31" s="392"/>
      <c r="BA31" s="392"/>
      <c r="BB31" s="392"/>
      <c r="BC31" s="392"/>
      <c r="BD31" s="392"/>
      <c r="BE31" s="392"/>
      <c r="BF31" s="392"/>
      <c r="BG31" s="393"/>
      <c r="BH31" s="58"/>
      <c r="BI31" s="426"/>
      <c r="BJ31" s="427"/>
      <c r="BK31" s="427"/>
      <c r="BL31" s="427"/>
      <c r="BM31" s="427"/>
      <c r="BN31" s="42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row>
    <row r="32" spans="1:100" ht="15" customHeight="1" x14ac:dyDescent="0.25">
      <c r="A32" s="58"/>
      <c r="B32" s="298"/>
      <c r="C32" s="298"/>
      <c r="D32" s="299"/>
      <c r="E32" s="461"/>
      <c r="F32" s="462"/>
      <c r="G32" s="462"/>
      <c r="H32" s="462"/>
      <c r="I32" s="463"/>
      <c r="J32" s="397" t="str">
        <f>IF(AND('Mapa final'!$K$52="Alta",'Mapa final'!$O$52="Leve"),CONCATENATE("R",'Mapa final'!$A$52),"")</f>
        <v/>
      </c>
      <c r="K32" s="395"/>
      <c r="L32" s="395" t="str">
        <f>IF(AND('Mapa final'!$K$55="Alta",'Mapa final'!$O$55="Leve"),CONCATENATE("R",'Mapa final'!$A$55),"")</f>
        <v/>
      </c>
      <c r="M32" s="395"/>
      <c r="N32" s="395" t="str">
        <f>IF(AND('Mapa final'!$K$58="Alta",'Mapa final'!$O$58="Leve"),CONCATENATE("R",'Mapa final'!$A$58),"")</f>
        <v/>
      </c>
      <c r="O32" s="395"/>
      <c r="P32" s="395" t="str">
        <f>IF(AND('Mapa final'!$K$61="Alta",'Mapa final'!$O$61="Leve"),CONCATENATE("R",'Mapa final'!$A$61),"")</f>
        <v/>
      </c>
      <c r="Q32" s="395"/>
      <c r="R32" s="395" t="str">
        <f>IF(AND('Mapa final'!$K$64="Alta",'Mapa final'!$O$64="Leve"),CONCATENATE("R",'Mapa final'!$A$64),"")</f>
        <v/>
      </c>
      <c r="S32" s="396"/>
      <c r="T32" s="397" t="str">
        <f>IF(AND('Mapa final'!$K$52="Alta",'Mapa final'!$O$52="Menor"),CONCATENATE("R",'Mapa final'!$A$52),"")</f>
        <v/>
      </c>
      <c r="U32" s="395"/>
      <c r="V32" s="395" t="str">
        <f>IF(AND('Mapa final'!$K$55="Alta",'Mapa final'!$O$55="Menor"),CONCATENATE("R",'Mapa final'!$A$55),"")</f>
        <v/>
      </c>
      <c r="W32" s="395"/>
      <c r="X32" s="395" t="str">
        <f>IF(AND('Mapa final'!$K$58="Alta",'Mapa final'!$O$58="Menor"),CONCATENATE("R",'Mapa final'!$A$58),"")</f>
        <v/>
      </c>
      <c r="Y32" s="395"/>
      <c r="Z32" s="395" t="str">
        <f>IF(AND('Mapa final'!$K$61="Alta",'Mapa final'!$O$61="Menor"),CONCATENATE("R",'Mapa final'!$A$61),"")</f>
        <v/>
      </c>
      <c r="AA32" s="395"/>
      <c r="AB32" s="395" t="str">
        <f>IF(AND('Mapa final'!$K$64="Alta",'Mapa final'!$O$64="Menor"),CONCATENATE("R",'Mapa final'!$A$64),"")</f>
        <v/>
      </c>
      <c r="AC32" s="396"/>
      <c r="AD32" s="400" t="str">
        <f>IF(AND('Mapa final'!$K$52="Alta",'Mapa final'!$O$52="Moderado"),CONCATENATE("R",'Mapa final'!$A$52),"")</f>
        <v/>
      </c>
      <c r="AE32" s="398"/>
      <c r="AF32" s="398" t="str">
        <f>IF(AND('Mapa final'!$K$55="Alta",'Mapa final'!$O$55="Moderado"),CONCATENATE("R",'Mapa final'!$A$55),"")</f>
        <v/>
      </c>
      <c r="AG32" s="398"/>
      <c r="AH32" s="398" t="str">
        <f>IF(AND('Mapa final'!$K$58="Alta",'Mapa final'!$O$58="Moderado"),CONCATENATE("R",'Mapa final'!$A$58),"")</f>
        <v/>
      </c>
      <c r="AI32" s="398"/>
      <c r="AJ32" s="398" t="str">
        <f>IF(AND('Mapa final'!$K$61="Alta",'Mapa final'!$O$61="Moderado"),CONCATENATE("R",'Mapa final'!$A$61),"")</f>
        <v/>
      </c>
      <c r="AK32" s="398"/>
      <c r="AL32" s="398" t="str">
        <f>IF(AND('Mapa final'!$K$64="Alta",'Mapa final'!$O$64="Moderado"),CONCATENATE("R",'Mapa final'!$A$64),"")</f>
        <v/>
      </c>
      <c r="AM32" s="399"/>
      <c r="AN32" s="400" t="str">
        <f>IF(AND('Mapa final'!$K$52="Alta",'Mapa final'!$O$52="Mayor"),CONCATENATE("R",'Mapa final'!$A$52),"")</f>
        <v/>
      </c>
      <c r="AO32" s="398"/>
      <c r="AP32" s="398" t="str">
        <f>IF(AND('Mapa final'!$K$55="Alta",'Mapa final'!$O$55="Mayor"),CONCATENATE("R",'Mapa final'!$A$55),"")</f>
        <v/>
      </c>
      <c r="AQ32" s="398"/>
      <c r="AR32" s="398" t="str">
        <f>IF(AND('Mapa final'!$K$58="Alta",'Mapa final'!$O$58="Mayor"),CONCATENATE("R",'Mapa final'!$A$58),"")</f>
        <v/>
      </c>
      <c r="AS32" s="398"/>
      <c r="AT32" s="398" t="str">
        <f>IF(AND('Mapa final'!$K$61="Alta",'Mapa final'!$O$61="Mayor"),CONCATENATE("R",'Mapa final'!$A$61),"")</f>
        <v/>
      </c>
      <c r="AU32" s="398"/>
      <c r="AV32" s="398" t="str">
        <f>IF(AND('Mapa final'!$K$64="Alta",'Mapa final'!$O$64="Mayor"),CONCATENATE("R",'Mapa final'!$A$64),"")</f>
        <v/>
      </c>
      <c r="AW32" s="399"/>
      <c r="AX32" s="394" t="str">
        <f>IF(AND('Mapa final'!$K$52="Alta",'Mapa final'!$O$52="Catastrófico"),CONCATENATE("R",'Mapa final'!$A$52),"")</f>
        <v/>
      </c>
      <c r="AY32" s="392"/>
      <c r="AZ32" s="392" t="str">
        <f>IF(AND('Mapa final'!$K$55="Alta",'Mapa final'!$O$55="Catastrófico"),CONCATENATE("R",'Mapa final'!$A$55),"")</f>
        <v/>
      </c>
      <c r="BA32" s="392"/>
      <c r="BB32" s="392" t="str">
        <f>IF(AND('Mapa final'!$K$58="Alta",'Mapa final'!$O$58="Catastrófico"),CONCATENATE("R",'Mapa final'!$A$58),"")</f>
        <v/>
      </c>
      <c r="BC32" s="392"/>
      <c r="BD32" s="392" t="str">
        <f>IF(AND('Mapa final'!$K$61="Alta",'Mapa final'!$O$61="Catastrófico"),CONCATENATE("R",'Mapa final'!$A$61),"")</f>
        <v/>
      </c>
      <c r="BE32" s="392"/>
      <c r="BF32" s="392" t="str">
        <f>IF(AND('Mapa final'!$K$64="Alta",'Mapa final'!$O$64="Catastrófico"),CONCATENATE("R",'Mapa final'!$A$64),"")</f>
        <v/>
      </c>
      <c r="BG32" s="393"/>
      <c r="BH32" s="58"/>
      <c r="BI32" s="426"/>
      <c r="BJ32" s="427"/>
      <c r="BK32" s="427"/>
      <c r="BL32" s="427"/>
      <c r="BM32" s="427"/>
      <c r="BN32" s="42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row>
    <row r="33" spans="1:100" ht="15" customHeight="1" thickBot="1" x14ac:dyDescent="0.3">
      <c r="A33" s="58"/>
      <c r="B33" s="298"/>
      <c r="C33" s="298"/>
      <c r="D33" s="299"/>
      <c r="E33" s="461"/>
      <c r="F33" s="462"/>
      <c r="G33" s="462"/>
      <c r="H33" s="462"/>
      <c r="I33" s="463"/>
      <c r="J33" s="397"/>
      <c r="K33" s="395"/>
      <c r="L33" s="395"/>
      <c r="M33" s="395"/>
      <c r="N33" s="395"/>
      <c r="O33" s="395"/>
      <c r="P33" s="395"/>
      <c r="Q33" s="395"/>
      <c r="R33" s="395"/>
      <c r="S33" s="396"/>
      <c r="T33" s="397"/>
      <c r="U33" s="395"/>
      <c r="V33" s="395"/>
      <c r="W33" s="395"/>
      <c r="X33" s="395"/>
      <c r="Y33" s="395"/>
      <c r="Z33" s="395"/>
      <c r="AA33" s="395"/>
      <c r="AB33" s="395"/>
      <c r="AC33" s="396"/>
      <c r="AD33" s="400"/>
      <c r="AE33" s="398"/>
      <c r="AF33" s="398"/>
      <c r="AG33" s="398"/>
      <c r="AH33" s="398"/>
      <c r="AI33" s="398"/>
      <c r="AJ33" s="398"/>
      <c r="AK33" s="398"/>
      <c r="AL33" s="398"/>
      <c r="AM33" s="399"/>
      <c r="AN33" s="400"/>
      <c r="AO33" s="398"/>
      <c r="AP33" s="398"/>
      <c r="AQ33" s="398"/>
      <c r="AR33" s="398"/>
      <c r="AS33" s="398"/>
      <c r="AT33" s="398"/>
      <c r="AU33" s="398"/>
      <c r="AV33" s="398"/>
      <c r="AW33" s="399"/>
      <c r="AX33" s="394"/>
      <c r="AY33" s="392"/>
      <c r="AZ33" s="392"/>
      <c r="BA33" s="392"/>
      <c r="BB33" s="392"/>
      <c r="BC33" s="392"/>
      <c r="BD33" s="392"/>
      <c r="BE33" s="392"/>
      <c r="BF33" s="392"/>
      <c r="BG33" s="393"/>
      <c r="BH33" s="58"/>
      <c r="BI33" s="429"/>
      <c r="BJ33" s="430"/>
      <c r="BK33" s="430"/>
      <c r="BL33" s="430"/>
      <c r="BM33" s="430"/>
      <c r="BN33" s="431"/>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row>
    <row r="34" spans="1:100" ht="15" customHeight="1" x14ac:dyDescent="0.25">
      <c r="A34" s="58"/>
      <c r="B34" s="298"/>
      <c r="C34" s="298"/>
      <c r="D34" s="299"/>
      <c r="E34" s="461"/>
      <c r="F34" s="462"/>
      <c r="G34" s="462"/>
      <c r="H34" s="462"/>
      <c r="I34" s="463"/>
      <c r="J34" s="397" t="str">
        <f>IF(AND('Mapa final'!$K$67="Alta",'Mapa final'!$O$67="Leve"),CONCATENATE("R",'Mapa final'!$A$67),"")</f>
        <v/>
      </c>
      <c r="K34" s="395"/>
      <c r="L34" s="395" t="str">
        <f>IF(AND('Mapa final'!$K$70="Alta",'Mapa final'!$O$70="Leve"),CONCATENATE("R",'Mapa final'!$A$70),"")</f>
        <v/>
      </c>
      <c r="M34" s="395"/>
      <c r="N34" s="395" t="str">
        <f>IF(AND('Mapa final'!$K$73="Alta",'Mapa final'!$O$73="Leve"),CONCATENATE("R",'Mapa final'!$A$73),"")</f>
        <v/>
      </c>
      <c r="O34" s="395"/>
      <c r="P34" s="395" t="str">
        <f>IF(AND('Mapa final'!$K$76="Alta",'Mapa final'!$O$76="Leve"),CONCATENATE("R",'Mapa final'!$A$76),"")</f>
        <v/>
      </c>
      <c r="Q34" s="395"/>
      <c r="R34" s="395" t="str">
        <f>IF(AND('Mapa final'!$K$79="Alta",'Mapa final'!$O$79="Leve"),CONCATENATE("R",'Mapa final'!$A$79),"")</f>
        <v/>
      </c>
      <c r="S34" s="396"/>
      <c r="T34" s="397" t="str">
        <f>IF(AND('Mapa final'!$K$67="Alta",'Mapa final'!$O$67="Menor"),CONCATENATE("R",'Mapa final'!$A$67),"")</f>
        <v/>
      </c>
      <c r="U34" s="395"/>
      <c r="V34" s="395" t="str">
        <f>IF(AND('Mapa final'!$K$70="Alta",'Mapa final'!$O$70="Menor"),CONCATENATE("R",'Mapa final'!$A$70),"")</f>
        <v/>
      </c>
      <c r="W34" s="395"/>
      <c r="X34" s="395" t="str">
        <f>IF(AND('Mapa final'!$K$73="Alta",'Mapa final'!$O$73="Menor"),CONCATENATE("R",'Mapa final'!$A$73),"")</f>
        <v/>
      </c>
      <c r="Y34" s="395"/>
      <c r="Z34" s="395" t="str">
        <f>IF(AND('Mapa final'!$K$76="Alta",'Mapa final'!$O$76="Menor"),CONCATENATE("R",'Mapa final'!$A$76),"")</f>
        <v/>
      </c>
      <c r="AA34" s="395"/>
      <c r="AB34" s="395" t="str">
        <f>IF(AND('Mapa final'!$K$79="Alta",'Mapa final'!$O$79="Menor"),CONCATENATE("R",'Mapa final'!$A$79),"")</f>
        <v/>
      </c>
      <c r="AC34" s="396"/>
      <c r="AD34" s="400" t="str">
        <f>IF(AND('Mapa final'!$K$67="Alta",'Mapa final'!$O$67="Moderado"),CONCATENATE("R",'Mapa final'!$A$67),"")</f>
        <v/>
      </c>
      <c r="AE34" s="398"/>
      <c r="AF34" s="398" t="str">
        <f>IF(AND('Mapa final'!$K$70="Alta",'Mapa final'!$O$70="Moderado"),CONCATENATE("R",'Mapa final'!$A$70),"")</f>
        <v/>
      </c>
      <c r="AG34" s="398"/>
      <c r="AH34" s="398" t="str">
        <f>IF(AND('Mapa final'!$K$73="Alta",'Mapa final'!$O$73="Moderado"),CONCATENATE("R",'Mapa final'!$A$73),"")</f>
        <v/>
      </c>
      <c r="AI34" s="398"/>
      <c r="AJ34" s="398" t="str">
        <f>IF(AND('Mapa final'!$K$76="Alta",'Mapa final'!$O$76="Moderado"),CONCATENATE("R",'Mapa final'!$A$76),"")</f>
        <v/>
      </c>
      <c r="AK34" s="398"/>
      <c r="AL34" s="398" t="str">
        <f>IF(AND('Mapa final'!$K$79="Alta",'Mapa final'!$O$79="Moderado"),CONCATENATE("R",'Mapa final'!$A$79),"")</f>
        <v/>
      </c>
      <c r="AM34" s="399"/>
      <c r="AN34" s="400" t="str">
        <f>IF(AND('Mapa final'!$K$67="Alta",'Mapa final'!$O$67="Mayor"),CONCATENATE("R",'Mapa final'!$A$67),"")</f>
        <v/>
      </c>
      <c r="AO34" s="398"/>
      <c r="AP34" s="398" t="str">
        <f>IF(AND('Mapa final'!$K$70="Alta",'Mapa final'!$O$70="Mayor"),CONCATENATE("R",'Mapa final'!$A$70),"")</f>
        <v/>
      </c>
      <c r="AQ34" s="398"/>
      <c r="AR34" s="398" t="str">
        <f>IF(AND('Mapa final'!$K$73="Alta",'Mapa final'!$O$73="Mayor"),CONCATENATE("R",'Mapa final'!$A$73),"")</f>
        <v/>
      </c>
      <c r="AS34" s="398"/>
      <c r="AT34" s="398" t="str">
        <f>IF(AND('Mapa final'!$K$76="Alta",'Mapa final'!$O$76="Mayor"),CONCATENATE("R",'Mapa final'!$A$76),"")</f>
        <v/>
      </c>
      <c r="AU34" s="398"/>
      <c r="AV34" s="398" t="str">
        <f>IF(AND('Mapa final'!$K$79="Alta",'Mapa final'!$O$79="Mayor"),CONCATENATE("R",'Mapa final'!$A$79),"")</f>
        <v/>
      </c>
      <c r="AW34" s="399"/>
      <c r="AX34" s="394" t="str">
        <f>IF(AND('Mapa final'!$K$67="Alta",'Mapa final'!$O$67="Catastrófico"),CONCATENATE("R",'Mapa final'!$A$67),"")</f>
        <v/>
      </c>
      <c r="AY34" s="392"/>
      <c r="AZ34" s="392" t="str">
        <f>IF(AND('Mapa final'!$K$70="Alta",'Mapa final'!$O$70="Catastrófico"),CONCATENATE("R",'Mapa final'!$A$70),"")</f>
        <v/>
      </c>
      <c r="BA34" s="392"/>
      <c r="BB34" s="392" t="str">
        <f>IF(AND('Mapa final'!$K$73="Alta",'Mapa final'!$O$73="Catastrófico"),CONCATENATE("R",'Mapa final'!$A$73),"")</f>
        <v/>
      </c>
      <c r="BC34" s="392"/>
      <c r="BD34" s="392" t="str">
        <f>IF(AND('Mapa final'!$K$76="Alta",'Mapa final'!$O$76="Catastrófico"),CONCATENATE("R",'Mapa final'!$A$76),"")</f>
        <v/>
      </c>
      <c r="BE34" s="392"/>
      <c r="BF34" s="392" t="str">
        <f>IF(AND('Mapa final'!$K$79="Alta",'Mapa final'!$O$79="Catastrófico"),CONCATENATE("R",'Mapa final'!$A$79),"")</f>
        <v/>
      </c>
      <c r="BG34" s="393"/>
      <c r="BH34" s="58"/>
      <c r="BI34" s="432" t="s">
        <v>74</v>
      </c>
      <c r="BJ34" s="433"/>
      <c r="BK34" s="433"/>
      <c r="BL34" s="433"/>
      <c r="BM34" s="433"/>
      <c r="BN34" s="434"/>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row>
    <row r="35" spans="1:100" ht="15" customHeight="1" x14ac:dyDescent="0.25">
      <c r="A35" s="58"/>
      <c r="B35" s="298"/>
      <c r="C35" s="298"/>
      <c r="D35" s="299"/>
      <c r="E35" s="461"/>
      <c r="F35" s="462"/>
      <c r="G35" s="462"/>
      <c r="H35" s="462"/>
      <c r="I35" s="463"/>
      <c r="J35" s="397"/>
      <c r="K35" s="395"/>
      <c r="L35" s="395"/>
      <c r="M35" s="395"/>
      <c r="N35" s="395"/>
      <c r="O35" s="395"/>
      <c r="P35" s="395"/>
      <c r="Q35" s="395"/>
      <c r="R35" s="395"/>
      <c r="S35" s="396"/>
      <c r="T35" s="397"/>
      <c r="U35" s="395"/>
      <c r="V35" s="395"/>
      <c r="W35" s="395"/>
      <c r="X35" s="395"/>
      <c r="Y35" s="395"/>
      <c r="Z35" s="395"/>
      <c r="AA35" s="395"/>
      <c r="AB35" s="395"/>
      <c r="AC35" s="396"/>
      <c r="AD35" s="400"/>
      <c r="AE35" s="398"/>
      <c r="AF35" s="398"/>
      <c r="AG35" s="398"/>
      <c r="AH35" s="398"/>
      <c r="AI35" s="398"/>
      <c r="AJ35" s="398"/>
      <c r="AK35" s="398"/>
      <c r="AL35" s="398"/>
      <c r="AM35" s="399"/>
      <c r="AN35" s="400"/>
      <c r="AO35" s="398"/>
      <c r="AP35" s="398"/>
      <c r="AQ35" s="398"/>
      <c r="AR35" s="398"/>
      <c r="AS35" s="398"/>
      <c r="AT35" s="398"/>
      <c r="AU35" s="398"/>
      <c r="AV35" s="398"/>
      <c r="AW35" s="399"/>
      <c r="AX35" s="394"/>
      <c r="AY35" s="392"/>
      <c r="AZ35" s="392"/>
      <c r="BA35" s="392"/>
      <c r="BB35" s="392"/>
      <c r="BC35" s="392"/>
      <c r="BD35" s="392"/>
      <c r="BE35" s="392"/>
      <c r="BF35" s="392"/>
      <c r="BG35" s="393"/>
      <c r="BH35" s="58"/>
      <c r="BI35" s="435"/>
      <c r="BJ35" s="436"/>
      <c r="BK35" s="436"/>
      <c r="BL35" s="436"/>
      <c r="BM35" s="436"/>
      <c r="BN35" s="437"/>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row>
    <row r="36" spans="1:100" ht="15" customHeight="1" x14ac:dyDescent="0.25">
      <c r="A36" s="58"/>
      <c r="B36" s="298"/>
      <c r="C36" s="298"/>
      <c r="D36" s="299"/>
      <c r="E36" s="461"/>
      <c r="F36" s="462"/>
      <c r="G36" s="462"/>
      <c r="H36" s="462"/>
      <c r="I36" s="463"/>
      <c r="J36" s="397" t="str">
        <f>IF(AND('Mapa final'!$K$82="Alta",'Mapa final'!$O$82="Leve"),CONCATENATE("R",'Mapa final'!$A$82),"")</f>
        <v/>
      </c>
      <c r="K36" s="395"/>
      <c r="L36" s="395" t="str">
        <f>IF(AND('Mapa final'!$K$85="Alta",'Mapa final'!$O$85="Leve"),CONCATENATE("R",'Mapa final'!$A$85),"")</f>
        <v/>
      </c>
      <c r="M36" s="395"/>
      <c r="N36" s="395" t="str">
        <f>IF(AND('Mapa final'!$K$88="Alta",'Mapa final'!$O$88="Leve"),CONCATENATE("R",'Mapa final'!$A$88),"")</f>
        <v/>
      </c>
      <c r="O36" s="395"/>
      <c r="P36" s="395" t="str">
        <f>IF(AND('Mapa final'!$K$91="Alta",'Mapa final'!$O$91="Leve"),CONCATENATE("R",'Mapa final'!$A$91),"")</f>
        <v/>
      </c>
      <c r="Q36" s="395"/>
      <c r="R36" s="395" t="str">
        <f>IF(AND('Mapa final'!$K$94="Alta",'Mapa final'!$O$94="Leve"),CONCATENATE("R",'Mapa final'!$A$94),"")</f>
        <v/>
      </c>
      <c r="S36" s="396"/>
      <c r="T36" s="397" t="str">
        <f>IF(AND('Mapa final'!$K$82="Alta",'Mapa final'!$O$82="Menor"),CONCATENATE("R",'Mapa final'!$A$82),"")</f>
        <v/>
      </c>
      <c r="U36" s="395"/>
      <c r="V36" s="395" t="str">
        <f>IF(AND('Mapa final'!$K$85="Alta",'Mapa final'!$O$85="Menor"),CONCATENATE("R",'Mapa final'!$A$85),"")</f>
        <v/>
      </c>
      <c r="W36" s="395"/>
      <c r="X36" s="395" t="str">
        <f>IF(AND('Mapa final'!$K$88="Alta",'Mapa final'!$O$88="Menor"),CONCATENATE("R",'Mapa final'!$A$88),"")</f>
        <v/>
      </c>
      <c r="Y36" s="395"/>
      <c r="Z36" s="395" t="str">
        <f>IF(AND('Mapa final'!$K$91="Alta",'Mapa final'!$O$91="Menor"),CONCATENATE("R",'Mapa final'!$A$91),"")</f>
        <v/>
      </c>
      <c r="AA36" s="395"/>
      <c r="AB36" s="395" t="str">
        <f>IF(AND('Mapa final'!$K$94="Alta",'Mapa final'!$O$94="Menor"),CONCATENATE("R",'Mapa final'!$A$94),"")</f>
        <v/>
      </c>
      <c r="AC36" s="396"/>
      <c r="AD36" s="400" t="str">
        <f>IF(AND('Mapa final'!$K$82="Alta",'Mapa final'!$O$82="Moderado"),CONCATENATE("R",'Mapa final'!$A$82),"")</f>
        <v/>
      </c>
      <c r="AE36" s="398"/>
      <c r="AF36" s="398" t="str">
        <f>IF(AND('Mapa final'!$K$85="Alta",'Mapa final'!$O$85="Moderado"),CONCATENATE("R",'Mapa final'!$A$85),"")</f>
        <v/>
      </c>
      <c r="AG36" s="398"/>
      <c r="AH36" s="398" t="str">
        <f>IF(AND('Mapa final'!$K$88="Alta",'Mapa final'!$O$88="Moderado"),CONCATENATE("R",'Mapa final'!$A$88),"")</f>
        <v/>
      </c>
      <c r="AI36" s="398"/>
      <c r="AJ36" s="398" t="str">
        <f>IF(AND('Mapa final'!$K$91="Alta",'Mapa final'!$O$91="Moderado"),CONCATENATE("R",'Mapa final'!$A$91),"")</f>
        <v/>
      </c>
      <c r="AK36" s="398"/>
      <c r="AL36" s="398" t="str">
        <f>IF(AND('Mapa final'!$K$94="Alta",'Mapa final'!$O$94="Moderado"),CONCATENATE("R",'Mapa final'!$A$94),"")</f>
        <v/>
      </c>
      <c r="AM36" s="399"/>
      <c r="AN36" s="400" t="str">
        <f>IF(AND('Mapa final'!$K$82="Alta",'Mapa final'!$O$82="Mayor"),CONCATENATE("R",'Mapa final'!$A$82),"")</f>
        <v/>
      </c>
      <c r="AO36" s="398"/>
      <c r="AP36" s="398" t="str">
        <f>IF(AND('Mapa final'!$K$85="Alta",'Mapa final'!$O$85="Mayor"),CONCATENATE("R",'Mapa final'!$A$85),"")</f>
        <v/>
      </c>
      <c r="AQ36" s="398"/>
      <c r="AR36" s="398" t="str">
        <f>IF(AND('Mapa final'!$K$88="Alta",'Mapa final'!$O$88="Mayor"),CONCATENATE("R",'Mapa final'!$A$88),"")</f>
        <v/>
      </c>
      <c r="AS36" s="398"/>
      <c r="AT36" s="398" t="str">
        <f>IF(AND('Mapa final'!$K$91="Alta",'Mapa final'!$O$91="Mayor"),CONCATENATE("R",'Mapa final'!$A$91),"")</f>
        <v/>
      </c>
      <c r="AU36" s="398"/>
      <c r="AV36" s="398" t="str">
        <f>IF(AND('Mapa final'!$K$94="Alta",'Mapa final'!$O$94="Mayor"),CONCATENATE("R",'Mapa final'!$A$94),"")</f>
        <v>R30</v>
      </c>
      <c r="AW36" s="399"/>
      <c r="AX36" s="394" t="str">
        <f>IF(AND('Mapa final'!$K$82="Alta",'Mapa final'!$O$82="Catastrófico"),CONCATENATE("R",'Mapa final'!$A$82),"")</f>
        <v/>
      </c>
      <c r="AY36" s="392"/>
      <c r="AZ36" s="392" t="str">
        <f>IF(AND('Mapa final'!$K$85="Alta",'Mapa final'!$O$85="Catastrófico"),CONCATENATE("R",'Mapa final'!$A$85),"")</f>
        <v/>
      </c>
      <c r="BA36" s="392"/>
      <c r="BB36" s="392" t="str">
        <f>IF(AND('Mapa final'!$K$88="Alta",'Mapa final'!$O$88="Catastrófico"),CONCATENATE("R",'Mapa final'!$A$88),"")</f>
        <v/>
      </c>
      <c r="BC36" s="392"/>
      <c r="BD36" s="392" t="str">
        <f>IF(AND('Mapa final'!$K$91="Alta",'Mapa final'!$O$91="Catastrófico"),CONCATENATE("R",'Mapa final'!$A$91),"")</f>
        <v/>
      </c>
      <c r="BE36" s="392"/>
      <c r="BF36" s="392" t="str">
        <f>IF(AND('Mapa final'!$K$94="Alta",'Mapa final'!$O$94="Catastrófico"),CONCATENATE("R",'Mapa final'!$A$94),"")</f>
        <v/>
      </c>
      <c r="BG36" s="393"/>
      <c r="BH36" s="58"/>
      <c r="BI36" s="435"/>
      <c r="BJ36" s="436"/>
      <c r="BK36" s="436"/>
      <c r="BL36" s="436"/>
      <c r="BM36" s="436"/>
      <c r="BN36" s="437"/>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row>
    <row r="37" spans="1:100" ht="15" customHeight="1" x14ac:dyDescent="0.25">
      <c r="A37" s="58"/>
      <c r="B37" s="298"/>
      <c r="C37" s="298"/>
      <c r="D37" s="299"/>
      <c r="E37" s="461"/>
      <c r="F37" s="462"/>
      <c r="G37" s="462"/>
      <c r="H37" s="462"/>
      <c r="I37" s="463"/>
      <c r="J37" s="397"/>
      <c r="K37" s="395"/>
      <c r="L37" s="395"/>
      <c r="M37" s="395"/>
      <c r="N37" s="395"/>
      <c r="O37" s="395"/>
      <c r="P37" s="395"/>
      <c r="Q37" s="395"/>
      <c r="R37" s="395"/>
      <c r="S37" s="396"/>
      <c r="T37" s="397"/>
      <c r="U37" s="395"/>
      <c r="V37" s="395"/>
      <c r="W37" s="395"/>
      <c r="X37" s="395"/>
      <c r="Y37" s="395"/>
      <c r="Z37" s="395"/>
      <c r="AA37" s="395"/>
      <c r="AB37" s="395"/>
      <c r="AC37" s="396"/>
      <c r="AD37" s="400"/>
      <c r="AE37" s="398"/>
      <c r="AF37" s="398"/>
      <c r="AG37" s="398"/>
      <c r="AH37" s="398"/>
      <c r="AI37" s="398"/>
      <c r="AJ37" s="398"/>
      <c r="AK37" s="398"/>
      <c r="AL37" s="398"/>
      <c r="AM37" s="399"/>
      <c r="AN37" s="400"/>
      <c r="AO37" s="398"/>
      <c r="AP37" s="398"/>
      <c r="AQ37" s="398"/>
      <c r="AR37" s="398"/>
      <c r="AS37" s="398"/>
      <c r="AT37" s="398"/>
      <c r="AU37" s="398"/>
      <c r="AV37" s="398"/>
      <c r="AW37" s="399"/>
      <c r="AX37" s="394"/>
      <c r="AY37" s="392"/>
      <c r="AZ37" s="392"/>
      <c r="BA37" s="392"/>
      <c r="BB37" s="392"/>
      <c r="BC37" s="392"/>
      <c r="BD37" s="392"/>
      <c r="BE37" s="392"/>
      <c r="BF37" s="392"/>
      <c r="BG37" s="393"/>
      <c r="BH37" s="58"/>
      <c r="BI37" s="435"/>
      <c r="BJ37" s="436"/>
      <c r="BK37" s="436"/>
      <c r="BL37" s="436"/>
      <c r="BM37" s="436"/>
      <c r="BN37" s="437"/>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row>
    <row r="38" spans="1:100" ht="15" customHeight="1" x14ac:dyDescent="0.25">
      <c r="A38" s="58"/>
      <c r="B38" s="298"/>
      <c r="C38" s="298"/>
      <c r="D38" s="299"/>
      <c r="E38" s="461"/>
      <c r="F38" s="462"/>
      <c r="G38" s="462"/>
      <c r="H38" s="462"/>
      <c r="I38" s="463"/>
      <c r="J38" s="397" t="str">
        <f>IF(AND('Mapa final'!$K$97="Alta",'Mapa final'!$O$97="Leve"),CONCATENATE("R",'Mapa final'!$A$97),"")</f>
        <v/>
      </c>
      <c r="K38" s="395"/>
      <c r="L38" s="395" t="str">
        <f>IF(AND('Mapa final'!$K$100="Alta",'Mapa final'!$O$100="Leve"),CONCATENATE("R",'Mapa final'!$A$100),"")</f>
        <v/>
      </c>
      <c r="M38" s="395"/>
      <c r="N38" s="395" t="str">
        <f>IF(AND('Mapa final'!$K$103="Alta",'Mapa final'!$O$103="Leve"),CONCATENATE("R",'Mapa final'!$A$103),"")</f>
        <v/>
      </c>
      <c r="O38" s="395"/>
      <c r="P38" s="395" t="str">
        <f>IF(AND('Mapa final'!$K$106="Alta",'Mapa final'!$O$106="Leve"),CONCATENATE("R",'Mapa final'!$A$106),"")</f>
        <v/>
      </c>
      <c r="Q38" s="395"/>
      <c r="R38" s="395" t="str">
        <f>IF(AND('Mapa final'!$K$109="Alta",'Mapa final'!$O$109="Leve"),CONCATENATE("R",'Mapa final'!$A$109),"")</f>
        <v/>
      </c>
      <c r="S38" s="396"/>
      <c r="T38" s="397" t="str">
        <f>IF(AND('Mapa final'!$K$97="Alta",'Mapa final'!$O$97="Menor"),CONCATENATE("R",'Mapa final'!$A$97),"")</f>
        <v/>
      </c>
      <c r="U38" s="395"/>
      <c r="V38" s="395" t="str">
        <f>IF(AND('Mapa final'!$K$100="Alta",'Mapa final'!$O$100="Menor"),CONCATENATE("R",'Mapa final'!$A$100),"")</f>
        <v/>
      </c>
      <c r="W38" s="395"/>
      <c r="X38" s="395" t="str">
        <f>IF(AND('Mapa final'!$K$103="Alta",'Mapa final'!$O$103="Menor"),CONCATENATE("R",'Mapa final'!$A$103),"")</f>
        <v/>
      </c>
      <c r="Y38" s="395"/>
      <c r="Z38" s="395" t="str">
        <f>IF(AND('Mapa final'!$K$106="Alta",'Mapa final'!$O$106="Menor"),CONCATENATE("R",'Mapa final'!$A$106),"")</f>
        <v/>
      </c>
      <c r="AA38" s="395"/>
      <c r="AB38" s="395" t="str">
        <f>IF(AND('Mapa final'!$K$109="Alta",'Mapa final'!$O$109="Menor"),CONCATENATE("R",'Mapa final'!$A$109),"")</f>
        <v/>
      </c>
      <c r="AC38" s="396"/>
      <c r="AD38" s="400" t="str">
        <f>IF(AND('Mapa final'!$K$97="Alta",'Mapa final'!$O$97="Moderado"),CONCATENATE("R",'Mapa final'!$A$97),"")</f>
        <v/>
      </c>
      <c r="AE38" s="398"/>
      <c r="AF38" s="398" t="str">
        <f>IF(AND('Mapa final'!$K$100="Alta",'Mapa final'!$O$100="Moderado"),CONCATENATE("R",'Mapa final'!$A$100),"")</f>
        <v>R32</v>
      </c>
      <c r="AG38" s="398"/>
      <c r="AH38" s="398" t="str">
        <f>IF(AND('Mapa final'!$K$103="Alta",'Mapa final'!$O$103="Moderado"),CONCATENATE("R",'Mapa final'!$A$103),"")</f>
        <v/>
      </c>
      <c r="AI38" s="398"/>
      <c r="AJ38" s="398" t="str">
        <f>IF(AND('Mapa final'!$K$106="Alta",'Mapa final'!$O$106="Moderado"),CONCATENATE("R",'Mapa final'!$A$106),"")</f>
        <v/>
      </c>
      <c r="AK38" s="398"/>
      <c r="AL38" s="398" t="str">
        <f>IF(AND('Mapa final'!$K$109="Alta",'Mapa final'!$O$109="Moderado"),CONCATENATE("R",'Mapa final'!$A$109),"")</f>
        <v/>
      </c>
      <c r="AM38" s="399"/>
      <c r="AN38" s="400" t="str">
        <f>IF(AND('Mapa final'!$K$97="Alta",'Mapa final'!$O$97="Mayor"),CONCATENATE("R",'Mapa final'!$A$97),"")</f>
        <v/>
      </c>
      <c r="AO38" s="398"/>
      <c r="AP38" s="398" t="str">
        <f>IF(AND('Mapa final'!$K$100="Alta",'Mapa final'!$O$100="Mayor"),CONCATENATE("R",'Mapa final'!$A$100),"")</f>
        <v/>
      </c>
      <c r="AQ38" s="398"/>
      <c r="AR38" s="398" t="str">
        <f>IF(AND('Mapa final'!$K$103="Alta",'Mapa final'!$O$103="Mayor"),CONCATENATE("R",'Mapa final'!$A$103),"")</f>
        <v/>
      </c>
      <c r="AS38" s="398"/>
      <c r="AT38" s="398" t="str">
        <f>IF(AND('Mapa final'!$K$106="Alta",'Mapa final'!$O$106="Mayor"),CONCATENATE("R",'Mapa final'!$A$106),"")</f>
        <v/>
      </c>
      <c r="AU38" s="398"/>
      <c r="AV38" s="398" t="str">
        <f>IF(AND('Mapa final'!$K$109="Alta",'Mapa final'!$O$109="Mayor"),CONCATENATE("R",'Mapa final'!$A$109),"")</f>
        <v/>
      </c>
      <c r="AW38" s="399"/>
      <c r="AX38" s="394" t="str">
        <f>IF(AND('Mapa final'!$K$97="Alta",'Mapa final'!$O$97="Catastrófico"),CONCATENATE("R",'Mapa final'!$A$97),"")</f>
        <v/>
      </c>
      <c r="AY38" s="392"/>
      <c r="AZ38" s="392" t="str">
        <f>IF(AND('Mapa final'!$K$100="Alta",'Mapa final'!$O$100="Catastrófico"),CONCATENATE("R",'Mapa final'!$A$100),"")</f>
        <v/>
      </c>
      <c r="BA38" s="392"/>
      <c r="BB38" s="392" t="str">
        <f>IF(AND('Mapa final'!$K$103="Alta",'Mapa final'!$O$103="Catastrófico"),CONCATENATE("R",'Mapa final'!$A$103),"")</f>
        <v/>
      </c>
      <c r="BC38" s="392"/>
      <c r="BD38" s="392" t="str">
        <f>IF(AND('Mapa final'!$K$106="Alta",'Mapa final'!$O$106="Catastrófico"),CONCATENATE("R",'Mapa final'!$A$106),"")</f>
        <v/>
      </c>
      <c r="BE38" s="392"/>
      <c r="BF38" s="392" t="str">
        <f>IF(AND('Mapa final'!$K$109="Alta",'Mapa final'!$O$109="Catastrófico"),CONCATENATE("R",'Mapa final'!$A$109),"")</f>
        <v/>
      </c>
      <c r="BG38" s="393"/>
      <c r="BH38" s="58"/>
      <c r="BI38" s="435"/>
      <c r="BJ38" s="436"/>
      <c r="BK38" s="436"/>
      <c r="BL38" s="436"/>
      <c r="BM38" s="436"/>
      <c r="BN38" s="437"/>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row>
    <row r="39" spans="1:100" ht="15" customHeight="1" x14ac:dyDescent="0.25">
      <c r="A39" s="58"/>
      <c r="B39" s="298"/>
      <c r="C39" s="298"/>
      <c r="D39" s="299"/>
      <c r="E39" s="461"/>
      <c r="F39" s="462"/>
      <c r="G39" s="462"/>
      <c r="H39" s="462"/>
      <c r="I39" s="463"/>
      <c r="J39" s="397"/>
      <c r="K39" s="395"/>
      <c r="L39" s="395"/>
      <c r="M39" s="395"/>
      <c r="N39" s="395"/>
      <c r="O39" s="395"/>
      <c r="P39" s="395"/>
      <c r="Q39" s="395"/>
      <c r="R39" s="395"/>
      <c r="S39" s="396"/>
      <c r="T39" s="397"/>
      <c r="U39" s="395"/>
      <c r="V39" s="395"/>
      <c r="W39" s="395"/>
      <c r="X39" s="395"/>
      <c r="Y39" s="395"/>
      <c r="Z39" s="395"/>
      <c r="AA39" s="395"/>
      <c r="AB39" s="395"/>
      <c r="AC39" s="396"/>
      <c r="AD39" s="400"/>
      <c r="AE39" s="398"/>
      <c r="AF39" s="398"/>
      <c r="AG39" s="398"/>
      <c r="AH39" s="398"/>
      <c r="AI39" s="398"/>
      <c r="AJ39" s="398"/>
      <c r="AK39" s="398"/>
      <c r="AL39" s="398"/>
      <c r="AM39" s="399"/>
      <c r="AN39" s="400"/>
      <c r="AO39" s="398"/>
      <c r="AP39" s="398"/>
      <c r="AQ39" s="398"/>
      <c r="AR39" s="398"/>
      <c r="AS39" s="398"/>
      <c r="AT39" s="398"/>
      <c r="AU39" s="398"/>
      <c r="AV39" s="398"/>
      <c r="AW39" s="399"/>
      <c r="AX39" s="394"/>
      <c r="AY39" s="392"/>
      <c r="AZ39" s="392"/>
      <c r="BA39" s="392"/>
      <c r="BB39" s="392"/>
      <c r="BC39" s="392"/>
      <c r="BD39" s="392"/>
      <c r="BE39" s="392"/>
      <c r="BF39" s="392"/>
      <c r="BG39" s="393"/>
      <c r="BH39" s="58"/>
      <c r="BI39" s="435"/>
      <c r="BJ39" s="436"/>
      <c r="BK39" s="436"/>
      <c r="BL39" s="436"/>
      <c r="BM39" s="436"/>
      <c r="BN39" s="437"/>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row>
    <row r="40" spans="1:100" ht="15" customHeight="1" x14ac:dyDescent="0.25">
      <c r="A40" s="58"/>
      <c r="B40" s="298"/>
      <c r="C40" s="298"/>
      <c r="D40" s="299"/>
      <c r="E40" s="461"/>
      <c r="F40" s="462"/>
      <c r="G40" s="462"/>
      <c r="H40" s="462"/>
      <c r="I40" s="463"/>
      <c r="J40" s="397" t="str">
        <f>IF(AND('Mapa final'!$K$112="Alta",'Mapa final'!$O$112="Leve"),CONCATENATE("R",'Mapa final'!$A$112),"")</f>
        <v/>
      </c>
      <c r="K40" s="395"/>
      <c r="L40" s="395" t="str">
        <f>IF(AND('Mapa final'!$K$115="Alta",'Mapa final'!$O$115="Leve"),CONCATENATE("R",'Mapa final'!$A$115),"")</f>
        <v/>
      </c>
      <c r="M40" s="395"/>
      <c r="N40" s="395" t="str">
        <f>IF(AND('Mapa final'!$K$118="Alta",'Mapa final'!$O$118="Leve"),CONCATENATE("R",'Mapa final'!$A$118),"")</f>
        <v/>
      </c>
      <c r="O40" s="395"/>
      <c r="P40" s="395" t="str">
        <f>IF(AND('Mapa final'!$K$121="Alta",'Mapa final'!$O$121="Leve"),CONCATENATE("R",'Mapa final'!$A$121),"")</f>
        <v/>
      </c>
      <c r="Q40" s="395"/>
      <c r="R40" s="395" t="str">
        <f>IF(AND('Mapa final'!$K$124="Alta",'Mapa final'!$O$124="Leve"),CONCATENATE("R",'Mapa final'!$A$124),"")</f>
        <v/>
      </c>
      <c r="S40" s="396"/>
      <c r="T40" s="397" t="str">
        <f>IF(AND('Mapa final'!$K$112="Alta",'Mapa final'!$O$112="Menor"),CONCATENATE("R",'Mapa final'!$A$112),"")</f>
        <v/>
      </c>
      <c r="U40" s="395"/>
      <c r="V40" s="395" t="str">
        <f>IF(AND('Mapa final'!$K$115="Alta",'Mapa final'!$O$115="Menor"),CONCATENATE("R",'Mapa final'!$A$115),"")</f>
        <v/>
      </c>
      <c r="W40" s="395"/>
      <c r="X40" s="395" t="str">
        <f>IF(AND('Mapa final'!$K$118="Alta",'Mapa final'!$O$118="Menor"),CONCATENATE("R",'Mapa final'!$A$118),"")</f>
        <v>R38</v>
      </c>
      <c r="Y40" s="395"/>
      <c r="Z40" s="395" t="str">
        <f>IF(AND('Mapa final'!$K$121="Alta",'Mapa final'!$O$121="Menor"),CONCATENATE("R",'Mapa final'!$A$121),"")</f>
        <v/>
      </c>
      <c r="AA40" s="395"/>
      <c r="AB40" s="395" t="str">
        <f>IF(AND('Mapa final'!$K$124="Alta",'Mapa final'!$O$124="Menor"),CONCATENATE("R",'Mapa final'!$A$124),"")</f>
        <v/>
      </c>
      <c r="AC40" s="396"/>
      <c r="AD40" s="400" t="str">
        <f>IF(AND('Mapa final'!$K$112="Alta",'Mapa final'!$O$112="Moderado"),CONCATENATE("R",'Mapa final'!$A$112),"")</f>
        <v/>
      </c>
      <c r="AE40" s="398"/>
      <c r="AF40" s="398" t="str">
        <f>IF(AND('Mapa final'!$K$115="Alta",'Mapa final'!$O$115="Moderado"),CONCATENATE("R",'Mapa final'!$A$115),"")</f>
        <v/>
      </c>
      <c r="AG40" s="398"/>
      <c r="AH40" s="398" t="str">
        <f>IF(AND('Mapa final'!$K$118="Alta",'Mapa final'!$O$118="Moderado"),CONCATENATE("R",'Mapa final'!$A$118),"")</f>
        <v/>
      </c>
      <c r="AI40" s="398"/>
      <c r="AJ40" s="398" t="str">
        <f>IF(AND('Mapa final'!$K$121="Alta",'Mapa final'!$O$121="Moderado"),CONCATENATE("R",'Mapa final'!$A$121),"")</f>
        <v/>
      </c>
      <c r="AK40" s="398"/>
      <c r="AL40" s="398" t="str">
        <f>IF(AND('Mapa final'!$K$124="Alta",'Mapa final'!$O$124="Moderado"),CONCATENATE("R",'Mapa final'!$A$124),"")</f>
        <v/>
      </c>
      <c r="AM40" s="399"/>
      <c r="AN40" s="400" t="str">
        <f>IF(AND('Mapa final'!$K$112="Alta",'Mapa final'!$O$112="Mayor"),CONCATENATE("R",'Mapa final'!$A$112),"")</f>
        <v/>
      </c>
      <c r="AO40" s="398"/>
      <c r="AP40" s="398" t="str">
        <f>IF(AND('Mapa final'!$K$115="Alta",'Mapa final'!$O$115="Mayor"),CONCATENATE("R",'Mapa final'!$A$115),"")</f>
        <v/>
      </c>
      <c r="AQ40" s="398"/>
      <c r="AR40" s="398" t="str">
        <f>IF(AND('Mapa final'!$K$118="Alta",'Mapa final'!$O$118="Mayor"),CONCATENATE("R",'Mapa final'!$A$118),"")</f>
        <v/>
      </c>
      <c r="AS40" s="398"/>
      <c r="AT40" s="398" t="str">
        <f>IF(AND('Mapa final'!$K$121="Alta",'Mapa final'!$O$121="Mayor"),CONCATENATE("R",'Mapa final'!$A$121),"")</f>
        <v/>
      </c>
      <c r="AU40" s="398"/>
      <c r="AV40" s="398" t="str">
        <f>IF(AND('Mapa final'!$K$124="Alta",'Mapa final'!$O$124="Mayor"),CONCATENATE("R",'Mapa final'!$A$124),"")</f>
        <v/>
      </c>
      <c r="AW40" s="399"/>
      <c r="AX40" s="394" t="str">
        <f>IF(AND('Mapa final'!$K$112="Alta",'Mapa final'!$O$112="Catastrófico"),CONCATENATE("R",'Mapa final'!$A$112),"")</f>
        <v/>
      </c>
      <c r="AY40" s="392"/>
      <c r="AZ40" s="392" t="str">
        <f>IF(AND('Mapa final'!$K$115="Alta",'Mapa final'!$O$115="Catastrófico"),CONCATENATE("R",'Mapa final'!$A$115),"")</f>
        <v/>
      </c>
      <c r="BA40" s="392"/>
      <c r="BB40" s="392" t="str">
        <f>IF(AND('Mapa final'!$K$118="Alta",'Mapa final'!$O$118="Catastrófico"),CONCATENATE("R",'Mapa final'!$A$118),"")</f>
        <v/>
      </c>
      <c r="BC40" s="392"/>
      <c r="BD40" s="392" t="str">
        <f>IF(AND('Mapa final'!$K$121="Alta",'Mapa final'!$O$121="Catastrófico"),CONCATENATE("R",'Mapa final'!$A$121),"")</f>
        <v/>
      </c>
      <c r="BE40" s="392"/>
      <c r="BF40" s="392" t="str">
        <f>IF(AND('Mapa final'!$K$124="Alta",'Mapa final'!$O$124="Catastrófico"),CONCATENATE("R",'Mapa final'!$A$124),"")</f>
        <v/>
      </c>
      <c r="BG40" s="393"/>
      <c r="BH40" s="58"/>
      <c r="BI40" s="435"/>
      <c r="BJ40" s="436"/>
      <c r="BK40" s="436"/>
      <c r="BL40" s="436"/>
      <c r="BM40" s="436"/>
      <c r="BN40" s="437"/>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row>
    <row r="41" spans="1:100" ht="15" customHeight="1" x14ac:dyDescent="0.25">
      <c r="A41" s="58"/>
      <c r="B41" s="298"/>
      <c r="C41" s="298"/>
      <c r="D41" s="299"/>
      <c r="E41" s="461"/>
      <c r="F41" s="462"/>
      <c r="G41" s="462"/>
      <c r="H41" s="462"/>
      <c r="I41" s="463"/>
      <c r="J41" s="397"/>
      <c r="K41" s="395"/>
      <c r="L41" s="395"/>
      <c r="M41" s="395"/>
      <c r="N41" s="395"/>
      <c r="O41" s="395"/>
      <c r="P41" s="395"/>
      <c r="Q41" s="395"/>
      <c r="R41" s="395"/>
      <c r="S41" s="396"/>
      <c r="T41" s="397"/>
      <c r="U41" s="395"/>
      <c r="V41" s="395"/>
      <c r="W41" s="395"/>
      <c r="X41" s="395"/>
      <c r="Y41" s="395"/>
      <c r="Z41" s="395"/>
      <c r="AA41" s="395"/>
      <c r="AB41" s="395"/>
      <c r="AC41" s="396"/>
      <c r="AD41" s="400"/>
      <c r="AE41" s="398"/>
      <c r="AF41" s="398"/>
      <c r="AG41" s="398"/>
      <c r="AH41" s="398"/>
      <c r="AI41" s="398"/>
      <c r="AJ41" s="398"/>
      <c r="AK41" s="398"/>
      <c r="AL41" s="398"/>
      <c r="AM41" s="399"/>
      <c r="AN41" s="400"/>
      <c r="AO41" s="398"/>
      <c r="AP41" s="398"/>
      <c r="AQ41" s="398"/>
      <c r="AR41" s="398"/>
      <c r="AS41" s="398"/>
      <c r="AT41" s="398"/>
      <c r="AU41" s="398"/>
      <c r="AV41" s="398"/>
      <c r="AW41" s="399"/>
      <c r="AX41" s="394"/>
      <c r="AY41" s="392"/>
      <c r="AZ41" s="392"/>
      <c r="BA41" s="392"/>
      <c r="BB41" s="392"/>
      <c r="BC41" s="392"/>
      <c r="BD41" s="392"/>
      <c r="BE41" s="392"/>
      <c r="BF41" s="392"/>
      <c r="BG41" s="393"/>
      <c r="BH41" s="58"/>
      <c r="BI41" s="435"/>
      <c r="BJ41" s="436"/>
      <c r="BK41" s="436"/>
      <c r="BL41" s="436"/>
      <c r="BM41" s="436"/>
      <c r="BN41" s="437"/>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row>
    <row r="42" spans="1:100" ht="15" customHeight="1" x14ac:dyDescent="0.25">
      <c r="A42" s="58"/>
      <c r="B42" s="298"/>
      <c r="C42" s="298"/>
      <c r="D42" s="299"/>
      <c r="E42" s="461"/>
      <c r="F42" s="462"/>
      <c r="G42" s="462"/>
      <c r="H42" s="462"/>
      <c r="I42" s="463"/>
      <c r="J42" s="397" t="str">
        <f>IF(AND('Mapa final'!$K$127="Alta",'Mapa final'!$O$127="Leve"),CONCATENATE("R",'Mapa final'!$A$127),"")</f>
        <v/>
      </c>
      <c r="K42" s="395"/>
      <c r="L42" s="395" t="str">
        <f>IF(AND('Mapa final'!$K$130="Alta",'Mapa final'!$O$130="Leve"),CONCATENATE("R",'Mapa final'!$A$130),"")</f>
        <v/>
      </c>
      <c r="M42" s="395"/>
      <c r="N42" s="395" t="str">
        <f>IF(AND('Mapa final'!$K$133="Alta",'Mapa final'!$O$133="Leve"),CONCATENATE("R",'Mapa final'!$A$133),"")</f>
        <v/>
      </c>
      <c r="O42" s="395"/>
      <c r="P42" s="395" t="str">
        <f>IF(AND('Mapa final'!$K$136="Alta",'Mapa final'!$O$136="Leve"),CONCATENATE("R",'Mapa final'!$A$136),"")</f>
        <v/>
      </c>
      <c r="Q42" s="395"/>
      <c r="R42" s="395" t="str">
        <f>IF(AND('Mapa final'!$K$139="Alta",'Mapa final'!$O$139="Leve"),CONCATENATE("R",'Mapa final'!$A$139),"")</f>
        <v/>
      </c>
      <c r="S42" s="396"/>
      <c r="T42" s="397" t="str">
        <f>IF(AND('Mapa final'!$K$127="Alta",'Mapa final'!$O$127="Menor"),CONCATENATE("R",'Mapa final'!$A$127),"")</f>
        <v/>
      </c>
      <c r="U42" s="395"/>
      <c r="V42" s="395" t="str">
        <f>IF(AND('Mapa final'!$K$130="Alta",'Mapa final'!$O$130="Menor"),CONCATENATE("R",'Mapa final'!$A$130),"")</f>
        <v/>
      </c>
      <c r="W42" s="395"/>
      <c r="X42" s="395" t="str">
        <f>IF(AND('Mapa final'!$K$133="Alta",'Mapa final'!$O$133="Menor"),CONCATENATE("R",'Mapa final'!$A$133),"")</f>
        <v/>
      </c>
      <c r="Y42" s="395"/>
      <c r="Z42" s="395" t="str">
        <f>IF(AND('Mapa final'!$K$136="Alta",'Mapa final'!$O$136="Menor"),CONCATENATE("R",'Mapa final'!$A$136),"")</f>
        <v/>
      </c>
      <c r="AA42" s="395"/>
      <c r="AB42" s="395" t="str">
        <f>IF(AND('Mapa final'!$K$139="Alta",'Mapa final'!$O$139="Menor"),CONCATENATE("R",'Mapa final'!$A$139),"")</f>
        <v/>
      </c>
      <c r="AC42" s="396"/>
      <c r="AD42" s="400" t="str">
        <f>IF(AND('Mapa final'!$K$127="Alta",'Mapa final'!$O$127="Moderado"),CONCATENATE("R",'Mapa final'!$A$127),"")</f>
        <v/>
      </c>
      <c r="AE42" s="398"/>
      <c r="AF42" s="398" t="str">
        <f>IF(AND('Mapa final'!$K$130="Alta",'Mapa final'!$O$130="Moderado"),CONCATENATE("R",'Mapa final'!$A$130),"")</f>
        <v/>
      </c>
      <c r="AG42" s="398"/>
      <c r="AH42" s="398" t="str">
        <f>IF(AND('Mapa final'!$K$133="Alta",'Mapa final'!$O$133="Moderado"),CONCATENATE("R",'Mapa final'!$A$133),"")</f>
        <v/>
      </c>
      <c r="AI42" s="398"/>
      <c r="AJ42" s="398" t="str">
        <f>IF(AND('Mapa final'!$K$136="Alta",'Mapa final'!$O$136="Moderado"),CONCATENATE("R",'Mapa final'!$A$136),"")</f>
        <v/>
      </c>
      <c r="AK42" s="398"/>
      <c r="AL42" s="398" t="str">
        <f>IF(AND('Mapa final'!$K$139="Alta",'Mapa final'!$O$139="Moderado"),CONCATENATE("R",'Mapa final'!$A$139),"")</f>
        <v/>
      </c>
      <c r="AM42" s="399"/>
      <c r="AN42" s="400" t="str">
        <f>IF(AND('Mapa final'!$K$127="Alta",'Mapa final'!$O$127="Mayor"),CONCATENATE("R",'Mapa final'!$A$127),"")</f>
        <v/>
      </c>
      <c r="AO42" s="398"/>
      <c r="AP42" s="398" t="str">
        <f>IF(AND('Mapa final'!$K$130="Alta",'Mapa final'!$O$130="Mayor"),CONCATENATE("R",'Mapa final'!$A$130),"")</f>
        <v/>
      </c>
      <c r="AQ42" s="398"/>
      <c r="AR42" s="398" t="str">
        <f>IF(AND('Mapa final'!$K$133="Alta",'Mapa final'!$O$133="Mayor"),CONCATENATE("R",'Mapa final'!$A$133),"")</f>
        <v/>
      </c>
      <c r="AS42" s="398"/>
      <c r="AT42" s="398" t="str">
        <f>IF(AND('Mapa final'!$K$136="Alta",'Mapa final'!$O$136="Mayor"),CONCATENATE("R",'Mapa final'!$A$136),"")</f>
        <v/>
      </c>
      <c r="AU42" s="398"/>
      <c r="AV42" s="398" t="str">
        <f>IF(AND('Mapa final'!$K$139="Alta",'Mapa final'!$O$139="Mayor"),CONCATENATE("R",'Mapa final'!$A$139),"")</f>
        <v/>
      </c>
      <c r="AW42" s="399"/>
      <c r="AX42" s="394" t="str">
        <f>IF(AND('Mapa final'!$K$127="Alta",'Mapa final'!$O$127="Catastrófico"),CONCATENATE("R",'Mapa final'!$A$127),"")</f>
        <v/>
      </c>
      <c r="AY42" s="392"/>
      <c r="AZ42" s="392" t="str">
        <f>IF(AND('Mapa final'!$K$130="Alta",'Mapa final'!$O$130="Catastrófico"),CONCATENATE("R",'Mapa final'!$A$130),"")</f>
        <v/>
      </c>
      <c r="BA42" s="392"/>
      <c r="BB42" s="392" t="str">
        <f>IF(AND('Mapa final'!$K$133="Alta",'Mapa final'!$O$133="Catastrófico"),CONCATENATE("R",'Mapa final'!$A$133),"")</f>
        <v/>
      </c>
      <c r="BC42" s="392"/>
      <c r="BD42" s="392" t="str">
        <f>IF(AND('Mapa final'!$K$136="Alta",'Mapa final'!$O$136="Catastrófico"),CONCATENATE("R",'Mapa final'!$A$136),"")</f>
        <v/>
      </c>
      <c r="BE42" s="392"/>
      <c r="BF42" s="392" t="str">
        <f>IF(AND('Mapa final'!$K$139="Alta",'Mapa final'!$O$139="Catastrófico"),CONCATENATE("R",'Mapa final'!$A$139),"")</f>
        <v/>
      </c>
      <c r="BG42" s="393"/>
      <c r="BH42" s="58"/>
      <c r="BI42" s="435"/>
      <c r="BJ42" s="436"/>
      <c r="BK42" s="436"/>
      <c r="BL42" s="436"/>
      <c r="BM42" s="436"/>
      <c r="BN42" s="437"/>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row>
    <row r="43" spans="1:100" ht="15" customHeight="1" x14ac:dyDescent="0.25">
      <c r="A43" s="58"/>
      <c r="B43" s="298"/>
      <c r="C43" s="298"/>
      <c r="D43" s="299"/>
      <c r="E43" s="461"/>
      <c r="F43" s="462"/>
      <c r="G43" s="462"/>
      <c r="H43" s="462"/>
      <c r="I43" s="463"/>
      <c r="J43" s="397"/>
      <c r="K43" s="395"/>
      <c r="L43" s="395"/>
      <c r="M43" s="395"/>
      <c r="N43" s="395"/>
      <c r="O43" s="395"/>
      <c r="P43" s="395"/>
      <c r="Q43" s="395"/>
      <c r="R43" s="395"/>
      <c r="S43" s="396"/>
      <c r="T43" s="397"/>
      <c r="U43" s="395"/>
      <c r="V43" s="395"/>
      <c r="W43" s="395"/>
      <c r="X43" s="395"/>
      <c r="Y43" s="395"/>
      <c r="Z43" s="395"/>
      <c r="AA43" s="395"/>
      <c r="AB43" s="395"/>
      <c r="AC43" s="396"/>
      <c r="AD43" s="400"/>
      <c r="AE43" s="398"/>
      <c r="AF43" s="398"/>
      <c r="AG43" s="398"/>
      <c r="AH43" s="398"/>
      <c r="AI43" s="398"/>
      <c r="AJ43" s="398"/>
      <c r="AK43" s="398"/>
      <c r="AL43" s="398"/>
      <c r="AM43" s="399"/>
      <c r="AN43" s="400"/>
      <c r="AO43" s="398"/>
      <c r="AP43" s="398"/>
      <c r="AQ43" s="398"/>
      <c r="AR43" s="398"/>
      <c r="AS43" s="398"/>
      <c r="AT43" s="398"/>
      <c r="AU43" s="398"/>
      <c r="AV43" s="398"/>
      <c r="AW43" s="399"/>
      <c r="AX43" s="394"/>
      <c r="AY43" s="392"/>
      <c r="AZ43" s="392"/>
      <c r="BA43" s="392"/>
      <c r="BB43" s="392"/>
      <c r="BC43" s="392"/>
      <c r="BD43" s="392"/>
      <c r="BE43" s="392"/>
      <c r="BF43" s="392"/>
      <c r="BG43" s="393"/>
      <c r="BH43" s="58"/>
      <c r="BI43" s="435"/>
      <c r="BJ43" s="436"/>
      <c r="BK43" s="436"/>
      <c r="BL43" s="436"/>
      <c r="BM43" s="436"/>
      <c r="BN43" s="437"/>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row>
    <row r="44" spans="1:100" ht="15" customHeight="1" x14ac:dyDescent="0.25">
      <c r="A44" s="58"/>
      <c r="B44" s="298"/>
      <c r="C44" s="298"/>
      <c r="D44" s="299"/>
      <c r="E44" s="461"/>
      <c r="F44" s="462"/>
      <c r="G44" s="462"/>
      <c r="H44" s="462"/>
      <c r="I44" s="463"/>
      <c r="J44" s="397" t="str">
        <f>IF(AND('Mapa final'!$K$142="Alta",'Mapa final'!$O$142="Leve"),CONCATENATE("R",'Mapa final'!$A$142),"")</f>
        <v/>
      </c>
      <c r="K44" s="395"/>
      <c r="L44" s="395" t="str">
        <f>IF(AND('Mapa final'!$K$145="Alta",'Mapa final'!$O$145="Leve"),CONCATENATE("R",'Mapa final'!$A$145),"")</f>
        <v/>
      </c>
      <c r="M44" s="395"/>
      <c r="N44" s="395" t="str">
        <f>IF(AND('Mapa final'!$K$148="Alta",'Mapa final'!$O$148="Leve"),CONCATENATE("R",'Mapa final'!$A$148),"")</f>
        <v/>
      </c>
      <c r="O44" s="395"/>
      <c r="P44" s="395" t="str">
        <f>IF(AND('Mapa final'!$K$151="Alta",'Mapa final'!$O$151="Leve"),CONCATENATE("R",'Mapa final'!$A$151),"")</f>
        <v/>
      </c>
      <c r="Q44" s="395"/>
      <c r="R44" s="395" t="str">
        <f>IF(AND('Mapa final'!$K$154="Alta",'Mapa final'!$O$154="Leve"),CONCATENATE("R",'Mapa final'!$A$154),"")</f>
        <v/>
      </c>
      <c r="S44" s="396"/>
      <c r="T44" s="397" t="str">
        <f>IF(AND('Mapa final'!$K$142="Alta",'Mapa final'!$O$142="Menor"),CONCATENATE("R",'Mapa final'!$A$142),"")</f>
        <v/>
      </c>
      <c r="U44" s="395"/>
      <c r="V44" s="395" t="str">
        <f>IF(AND('Mapa final'!$K$145="Alta",'Mapa final'!$O$145="Menor"),CONCATENATE("R",'Mapa final'!$A$145),"")</f>
        <v/>
      </c>
      <c r="W44" s="395"/>
      <c r="X44" s="395" t="str">
        <f>IF(AND('Mapa final'!$K$148="Alta",'Mapa final'!$O$148="Menor"),CONCATENATE("R",'Mapa final'!$A$148),"")</f>
        <v/>
      </c>
      <c r="Y44" s="395"/>
      <c r="Z44" s="395" t="str">
        <f>IF(AND('Mapa final'!$K$151="Alta",'Mapa final'!$O$151="Menor"),CONCATENATE("R",'Mapa final'!$A$151),"")</f>
        <v/>
      </c>
      <c r="AA44" s="395"/>
      <c r="AB44" s="395" t="str">
        <f>IF(AND('Mapa final'!$K$154="Alta",'Mapa final'!$O$154="Menor"),CONCATENATE("R",'Mapa final'!$A$154),"")</f>
        <v/>
      </c>
      <c r="AC44" s="396"/>
      <c r="AD44" s="400" t="str">
        <f>IF(AND('Mapa final'!$K$142="Alta",'Mapa final'!$O$142="Moderado"),CONCATENATE("R",'Mapa final'!$A$142),"")</f>
        <v/>
      </c>
      <c r="AE44" s="398"/>
      <c r="AF44" s="398" t="str">
        <f>IF(AND('Mapa final'!$K$145="Alta",'Mapa final'!$O$145="Moderado"),CONCATENATE("R",'Mapa final'!$A$145),"")</f>
        <v/>
      </c>
      <c r="AG44" s="398"/>
      <c r="AH44" s="398" t="str">
        <f>IF(AND('Mapa final'!$K$148="Alta",'Mapa final'!$O$148="Moderado"),CONCATENATE("R",'Mapa final'!$A$148),"")</f>
        <v/>
      </c>
      <c r="AI44" s="398"/>
      <c r="AJ44" s="398" t="str">
        <f>IF(AND('Mapa final'!$K$151="Alta",'Mapa final'!$O$151="Moderado"),CONCATENATE("R",'Mapa final'!$A$151),"")</f>
        <v/>
      </c>
      <c r="AK44" s="398"/>
      <c r="AL44" s="398" t="str">
        <f>IF(AND('Mapa final'!$K$154="Alta",'Mapa final'!$O$154="Moderado"),CONCATENATE("R",'Mapa final'!$A$154),"")</f>
        <v/>
      </c>
      <c r="AM44" s="399"/>
      <c r="AN44" s="400" t="str">
        <f>IF(AND('Mapa final'!$K$142="Alta",'Mapa final'!$O$142="Mayor"),CONCATENATE("R",'Mapa final'!$A$142),"")</f>
        <v/>
      </c>
      <c r="AO44" s="398"/>
      <c r="AP44" s="398" t="str">
        <f>IF(AND('Mapa final'!$K$145="Alta",'Mapa final'!$O$145="Mayor"),CONCATENATE("R",'Mapa final'!$A$145),"")</f>
        <v/>
      </c>
      <c r="AQ44" s="398"/>
      <c r="AR44" s="398" t="str">
        <f>IF(AND('Mapa final'!$K$148="Alta",'Mapa final'!$O$148="Mayor"),CONCATENATE("R",'Mapa final'!$A$148),"")</f>
        <v/>
      </c>
      <c r="AS44" s="398"/>
      <c r="AT44" s="398" t="str">
        <f>IF(AND('Mapa final'!$K$151="Alta",'Mapa final'!$O$151="Mayor"),CONCATENATE("R",'Mapa final'!$A$151),"")</f>
        <v/>
      </c>
      <c r="AU44" s="398"/>
      <c r="AV44" s="398" t="str">
        <f>IF(AND('Mapa final'!$K$154="Alta",'Mapa final'!$O$154="Mayor"),CONCATENATE("R",'Mapa final'!$A$154),"")</f>
        <v/>
      </c>
      <c r="AW44" s="399"/>
      <c r="AX44" s="394" t="str">
        <f>IF(AND('Mapa final'!$K$142="Alta",'Mapa final'!$O$142="Catastrófico"),CONCATENATE("R",'Mapa final'!$A$142),"")</f>
        <v/>
      </c>
      <c r="AY44" s="392"/>
      <c r="AZ44" s="392" t="str">
        <f>IF(AND('Mapa final'!$K$145="Alta",'Mapa final'!$O$145="Catastrófico"),CONCATENATE("R",'Mapa final'!$A$145),"")</f>
        <v/>
      </c>
      <c r="BA44" s="392"/>
      <c r="BB44" s="392" t="str">
        <f>IF(AND('Mapa final'!$K$148="Alta",'Mapa final'!$O$148="Catastrófico"),CONCATENATE("R",'Mapa final'!$A$148),"")</f>
        <v/>
      </c>
      <c r="BC44" s="392"/>
      <c r="BD44" s="392" t="str">
        <f>IF(AND('Mapa final'!$K$151="Alta",'Mapa final'!$O$151="Catastrófico"),CONCATENATE("R",'Mapa final'!$A$151),"")</f>
        <v/>
      </c>
      <c r="BE44" s="392"/>
      <c r="BF44" s="392" t="str">
        <f>IF(AND('Mapa final'!$K$154="Alta",'Mapa final'!$O$154="Catastrófico"),CONCATENATE("R",'Mapa final'!$A$154),"")</f>
        <v/>
      </c>
      <c r="BG44" s="393"/>
      <c r="BH44" s="58"/>
      <c r="BI44" s="435"/>
      <c r="BJ44" s="436"/>
      <c r="BK44" s="436"/>
      <c r="BL44" s="436"/>
      <c r="BM44" s="436"/>
      <c r="BN44" s="437"/>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row>
    <row r="45" spans="1:100" ht="15" customHeight="1" thickBot="1" x14ac:dyDescent="0.3">
      <c r="A45" s="58"/>
      <c r="B45" s="298"/>
      <c r="C45" s="298"/>
      <c r="D45" s="299"/>
      <c r="E45" s="461"/>
      <c r="F45" s="462"/>
      <c r="G45" s="462"/>
      <c r="H45" s="462"/>
      <c r="I45" s="463"/>
      <c r="J45" s="407"/>
      <c r="K45" s="408"/>
      <c r="L45" s="408"/>
      <c r="M45" s="408"/>
      <c r="N45" s="408"/>
      <c r="O45" s="408"/>
      <c r="P45" s="408"/>
      <c r="Q45" s="408"/>
      <c r="R45" s="408"/>
      <c r="S45" s="409"/>
      <c r="T45" s="407"/>
      <c r="U45" s="408"/>
      <c r="V45" s="408"/>
      <c r="W45" s="408"/>
      <c r="X45" s="408"/>
      <c r="Y45" s="408"/>
      <c r="Z45" s="408"/>
      <c r="AA45" s="408"/>
      <c r="AB45" s="408"/>
      <c r="AC45" s="409"/>
      <c r="AD45" s="401"/>
      <c r="AE45" s="402"/>
      <c r="AF45" s="402"/>
      <c r="AG45" s="402"/>
      <c r="AH45" s="402"/>
      <c r="AI45" s="402"/>
      <c r="AJ45" s="402"/>
      <c r="AK45" s="402"/>
      <c r="AL45" s="402"/>
      <c r="AM45" s="403"/>
      <c r="AN45" s="401"/>
      <c r="AO45" s="402"/>
      <c r="AP45" s="402"/>
      <c r="AQ45" s="402"/>
      <c r="AR45" s="402"/>
      <c r="AS45" s="402"/>
      <c r="AT45" s="402"/>
      <c r="AU45" s="402"/>
      <c r="AV45" s="402"/>
      <c r="AW45" s="403"/>
      <c r="AX45" s="414"/>
      <c r="AY45" s="413"/>
      <c r="AZ45" s="413"/>
      <c r="BA45" s="413"/>
      <c r="BB45" s="413"/>
      <c r="BC45" s="413"/>
      <c r="BD45" s="413"/>
      <c r="BE45" s="413"/>
      <c r="BF45" s="413"/>
      <c r="BG45" s="415"/>
      <c r="BH45" s="58"/>
      <c r="BI45" s="435"/>
      <c r="BJ45" s="436"/>
      <c r="BK45" s="436"/>
      <c r="BL45" s="436"/>
      <c r="BM45" s="436"/>
      <c r="BN45" s="437"/>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row>
    <row r="46" spans="1:100" ht="15" customHeight="1" x14ac:dyDescent="0.25">
      <c r="A46" s="58"/>
      <c r="B46" s="298"/>
      <c r="C46" s="298"/>
      <c r="D46" s="299"/>
      <c r="E46" s="459" t="s">
        <v>108</v>
      </c>
      <c r="F46" s="460"/>
      <c r="G46" s="460"/>
      <c r="H46" s="460"/>
      <c r="I46" s="460"/>
      <c r="J46" s="404" t="str">
        <f>IF(AND('Mapa final'!$K$7="Media",'Mapa final'!$O$7="Leve"),CONCATENATE("R",'Mapa final'!$A$7),"")</f>
        <v/>
      </c>
      <c r="K46" s="405"/>
      <c r="L46" s="405" t="str">
        <f>IF(AND('Mapa final'!$K$10="Media",'Mapa final'!$O$10="Leve"),CONCATENATE("R",'Mapa final'!$A$10),"")</f>
        <v/>
      </c>
      <c r="M46" s="405"/>
      <c r="N46" s="405" t="str">
        <f>IF(AND('Mapa final'!$K$13="Media",'Mapa final'!$O$13="Leve"),CONCATENATE("R",'Mapa final'!$A$13),"")</f>
        <v/>
      </c>
      <c r="O46" s="405"/>
      <c r="P46" s="405" t="str">
        <f>IF(AND('Mapa final'!$K$16="Media",'Mapa final'!$O$16="Leve"),CONCATENATE("R",'Mapa final'!$A$16),"")</f>
        <v>R4</v>
      </c>
      <c r="Q46" s="405"/>
      <c r="R46" s="405" t="str">
        <f>IF(AND('Mapa final'!$K$19="Media",'Mapa final'!$O$19="Leve"),CONCATENATE("R",'Mapa final'!$A$19),"")</f>
        <v>R5</v>
      </c>
      <c r="S46" s="406"/>
      <c r="T46" s="404" t="str">
        <f>IF(AND('Mapa final'!$K$7="Media",'Mapa final'!$O$7="Menor"),CONCATENATE("R",'Mapa final'!$A$7),"")</f>
        <v/>
      </c>
      <c r="U46" s="405"/>
      <c r="V46" s="405" t="str">
        <f>IF(AND('Mapa final'!$K$10="Media",'Mapa final'!$O$10="Menor"),CONCATENATE("R",'Mapa final'!$A$10),"")</f>
        <v/>
      </c>
      <c r="W46" s="405"/>
      <c r="X46" s="405" t="str">
        <f>IF(AND('Mapa final'!$K$13="Media",'Mapa final'!$O$13="Menor"),CONCATENATE("R",'Mapa final'!$A$13),"")</f>
        <v/>
      </c>
      <c r="Y46" s="405"/>
      <c r="Z46" s="405" t="str">
        <f>IF(AND('Mapa final'!$K$16="Media",'Mapa final'!$O$16="Menor"),CONCATENATE("R",'Mapa final'!$A$16),"")</f>
        <v/>
      </c>
      <c r="AA46" s="405"/>
      <c r="AB46" s="405" t="str">
        <f>IF(AND('Mapa final'!$K$19="Media",'Mapa final'!$O$19="Menor"),CONCATENATE("R",'Mapa final'!$A$19),"")</f>
        <v/>
      </c>
      <c r="AC46" s="406"/>
      <c r="AD46" s="404" t="str">
        <f>IF(AND('Mapa final'!$K$7="Media",'Mapa final'!$O$7="Moderado"),CONCATENATE("R",'Mapa final'!$A$7),"")</f>
        <v/>
      </c>
      <c r="AE46" s="405"/>
      <c r="AF46" s="405" t="str">
        <f>IF(AND('Mapa final'!$K$10="Media",'Mapa final'!$O$10="Moderado"),CONCATENATE("R",'Mapa final'!$A$10),"")</f>
        <v>R2</v>
      </c>
      <c r="AG46" s="405"/>
      <c r="AH46" s="405" t="str">
        <f>IF(AND('Mapa final'!$K$13="Media",'Mapa final'!$O$13="Moderado"),CONCATENATE("R",'Mapa final'!$A$13),"")</f>
        <v/>
      </c>
      <c r="AI46" s="405"/>
      <c r="AJ46" s="405" t="str">
        <f>IF(AND('Mapa final'!$K$16="Media",'Mapa final'!$O$16="Moderado"),CONCATENATE("R",'Mapa final'!$A$16),"")</f>
        <v/>
      </c>
      <c r="AK46" s="405"/>
      <c r="AL46" s="405" t="str">
        <f>IF(AND('Mapa final'!$K$19="Media",'Mapa final'!$O$19="Moderado"),CONCATENATE("R",'Mapa final'!$A$19),"")</f>
        <v/>
      </c>
      <c r="AM46" s="406"/>
      <c r="AN46" s="410" t="str">
        <f>IF(AND('Mapa final'!$K$7="Media",'Mapa final'!$O$7="Mayor"),CONCATENATE("R",'Mapa final'!$A$7),"")</f>
        <v/>
      </c>
      <c r="AO46" s="411"/>
      <c r="AP46" s="411" t="str">
        <f>IF(AND('Mapa final'!$K$10="Media",'Mapa final'!$O$10="Mayor"),CONCATENATE("R",'Mapa final'!$A$10),"")</f>
        <v/>
      </c>
      <c r="AQ46" s="411"/>
      <c r="AR46" s="411" t="str">
        <f>IF(AND('Mapa final'!$K$13="Media",'Mapa final'!$O$13="Mayor"),CONCATENATE("R",'Mapa final'!$A$13),"")</f>
        <v/>
      </c>
      <c r="AS46" s="411"/>
      <c r="AT46" s="411" t="str">
        <f>IF(AND('Mapa final'!$K$16="Media",'Mapa final'!$O$16="Mayor"),CONCATENATE("R",'Mapa final'!$A$16),"")</f>
        <v/>
      </c>
      <c r="AU46" s="411"/>
      <c r="AV46" s="411" t="str">
        <f>IF(AND('Mapa final'!$K$19="Media",'Mapa final'!$O$19="Mayor"),CONCATENATE("R",'Mapa final'!$A$19),"")</f>
        <v/>
      </c>
      <c r="AW46" s="412"/>
      <c r="AX46" s="417" t="str">
        <f>IF(AND('Mapa final'!$K$7="Media",'Mapa final'!$O$7="Catastrófico"),CONCATENATE("R",'Mapa final'!$A$7),"")</f>
        <v/>
      </c>
      <c r="AY46" s="416"/>
      <c r="AZ46" s="416" t="str">
        <f>IF(AND('Mapa final'!$K$10="Media",'Mapa final'!$O$10="Catastrófico"),CONCATENATE("R",'Mapa final'!$A$10),"")</f>
        <v/>
      </c>
      <c r="BA46" s="416"/>
      <c r="BB46" s="416" t="str">
        <f>IF(AND('Mapa final'!$K$13="Media",'Mapa final'!$O$13="Catastrófico"),CONCATENATE("R",'Mapa final'!$A$13),"")</f>
        <v/>
      </c>
      <c r="BC46" s="416"/>
      <c r="BD46" s="416" t="str">
        <f>IF(AND('Mapa final'!$K$16="Media",'Mapa final'!$O$16="Catastrófico"),CONCATENATE("R",'Mapa final'!$A$16),"")</f>
        <v/>
      </c>
      <c r="BE46" s="416"/>
      <c r="BF46" s="416" t="str">
        <f>IF(AND('Mapa final'!$K$19="Media",'Mapa final'!$O$19="Catastrófico"),CONCATENATE("R",'Mapa final'!$A$19),"")</f>
        <v/>
      </c>
      <c r="BG46" s="473"/>
      <c r="BH46" s="58"/>
      <c r="BI46" s="435"/>
      <c r="BJ46" s="436"/>
      <c r="BK46" s="436"/>
      <c r="BL46" s="436"/>
      <c r="BM46" s="436"/>
      <c r="BN46" s="437"/>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row>
    <row r="47" spans="1:100" ht="15" customHeight="1" x14ac:dyDescent="0.25">
      <c r="A47" s="58"/>
      <c r="B47" s="298"/>
      <c r="C47" s="298"/>
      <c r="D47" s="299"/>
      <c r="E47" s="461"/>
      <c r="F47" s="462"/>
      <c r="G47" s="462"/>
      <c r="H47" s="462"/>
      <c r="I47" s="463"/>
      <c r="J47" s="397"/>
      <c r="K47" s="395"/>
      <c r="L47" s="395"/>
      <c r="M47" s="395"/>
      <c r="N47" s="395"/>
      <c r="O47" s="395"/>
      <c r="P47" s="395"/>
      <c r="Q47" s="395"/>
      <c r="R47" s="395"/>
      <c r="S47" s="396"/>
      <c r="T47" s="397"/>
      <c r="U47" s="395"/>
      <c r="V47" s="395"/>
      <c r="W47" s="395"/>
      <c r="X47" s="395"/>
      <c r="Y47" s="395"/>
      <c r="Z47" s="395"/>
      <c r="AA47" s="395"/>
      <c r="AB47" s="395"/>
      <c r="AC47" s="396"/>
      <c r="AD47" s="397"/>
      <c r="AE47" s="395"/>
      <c r="AF47" s="395"/>
      <c r="AG47" s="395"/>
      <c r="AH47" s="395"/>
      <c r="AI47" s="395"/>
      <c r="AJ47" s="395"/>
      <c r="AK47" s="395"/>
      <c r="AL47" s="395"/>
      <c r="AM47" s="396"/>
      <c r="AN47" s="400"/>
      <c r="AO47" s="398"/>
      <c r="AP47" s="398"/>
      <c r="AQ47" s="398"/>
      <c r="AR47" s="398"/>
      <c r="AS47" s="398"/>
      <c r="AT47" s="398"/>
      <c r="AU47" s="398"/>
      <c r="AV47" s="398"/>
      <c r="AW47" s="399"/>
      <c r="AX47" s="394"/>
      <c r="AY47" s="392"/>
      <c r="AZ47" s="392"/>
      <c r="BA47" s="392"/>
      <c r="BB47" s="392"/>
      <c r="BC47" s="392"/>
      <c r="BD47" s="392"/>
      <c r="BE47" s="392"/>
      <c r="BF47" s="392"/>
      <c r="BG47" s="393"/>
      <c r="BH47" s="58"/>
      <c r="BI47" s="435"/>
      <c r="BJ47" s="436"/>
      <c r="BK47" s="436"/>
      <c r="BL47" s="436"/>
      <c r="BM47" s="436"/>
      <c r="BN47" s="437"/>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row>
    <row r="48" spans="1:100" ht="15" customHeight="1" x14ac:dyDescent="0.25">
      <c r="A48" s="58"/>
      <c r="B48" s="298"/>
      <c r="C48" s="298"/>
      <c r="D48" s="299"/>
      <c r="E48" s="461"/>
      <c r="F48" s="462"/>
      <c r="G48" s="462"/>
      <c r="H48" s="462"/>
      <c r="I48" s="463"/>
      <c r="J48" s="397" t="str">
        <f>IF(AND('Mapa final'!$K$22="Media",'Mapa final'!$O$22="Leve"),CONCATENATE("R",'Mapa final'!$A$22),"")</f>
        <v/>
      </c>
      <c r="K48" s="395"/>
      <c r="L48" s="395" t="str">
        <f>IF(AND('Mapa final'!$K$25="Media",'Mapa final'!$O$25="Leve"),CONCATENATE("R",'Mapa final'!$A$25),"")</f>
        <v/>
      </c>
      <c r="M48" s="395"/>
      <c r="N48" s="395" t="str">
        <f>IF(AND('Mapa final'!$K$28="Media",'Mapa final'!$O$28="Leve"),CONCATENATE("R",'Mapa final'!$A$28),"")</f>
        <v/>
      </c>
      <c r="O48" s="395"/>
      <c r="P48" s="395" t="str">
        <f>IF(AND('Mapa final'!$K$31="Media",'Mapa final'!$O$31="Leve"),CONCATENATE("R",'Mapa final'!$A$31),"")</f>
        <v/>
      </c>
      <c r="Q48" s="395"/>
      <c r="R48" s="395" t="str">
        <f>IF(AND('Mapa final'!$K$34="Media",'Mapa final'!$O$34="Leve"),CONCATENATE("R",'Mapa final'!$A$34),"")</f>
        <v/>
      </c>
      <c r="S48" s="396"/>
      <c r="T48" s="397" t="str">
        <f>IF(AND('Mapa final'!$K$22="Media",'Mapa final'!$O$22="Menor"),CONCATENATE("R",'Mapa final'!$A$22),"")</f>
        <v/>
      </c>
      <c r="U48" s="395"/>
      <c r="V48" s="395" t="str">
        <f>IF(AND('Mapa final'!$K$25="Media",'Mapa final'!$O$25="Menor"),CONCATENATE("R",'Mapa final'!$A$25),"")</f>
        <v/>
      </c>
      <c r="W48" s="395"/>
      <c r="X48" s="395" t="str">
        <f>IF(AND('Mapa final'!$K$28="Media",'Mapa final'!$O$28="Menor"),CONCATENATE("R",'Mapa final'!$A$28),"")</f>
        <v/>
      </c>
      <c r="Y48" s="395"/>
      <c r="Z48" s="395" t="str">
        <f>IF(AND('Mapa final'!$K$31="Media",'Mapa final'!$O$31="Menor"),CONCATENATE("R",'Mapa final'!$A$31),"")</f>
        <v/>
      </c>
      <c r="AA48" s="395"/>
      <c r="AB48" s="395" t="str">
        <f>IF(AND('Mapa final'!$K$34="Media",'Mapa final'!$O$34="Menor"),CONCATENATE("R",'Mapa final'!$A$34),"")</f>
        <v/>
      </c>
      <c r="AC48" s="396"/>
      <c r="AD48" s="397" t="str">
        <f>IF(AND('Mapa final'!$K$22="Media",'Mapa final'!$O$22="Moderado"),CONCATENATE("R",'Mapa final'!$A$22),"")</f>
        <v/>
      </c>
      <c r="AE48" s="395"/>
      <c r="AF48" s="395" t="str">
        <f>IF(AND('Mapa final'!$K$25="Media",'Mapa final'!$O$25="Moderado"),CONCATENATE("R",'Mapa final'!$A$25),"")</f>
        <v/>
      </c>
      <c r="AG48" s="395"/>
      <c r="AH48" s="395" t="str">
        <f>IF(AND('Mapa final'!$K$28="Media",'Mapa final'!$O$28="Moderado"),CONCATENATE("R",'Mapa final'!$A$28),"")</f>
        <v/>
      </c>
      <c r="AI48" s="395"/>
      <c r="AJ48" s="395" t="str">
        <f>IF(AND('Mapa final'!$K$31="Media",'Mapa final'!$O$31="Moderado"),CONCATENATE("R",'Mapa final'!$A$31),"")</f>
        <v/>
      </c>
      <c r="AK48" s="395"/>
      <c r="AL48" s="395" t="str">
        <f>IF(AND('Mapa final'!$K$34="Media",'Mapa final'!$O$34="Moderado"),CONCATENATE("R",'Mapa final'!$A$34),"")</f>
        <v/>
      </c>
      <c r="AM48" s="396"/>
      <c r="AN48" s="400" t="str">
        <f>IF(AND('Mapa final'!$K$22="Media",'Mapa final'!$O$22="Mayor"),CONCATENATE("R",'Mapa final'!$A$22),"")</f>
        <v/>
      </c>
      <c r="AO48" s="398"/>
      <c r="AP48" s="398" t="str">
        <f>IF(AND('Mapa final'!$K$25="Media",'Mapa final'!$O$25="Mayor"),CONCATENATE("R",'Mapa final'!$A$25),"")</f>
        <v/>
      </c>
      <c r="AQ48" s="398"/>
      <c r="AR48" s="398" t="str">
        <f>IF(AND('Mapa final'!$K$28="Media",'Mapa final'!$O$28="Mayor"),CONCATENATE("R",'Mapa final'!$A$28),"")</f>
        <v/>
      </c>
      <c r="AS48" s="398"/>
      <c r="AT48" s="398" t="str">
        <f>IF(AND('Mapa final'!$K$31="Media",'Mapa final'!$O$31="Mayor"),CONCATENATE("R",'Mapa final'!$A$31),"")</f>
        <v/>
      </c>
      <c r="AU48" s="398"/>
      <c r="AV48" s="398" t="str">
        <f>IF(AND('Mapa final'!$K$34="Media",'Mapa final'!$O$34="Mayor"),CONCATENATE("R",'Mapa final'!$A$34),"")</f>
        <v/>
      </c>
      <c r="AW48" s="399"/>
      <c r="AX48" s="394" t="str">
        <f>IF(AND('Mapa final'!$K$22="Media",'Mapa final'!$O$22="Catastrófico"),CONCATENATE("R",'Mapa final'!$A$22),"")</f>
        <v/>
      </c>
      <c r="AY48" s="392"/>
      <c r="AZ48" s="392" t="str">
        <f>IF(AND('Mapa final'!$K$25="Media",'Mapa final'!$O$25="Catastrófico"),CONCATENATE("R",'Mapa final'!$A$25),"")</f>
        <v/>
      </c>
      <c r="BA48" s="392"/>
      <c r="BB48" s="392" t="str">
        <f>IF(AND('Mapa final'!$K$28="Media",'Mapa final'!$O$28="Catastrófico"),CONCATENATE("R",'Mapa final'!$A$28),"")</f>
        <v/>
      </c>
      <c r="BC48" s="392"/>
      <c r="BD48" s="392" t="str">
        <f>IF(AND('Mapa final'!$K$31="Media",'Mapa final'!$O$31="Catastrófico"),CONCATENATE("R",'Mapa final'!$A$31),"")</f>
        <v/>
      </c>
      <c r="BE48" s="392"/>
      <c r="BF48" s="392" t="str">
        <f>IF(AND('Mapa final'!$K$34="Media",'Mapa final'!$O$34="Catastrófico"),CONCATENATE("R",'Mapa final'!$A$34),"")</f>
        <v/>
      </c>
      <c r="BG48" s="393"/>
      <c r="BH48" s="58"/>
      <c r="BI48" s="435"/>
      <c r="BJ48" s="436"/>
      <c r="BK48" s="436"/>
      <c r="BL48" s="436"/>
      <c r="BM48" s="436"/>
      <c r="BN48" s="437"/>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row>
    <row r="49" spans="1:100" ht="15" customHeight="1" x14ac:dyDescent="0.25">
      <c r="A49" s="58"/>
      <c r="B49" s="298"/>
      <c r="C49" s="298"/>
      <c r="D49" s="299"/>
      <c r="E49" s="461"/>
      <c r="F49" s="462"/>
      <c r="G49" s="462"/>
      <c r="H49" s="462"/>
      <c r="I49" s="463"/>
      <c r="J49" s="397"/>
      <c r="K49" s="395"/>
      <c r="L49" s="395"/>
      <c r="M49" s="395"/>
      <c r="N49" s="395"/>
      <c r="O49" s="395"/>
      <c r="P49" s="395"/>
      <c r="Q49" s="395"/>
      <c r="R49" s="395"/>
      <c r="S49" s="396"/>
      <c r="T49" s="397"/>
      <c r="U49" s="395"/>
      <c r="V49" s="395"/>
      <c r="W49" s="395"/>
      <c r="X49" s="395"/>
      <c r="Y49" s="395"/>
      <c r="Z49" s="395"/>
      <c r="AA49" s="395"/>
      <c r="AB49" s="395"/>
      <c r="AC49" s="396"/>
      <c r="AD49" s="397"/>
      <c r="AE49" s="395"/>
      <c r="AF49" s="395"/>
      <c r="AG49" s="395"/>
      <c r="AH49" s="395"/>
      <c r="AI49" s="395"/>
      <c r="AJ49" s="395"/>
      <c r="AK49" s="395"/>
      <c r="AL49" s="395"/>
      <c r="AM49" s="396"/>
      <c r="AN49" s="400"/>
      <c r="AO49" s="398"/>
      <c r="AP49" s="398"/>
      <c r="AQ49" s="398"/>
      <c r="AR49" s="398"/>
      <c r="AS49" s="398"/>
      <c r="AT49" s="398"/>
      <c r="AU49" s="398"/>
      <c r="AV49" s="398"/>
      <c r="AW49" s="399"/>
      <c r="AX49" s="394"/>
      <c r="AY49" s="392"/>
      <c r="AZ49" s="392"/>
      <c r="BA49" s="392"/>
      <c r="BB49" s="392"/>
      <c r="BC49" s="392"/>
      <c r="BD49" s="392"/>
      <c r="BE49" s="392"/>
      <c r="BF49" s="392"/>
      <c r="BG49" s="393"/>
      <c r="BH49" s="58"/>
      <c r="BI49" s="435"/>
      <c r="BJ49" s="436"/>
      <c r="BK49" s="436"/>
      <c r="BL49" s="436"/>
      <c r="BM49" s="436"/>
      <c r="BN49" s="437"/>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row>
    <row r="50" spans="1:100" ht="15" customHeight="1" x14ac:dyDescent="0.25">
      <c r="A50" s="58"/>
      <c r="B50" s="298"/>
      <c r="C50" s="298"/>
      <c r="D50" s="299"/>
      <c r="E50" s="461"/>
      <c r="F50" s="462"/>
      <c r="G50" s="462"/>
      <c r="H50" s="462"/>
      <c r="I50" s="463"/>
      <c r="J50" s="397" t="str">
        <f>IF(AND('Mapa final'!$K$37="Media",'Mapa final'!$O$37="Leve"),CONCATENATE("R",'Mapa final'!$A$37),"")</f>
        <v/>
      </c>
      <c r="K50" s="395"/>
      <c r="L50" s="395" t="str">
        <f>IF(AND('Mapa final'!$K$40="Media",'Mapa final'!$O$40="Leve"),CONCATENATE("R",'Mapa final'!$A$40),"")</f>
        <v/>
      </c>
      <c r="M50" s="395"/>
      <c r="N50" s="395" t="str">
        <f>IF(AND('Mapa final'!$K$43="Media",'Mapa final'!$O$43="Leve"),CONCATENATE("R",'Mapa final'!$A$43),"")</f>
        <v/>
      </c>
      <c r="O50" s="395"/>
      <c r="P50" s="395" t="str">
        <f>IF(AND('Mapa final'!$K$46="Media",'Mapa final'!$O$46="Leve"),CONCATENATE("R",'Mapa final'!$A$46),"")</f>
        <v/>
      </c>
      <c r="Q50" s="395"/>
      <c r="R50" s="395" t="str">
        <f>IF(AND('Mapa final'!$K$49="Media",'Mapa final'!$O$49="Leve"),CONCATENATE("R",'Mapa final'!$A$49),"")</f>
        <v/>
      </c>
      <c r="S50" s="396"/>
      <c r="T50" s="397" t="str">
        <f>IF(AND('Mapa final'!$K$37="Media",'Mapa final'!$O$37="Menor"),CONCATENATE("R",'Mapa final'!$A$37),"")</f>
        <v/>
      </c>
      <c r="U50" s="395"/>
      <c r="V50" s="395" t="str">
        <f>IF(AND('Mapa final'!$K$40="Media",'Mapa final'!$O$40="Menor"),CONCATENATE("R",'Mapa final'!$A$40),"")</f>
        <v/>
      </c>
      <c r="W50" s="395"/>
      <c r="X50" s="395" t="str">
        <f>IF(AND('Mapa final'!$K$43="Media",'Mapa final'!$O$43="Menor"),CONCATENATE("R",'Mapa final'!$A$43),"")</f>
        <v/>
      </c>
      <c r="Y50" s="395"/>
      <c r="Z50" s="395" t="str">
        <f>IF(AND('Mapa final'!$K$46="Media",'Mapa final'!$O$46="Menor"),CONCATENATE("R",'Mapa final'!$A$46),"")</f>
        <v/>
      </c>
      <c r="AA50" s="395"/>
      <c r="AB50" s="395" t="str">
        <f>IF(AND('Mapa final'!$K$49="Media",'Mapa final'!$O$49="Menor"),CONCATENATE("R",'Mapa final'!$A$49),"")</f>
        <v/>
      </c>
      <c r="AC50" s="396"/>
      <c r="AD50" s="397" t="str">
        <f>IF(AND('Mapa final'!$K$37="Media",'Mapa final'!$O$37="Moderado"),CONCATENATE("R",'Mapa final'!$A$37),"")</f>
        <v/>
      </c>
      <c r="AE50" s="395"/>
      <c r="AF50" s="395" t="str">
        <f>IF(AND('Mapa final'!$K$40="Media",'Mapa final'!$O$40="Moderado"),CONCATENATE("R",'Mapa final'!$A$40),"")</f>
        <v/>
      </c>
      <c r="AG50" s="395"/>
      <c r="AH50" s="395" t="str">
        <f>IF(AND('Mapa final'!$K$43="Media",'Mapa final'!$O$43="Moderado"),CONCATENATE("R",'Mapa final'!$A$43),"")</f>
        <v/>
      </c>
      <c r="AI50" s="395"/>
      <c r="AJ50" s="395" t="str">
        <f>IF(AND('Mapa final'!$K$46="Media",'Mapa final'!$O$46="Moderado"),CONCATENATE("R",'Mapa final'!$A$46),"")</f>
        <v/>
      </c>
      <c r="AK50" s="395"/>
      <c r="AL50" s="395" t="str">
        <f>IF(AND('Mapa final'!$K$49="Media",'Mapa final'!$O$49="Moderado"),CONCATENATE("R",'Mapa final'!$A$49),"")</f>
        <v/>
      </c>
      <c r="AM50" s="396"/>
      <c r="AN50" s="400" t="str">
        <f>IF(AND('Mapa final'!$K$37="Media",'Mapa final'!$O$37="Mayor"),CONCATENATE("R",'Mapa final'!$A$37),"")</f>
        <v/>
      </c>
      <c r="AO50" s="398"/>
      <c r="AP50" s="398" t="str">
        <f>IF(AND('Mapa final'!$K$40="Media",'Mapa final'!$O$40="Mayor"),CONCATENATE("R",'Mapa final'!$A$40),"")</f>
        <v/>
      </c>
      <c r="AQ50" s="398"/>
      <c r="AR50" s="398" t="str">
        <f>IF(AND('Mapa final'!$K$43="Media",'Mapa final'!$O$43="Mayor"),CONCATENATE("R",'Mapa final'!$A$43),"")</f>
        <v/>
      </c>
      <c r="AS50" s="398"/>
      <c r="AT50" s="398" t="str">
        <f>IF(AND('Mapa final'!$K$46="Media",'Mapa final'!$O$46="Mayor"),CONCATENATE("R",'Mapa final'!$A$46),"")</f>
        <v/>
      </c>
      <c r="AU50" s="398"/>
      <c r="AV50" s="398" t="str">
        <f>IF(AND('Mapa final'!$K$49="Media",'Mapa final'!$O$49="Mayor"),CONCATENATE("R",'Mapa final'!$A$49),"")</f>
        <v/>
      </c>
      <c r="AW50" s="399"/>
      <c r="AX50" s="394" t="str">
        <f>IF(AND('Mapa final'!$K$37="Media",'Mapa final'!$O$37="Catastrófico"),CONCATENATE("R",'Mapa final'!$A$37),"")</f>
        <v/>
      </c>
      <c r="AY50" s="392"/>
      <c r="AZ50" s="392" t="str">
        <f>IF(AND('Mapa final'!$K$40="Media",'Mapa final'!$O$40="Catastrófico"),CONCATENATE("R",'Mapa final'!$A$40),"")</f>
        <v/>
      </c>
      <c r="BA50" s="392"/>
      <c r="BB50" s="392" t="str">
        <f>IF(AND('Mapa final'!$K$43="Media",'Mapa final'!$O$43="Catastrófico"),CONCATENATE("R",'Mapa final'!$A$43),"")</f>
        <v/>
      </c>
      <c r="BC50" s="392"/>
      <c r="BD50" s="392" t="str">
        <f>IF(AND('Mapa final'!$K$46="Media",'Mapa final'!$O$46="Catastrófico"),CONCATENATE("R",'Mapa final'!$A$46),"")</f>
        <v/>
      </c>
      <c r="BE50" s="392"/>
      <c r="BF50" s="392" t="str">
        <f>IF(AND('Mapa final'!$K$49="Media",'Mapa final'!$O$49="Catastrófico"),CONCATENATE("R",'Mapa final'!$A$49),"")</f>
        <v/>
      </c>
      <c r="BG50" s="393"/>
      <c r="BH50" s="58"/>
      <c r="BI50" s="435"/>
      <c r="BJ50" s="436"/>
      <c r="BK50" s="436"/>
      <c r="BL50" s="436"/>
      <c r="BM50" s="436"/>
      <c r="BN50" s="437"/>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row>
    <row r="51" spans="1:100" ht="15" customHeight="1" x14ac:dyDescent="0.25">
      <c r="A51" s="58"/>
      <c r="B51" s="298"/>
      <c r="C51" s="298"/>
      <c r="D51" s="299"/>
      <c r="E51" s="461"/>
      <c r="F51" s="462"/>
      <c r="G51" s="462"/>
      <c r="H51" s="462"/>
      <c r="I51" s="463"/>
      <c r="J51" s="397"/>
      <c r="K51" s="395"/>
      <c r="L51" s="395"/>
      <c r="M51" s="395"/>
      <c r="N51" s="395"/>
      <c r="O51" s="395"/>
      <c r="P51" s="395"/>
      <c r="Q51" s="395"/>
      <c r="R51" s="395"/>
      <c r="S51" s="396"/>
      <c r="T51" s="397"/>
      <c r="U51" s="395"/>
      <c r="V51" s="395"/>
      <c r="W51" s="395"/>
      <c r="X51" s="395"/>
      <c r="Y51" s="395"/>
      <c r="Z51" s="395"/>
      <c r="AA51" s="395"/>
      <c r="AB51" s="395"/>
      <c r="AC51" s="396"/>
      <c r="AD51" s="397"/>
      <c r="AE51" s="395"/>
      <c r="AF51" s="395"/>
      <c r="AG51" s="395"/>
      <c r="AH51" s="395"/>
      <c r="AI51" s="395"/>
      <c r="AJ51" s="395"/>
      <c r="AK51" s="395"/>
      <c r="AL51" s="395"/>
      <c r="AM51" s="396"/>
      <c r="AN51" s="400"/>
      <c r="AO51" s="398"/>
      <c r="AP51" s="398"/>
      <c r="AQ51" s="398"/>
      <c r="AR51" s="398"/>
      <c r="AS51" s="398"/>
      <c r="AT51" s="398"/>
      <c r="AU51" s="398"/>
      <c r="AV51" s="398"/>
      <c r="AW51" s="399"/>
      <c r="AX51" s="394"/>
      <c r="AY51" s="392"/>
      <c r="AZ51" s="392"/>
      <c r="BA51" s="392"/>
      <c r="BB51" s="392"/>
      <c r="BC51" s="392"/>
      <c r="BD51" s="392"/>
      <c r="BE51" s="392"/>
      <c r="BF51" s="392"/>
      <c r="BG51" s="393"/>
      <c r="BH51" s="58"/>
      <c r="BI51" s="435"/>
      <c r="BJ51" s="436"/>
      <c r="BK51" s="436"/>
      <c r="BL51" s="436"/>
      <c r="BM51" s="436"/>
      <c r="BN51" s="437"/>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row>
    <row r="52" spans="1:100" ht="15" customHeight="1" x14ac:dyDescent="0.25">
      <c r="A52" s="58"/>
      <c r="B52" s="298"/>
      <c r="C52" s="298"/>
      <c r="D52" s="299"/>
      <c r="E52" s="461"/>
      <c r="F52" s="462"/>
      <c r="G52" s="462"/>
      <c r="H52" s="462"/>
      <c r="I52" s="463"/>
      <c r="J52" s="397" t="str">
        <f>IF(AND('Mapa final'!$K$52="Media",'Mapa final'!$O$52="Leve"),CONCATENATE("R",'Mapa final'!$A$52),"")</f>
        <v/>
      </c>
      <c r="K52" s="395"/>
      <c r="L52" s="395" t="str">
        <f>IF(AND('Mapa final'!$K$55="Media",'Mapa final'!$O$55="Leve"),CONCATENATE("R",'Mapa final'!$A$55),"")</f>
        <v/>
      </c>
      <c r="M52" s="395"/>
      <c r="N52" s="395" t="str">
        <f>IF(AND('Mapa final'!$K$58="Media",'Mapa final'!$O$58="Leve"),CONCATENATE("R",'Mapa final'!$A$58),"")</f>
        <v/>
      </c>
      <c r="O52" s="395"/>
      <c r="P52" s="395" t="str">
        <f>IF(AND('Mapa final'!$K$61="Media",'Mapa final'!$O$61="Leve"),CONCATENATE("R",'Mapa final'!$A$61),"")</f>
        <v/>
      </c>
      <c r="Q52" s="395"/>
      <c r="R52" s="395" t="str">
        <f>IF(AND('Mapa final'!$K$64="Media",'Mapa final'!$O$64="Leve"),CONCATENATE("R",'Mapa final'!$A$64),"")</f>
        <v/>
      </c>
      <c r="S52" s="396"/>
      <c r="T52" s="397" t="str">
        <f>IF(AND('Mapa final'!$K$52="Media",'Mapa final'!$O$52="Menor"),CONCATENATE("R",'Mapa final'!$A$52),"")</f>
        <v/>
      </c>
      <c r="U52" s="395"/>
      <c r="V52" s="395" t="str">
        <f>IF(AND('Mapa final'!$K$55="Media",'Mapa final'!$O$55="Menor"),CONCATENATE("R",'Mapa final'!$A$55),"")</f>
        <v/>
      </c>
      <c r="W52" s="395"/>
      <c r="X52" s="395" t="str">
        <f>IF(AND('Mapa final'!$K$58="Media",'Mapa final'!$O$58="Menor"),CONCATENATE("R",'Mapa final'!$A$58),"")</f>
        <v/>
      </c>
      <c r="Y52" s="395"/>
      <c r="Z52" s="395" t="str">
        <f>IF(AND('Mapa final'!$K$61="Media",'Mapa final'!$O$61="Menor"),CONCATENATE("R",'Mapa final'!$A$61),"")</f>
        <v/>
      </c>
      <c r="AA52" s="395"/>
      <c r="AB52" s="395" t="str">
        <f>IF(AND('Mapa final'!$K$64="Media",'Mapa final'!$O$64="Menor"),CONCATENATE("R",'Mapa final'!$A$64),"")</f>
        <v/>
      </c>
      <c r="AC52" s="396"/>
      <c r="AD52" s="397" t="str">
        <f>IF(AND('Mapa final'!$K$52="Media",'Mapa final'!$O$52="Moderado"),CONCATENATE("R",'Mapa final'!$A$52),"")</f>
        <v/>
      </c>
      <c r="AE52" s="395"/>
      <c r="AF52" s="395" t="str">
        <f>IF(AND('Mapa final'!$K$55="Media",'Mapa final'!$O$55="Moderado"),CONCATENATE("R",'Mapa final'!$A$55),"")</f>
        <v/>
      </c>
      <c r="AG52" s="395"/>
      <c r="AH52" s="395" t="str">
        <f>IF(AND('Mapa final'!$K$58="Media",'Mapa final'!$O$58="Moderado"),CONCATENATE("R",'Mapa final'!$A$58),"")</f>
        <v>R18</v>
      </c>
      <c r="AI52" s="395"/>
      <c r="AJ52" s="395" t="str">
        <f>IF(AND('Mapa final'!$K$61="Media",'Mapa final'!$O$61="Moderado"),CONCATENATE("R",'Mapa final'!$A$61),"")</f>
        <v>R19</v>
      </c>
      <c r="AK52" s="395"/>
      <c r="AL52" s="395" t="str">
        <f>IF(AND('Mapa final'!$K$64="Media",'Mapa final'!$O$64="Moderado"),CONCATENATE("R",'Mapa final'!$A$64),"")</f>
        <v/>
      </c>
      <c r="AM52" s="396"/>
      <c r="AN52" s="400" t="str">
        <f>IF(AND('Mapa final'!$K$52="Media",'Mapa final'!$O$52="Mayor"),CONCATENATE("R",'Mapa final'!$A$52),"")</f>
        <v/>
      </c>
      <c r="AO52" s="398"/>
      <c r="AP52" s="398" t="str">
        <f>IF(AND('Mapa final'!$K$55="Media",'Mapa final'!$O$55="Mayor"),CONCATENATE("R",'Mapa final'!$A$55),"")</f>
        <v/>
      </c>
      <c r="AQ52" s="398"/>
      <c r="AR52" s="398" t="str">
        <f>IF(AND('Mapa final'!$K$58="Media",'Mapa final'!$O$58="Mayor"),CONCATENATE("R",'Mapa final'!$A$58),"")</f>
        <v/>
      </c>
      <c r="AS52" s="398"/>
      <c r="AT52" s="398" t="str">
        <f>IF(AND('Mapa final'!$K$61="Media",'Mapa final'!$O$61="Mayor"),CONCATENATE("R",'Mapa final'!$A$61),"")</f>
        <v/>
      </c>
      <c r="AU52" s="398"/>
      <c r="AV52" s="398" t="str">
        <f>IF(AND('Mapa final'!$K$64="Media",'Mapa final'!$O$64="Mayor"),CONCATENATE("R",'Mapa final'!$A$64),"")</f>
        <v>R20</v>
      </c>
      <c r="AW52" s="399"/>
      <c r="AX52" s="394" t="str">
        <f>IF(AND('Mapa final'!$K$52="Media",'Mapa final'!$O$52="Catastrófico"),CONCATENATE("R",'Mapa final'!$A$52),"")</f>
        <v/>
      </c>
      <c r="AY52" s="392"/>
      <c r="AZ52" s="392" t="str">
        <f>IF(AND('Mapa final'!$K$55="Media",'Mapa final'!$O$55="Catastrófico"),CONCATENATE("R",'Mapa final'!$A$55),"")</f>
        <v/>
      </c>
      <c r="BA52" s="392"/>
      <c r="BB52" s="392" t="str">
        <f>IF(AND('Mapa final'!$K$58="Media",'Mapa final'!$O$58="Catastrófico"),CONCATENATE("R",'Mapa final'!$A$58),"")</f>
        <v/>
      </c>
      <c r="BC52" s="392"/>
      <c r="BD52" s="392" t="str">
        <f>IF(AND('Mapa final'!$K$61="Media",'Mapa final'!$O$61="Catastrófico"),CONCATENATE("R",'Mapa final'!$A$61),"")</f>
        <v/>
      </c>
      <c r="BE52" s="392"/>
      <c r="BF52" s="392" t="str">
        <f>IF(AND('Mapa final'!$K$64="Media",'Mapa final'!$O$64="Catastrófico"),CONCATENATE("R",'Mapa final'!$A$64),"")</f>
        <v/>
      </c>
      <c r="BG52" s="393"/>
      <c r="BH52" s="58"/>
      <c r="BI52" s="435"/>
      <c r="BJ52" s="436"/>
      <c r="BK52" s="436"/>
      <c r="BL52" s="436"/>
      <c r="BM52" s="436"/>
      <c r="BN52" s="437"/>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row>
    <row r="53" spans="1:100" ht="15" customHeight="1" thickBot="1" x14ac:dyDescent="0.3">
      <c r="A53" s="58"/>
      <c r="B53" s="298"/>
      <c r="C53" s="298"/>
      <c r="D53" s="299"/>
      <c r="E53" s="461"/>
      <c r="F53" s="462"/>
      <c r="G53" s="462"/>
      <c r="H53" s="462"/>
      <c r="I53" s="463"/>
      <c r="J53" s="397"/>
      <c r="K53" s="395"/>
      <c r="L53" s="395"/>
      <c r="M53" s="395"/>
      <c r="N53" s="395"/>
      <c r="O53" s="395"/>
      <c r="P53" s="395"/>
      <c r="Q53" s="395"/>
      <c r="R53" s="395"/>
      <c r="S53" s="396"/>
      <c r="T53" s="397"/>
      <c r="U53" s="395"/>
      <c r="V53" s="395"/>
      <c r="W53" s="395"/>
      <c r="X53" s="395"/>
      <c r="Y53" s="395"/>
      <c r="Z53" s="395"/>
      <c r="AA53" s="395"/>
      <c r="AB53" s="395"/>
      <c r="AC53" s="396"/>
      <c r="AD53" s="397"/>
      <c r="AE53" s="395"/>
      <c r="AF53" s="395"/>
      <c r="AG53" s="395"/>
      <c r="AH53" s="395"/>
      <c r="AI53" s="395"/>
      <c r="AJ53" s="395"/>
      <c r="AK53" s="395"/>
      <c r="AL53" s="395"/>
      <c r="AM53" s="396"/>
      <c r="AN53" s="400"/>
      <c r="AO53" s="398"/>
      <c r="AP53" s="398"/>
      <c r="AQ53" s="398"/>
      <c r="AR53" s="398"/>
      <c r="AS53" s="398"/>
      <c r="AT53" s="398"/>
      <c r="AU53" s="398"/>
      <c r="AV53" s="398"/>
      <c r="AW53" s="399"/>
      <c r="AX53" s="394"/>
      <c r="AY53" s="392"/>
      <c r="AZ53" s="392"/>
      <c r="BA53" s="392"/>
      <c r="BB53" s="392"/>
      <c r="BC53" s="392"/>
      <c r="BD53" s="392"/>
      <c r="BE53" s="392"/>
      <c r="BF53" s="392"/>
      <c r="BG53" s="393"/>
      <c r="BH53" s="58"/>
      <c r="BI53" s="438"/>
      <c r="BJ53" s="439"/>
      <c r="BK53" s="439"/>
      <c r="BL53" s="439"/>
      <c r="BM53" s="439"/>
      <c r="BN53" s="440"/>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row>
    <row r="54" spans="1:100" ht="15" customHeight="1" x14ac:dyDescent="0.25">
      <c r="A54" s="58"/>
      <c r="B54" s="298"/>
      <c r="C54" s="298"/>
      <c r="D54" s="299"/>
      <c r="E54" s="461"/>
      <c r="F54" s="462"/>
      <c r="G54" s="462"/>
      <c r="H54" s="462"/>
      <c r="I54" s="463"/>
      <c r="J54" s="397" t="str">
        <f>IF(AND('Mapa final'!$K$67="Media",'Mapa final'!$O$67="Leve"),CONCATENATE("R",'Mapa final'!$A$67),"")</f>
        <v/>
      </c>
      <c r="K54" s="395"/>
      <c r="L54" s="395" t="str">
        <f>IF(AND('Mapa final'!$K$70="Media",'Mapa final'!$O$70="Leve"),CONCATENATE("R",'Mapa final'!$A$70),"")</f>
        <v/>
      </c>
      <c r="M54" s="395"/>
      <c r="N54" s="395" t="str">
        <f>IF(AND('Mapa final'!$K$73="Media",'Mapa final'!$O$73="Leve"),CONCATENATE("R",'Mapa final'!$A$73),"")</f>
        <v/>
      </c>
      <c r="O54" s="395"/>
      <c r="P54" s="395" t="str">
        <f>IF(AND('Mapa final'!$K$76="Media",'Mapa final'!$O$76="Leve"),CONCATENATE("R",'Mapa final'!$A$76),"")</f>
        <v/>
      </c>
      <c r="Q54" s="395"/>
      <c r="R54" s="395" t="str">
        <f>IF(AND('Mapa final'!$K$79="Media",'Mapa final'!$O$79="Leve"),CONCATENATE("R",'Mapa final'!$A$79),"")</f>
        <v/>
      </c>
      <c r="S54" s="396"/>
      <c r="T54" s="397" t="str">
        <f>IF(AND('Mapa final'!$K$67="Media",'Mapa final'!$O$67="Menor"),CONCATENATE("R",'Mapa final'!$A$67),"")</f>
        <v/>
      </c>
      <c r="U54" s="395"/>
      <c r="V54" s="395" t="str">
        <f>IF(AND('Mapa final'!$K$70="Media",'Mapa final'!$O$70="Menor"),CONCATENATE("R",'Mapa final'!$A$70),"")</f>
        <v/>
      </c>
      <c r="W54" s="395"/>
      <c r="X54" s="395" t="str">
        <f>IF(AND('Mapa final'!$K$73="Media",'Mapa final'!$O$73="Menor"),CONCATENATE("R",'Mapa final'!$A$73),"")</f>
        <v/>
      </c>
      <c r="Y54" s="395"/>
      <c r="Z54" s="395" t="str">
        <f>IF(AND('Mapa final'!$K$76="Media",'Mapa final'!$O$76="Menor"),CONCATENATE("R",'Mapa final'!$A$76),"")</f>
        <v/>
      </c>
      <c r="AA54" s="395"/>
      <c r="AB54" s="395" t="str">
        <f>IF(AND('Mapa final'!$K$79="Media",'Mapa final'!$O$79="Menor"),CONCATENATE("R",'Mapa final'!$A$79),"")</f>
        <v/>
      </c>
      <c r="AC54" s="396"/>
      <c r="AD54" s="397" t="str">
        <f>IF(AND('Mapa final'!$K$67="Media",'Mapa final'!$O$67="Moderado"),CONCATENATE("R",'Mapa final'!$A$67),"")</f>
        <v/>
      </c>
      <c r="AE54" s="395"/>
      <c r="AF54" s="395" t="str">
        <f>IF(AND('Mapa final'!$K$70="Media",'Mapa final'!$O$70="Moderado"),CONCATENATE("R",'Mapa final'!$A$70),"")</f>
        <v/>
      </c>
      <c r="AG54" s="395"/>
      <c r="AH54" s="395" t="str">
        <f>IF(AND('Mapa final'!$K$73="Media",'Mapa final'!$O$73="Moderado"),CONCATENATE("R",'Mapa final'!$A$73),"")</f>
        <v/>
      </c>
      <c r="AI54" s="395"/>
      <c r="AJ54" s="395" t="str">
        <f>IF(AND('Mapa final'!$K$76="Media",'Mapa final'!$O$76="Moderado"),CONCATENATE("R",'Mapa final'!$A$76),"")</f>
        <v/>
      </c>
      <c r="AK54" s="395"/>
      <c r="AL54" s="395" t="str">
        <f>IF(AND('Mapa final'!$K$79="Media",'Mapa final'!$O$79="Moderado"),CONCATENATE("R",'Mapa final'!$A$79),"")</f>
        <v/>
      </c>
      <c r="AM54" s="396"/>
      <c r="AN54" s="400" t="str">
        <f>IF(AND('Mapa final'!$K$67="Media",'Mapa final'!$O$67="Mayor"),CONCATENATE("R",'Mapa final'!$A$67),"")</f>
        <v/>
      </c>
      <c r="AO54" s="398"/>
      <c r="AP54" s="398" t="str">
        <f>IF(AND('Mapa final'!$K$70="Media",'Mapa final'!$O$70="Mayor"),CONCATENATE("R",'Mapa final'!$A$70),"")</f>
        <v/>
      </c>
      <c r="AQ54" s="398"/>
      <c r="AR54" s="398" t="str">
        <f>IF(AND('Mapa final'!$K$73="Media",'Mapa final'!$O$73="Mayor"),CONCATENATE("R",'Mapa final'!$A$73),"")</f>
        <v>R23</v>
      </c>
      <c r="AS54" s="398"/>
      <c r="AT54" s="398" t="str">
        <f>IF(AND('Mapa final'!$K$76="Media",'Mapa final'!$O$76="Mayor"),CONCATENATE("R",'Mapa final'!$A$76),"")</f>
        <v/>
      </c>
      <c r="AU54" s="398"/>
      <c r="AV54" s="398" t="str">
        <f>IF(AND('Mapa final'!$K$79="Media",'Mapa final'!$O$79="Mayor"),CONCATENATE("R",'Mapa final'!$A$79),"")</f>
        <v/>
      </c>
      <c r="AW54" s="399"/>
      <c r="AX54" s="394" t="str">
        <f>IF(AND('Mapa final'!$K$67="Media",'Mapa final'!$O$67="Catastrófico"),CONCATENATE("R",'Mapa final'!$A$67),"")</f>
        <v/>
      </c>
      <c r="AY54" s="392"/>
      <c r="AZ54" s="392" t="str">
        <f>IF(AND('Mapa final'!$K$70="Media",'Mapa final'!$O$70="Catastrófico"),CONCATENATE("R",'Mapa final'!$A$70),"")</f>
        <v/>
      </c>
      <c r="BA54" s="392"/>
      <c r="BB54" s="392" t="str">
        <f>IF(AND('Mapa final'!$K$73="Media",'Mapa final'!$O$73="Catastrófico"),CONCATENATE("R",'Mapa final'!$A$73),"")</f>
        <v/>
      </c>
      <c r="BC54" s="392"/>
      <c r="BD54" s="392" t="str">
        <f>IF(AND('Mapa final'!$K$76="Media",'Mapa final'!$O$76="Catastrófico"),CONCATENATE("R",'Mapa final'!$A$76),"")</f>
        <v/>
      </c>
      <c r="BE54" s="392"/>
      <c r="BF54" s="392" t="str">
        <f>IF(AND('Mapa final'!$K$79="Media",'Mapa final'!$O$79="Catastrófico"),CONCATENATE("R",'Mapa final'!$A$79),"")</f>
        <v/>
      </c>
      <c r="BG54" s="393"/>
      <c r="BH54" s="58"/>
      <c r="BI54" s="441" t="s">
        <v>75</v>
      </c>
      <c r="BJ54" s="442"/>
      <c r="BK54" s="442"/>
      <c r="BL54" s="442"/>
      <c r="BM54" s="442"/>
      <c r="BN54" s="443"/>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row>
    <row r="55" spans="1:100" ht="15" customHeight="1" x14ac:dyDescent="0.25">
      <c r="A55" s="58"/>
      <c r="B55" s="298"/>
      <c r="C55" s="298"/>
      <c r="D55" s="299"/>
      <c r="E55" s="461"/>
      <c r="F55" s="462"/>
      <c r="G55" s="462"/>
      <c r="H55" s="462"/>
      <c r="I55" s="463"/>
      <c r="J55" s="397"/>
      <c r="K55" s="395"/>
      <c r="L55" s="395"/>
      <c r="M55" s="395"/>
      <c r="N55" s="395"/>
      <c r="O55" s="395"/>
      <c r="P55" s="395"/>
      <c r="Q55" s="395"/>
      <c r="R55" s="395"/>
      <c r="S55" s="396"/>
      <c r="T55" s="397"/>
      <c r="U55" s="395"/>
      <c r="V55" s="395"/>
      <c r="W55" s="395"/>
      <c r="X55" s="395"/>
      <c r="Y55" s="395"/>
      <c r="Z55" s="395"/>
      <c r="AA55" s="395"/>
      <c r="AB55" s="395"/>
      <c r="AC55" s="396"/>
      <c r="AD55" s="397"/>
      <c r="AE55" s="395"/>
      <c r="AF55" s="395"/>
      <c r="AG55" s="395"/>
      <c r="AH55" s="395"/>
      <c r="AI55" s="395"/>
      <c r="AJ55" s="395"/>
      <c r="AK55" s="395"/>
      <c r="AL55" s="395"/>
      <c r="AM55" s="396"/>
      <c r="AN55" s="400"/>
      <c r="AO55" s="398"/>
      <c r="AP55" s="398"/>
      <c r="AQ55" s="398"/>
      <c r="AR55" s="398"/>
      <c r="AS55" s="398"/>
      <c r="AT55" s="398"/>
      <c r="AU55" s="398"/>
      <c r="AV55" s="398"/>
      <c r="AW55" s="399"/>
      <c r="AX55" s="394"/>
      <c r="AY55" s="392"/>
      <c r="AZ55" s="392"/>
      <c r="BA55" s="392"/>
      <c r="BB55" s="392"/>
      <c r="BC55" s="392"/>
      <c r="BD55" s="392"/>
      <c r="BE55" s="392"/>
      <c r="BF55" s="392"/>
      <c r="BG55" s="393"/>
      <c r="BH55" s="58"/>
      <c r="BI55" s="444"/>
      <c r="BJ55" s="445"/>
      <c r="BK55" s="445"/>
      <c r="BL55" s="445"/>
      <c r="BM55" s="445"/>
      <c r="BN55" s="446"/>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row>
    <row r="56" spans="1:100" ht="15" customHeight="1" x14ac:dyDescent="0.25">
      <c r="A56" s="58"/>
      <c r="B56" s="298"/>
      <c r="C56" s="298"/>
      <c r="D56" s="299"/>
      <c r="E56" s="461"/>
      <c r="F56" s="462"/>
      <c r="G56" s="462"/>
      <c r="H56" s="462"/>
      <c r="I56" s="463"/>
      <c r="J56" s="397" t="str">
        <f>IF(AND('Mapa final'!$K$82="Media",'Mapa final'!$O$82="Leve"),CONCATENATE("R",'Mapa final'!$A$82),"")</f>
        <v/>
      </c>
      <c r="K56" s="395"/>
      <c r="L56" s="395" t="str">
        <f>IF(AND('Mapa final'!$K$85="Media",'Mapa final'!$O$85="Leve"),CONCATENATE("R",'Mapa final'!$A$85),"")</f>
        <v/>
      </c>
      <c r="M56" s="395"/>
      <c r="N56" s="395" t="str">
        <f>IF(AND('Mapa final'!$K$88="Media",'Mapa final'!$O$88="Leve"),CONCATENATE("R",'Mapa final'!$A$88),"")</f>
        <v/>
      </c>
      <c r="O56" s="395"/>
      <c r="P56" s="395" t="str">
        <f>IF(AND('Mapa final'!$K$91="Media",'Mapa final'!$O$91="Leve"),CONCATENATE("R",'Mapa final'!$A$91),"")</f>
        <v/>
      </c>
      <c r="Q56" s="395"/>
      <c r="R56" s="395" t="str">
        <f>IF(AND('Mapa final'!$K$94="Media",'Mapa final'!$O$94="Leve"),CONCATENATE("R",'Mapa final'!$A$94),"")</f>
        <v/>
      </c>
      <c r="S56" s="396"/>
      <c r="T56" s="397" t="str">
        <f>IF(AND('Mapa final'!$K$82="Media",'Mapa final'!$O$82="Menor"),CONCATENATE("R",'Mapa final'!$A$82),"")</f>
        <v/>
      </c>
      <c r="U56" s="395"/>
      <c r="V56" s="395" t="str">
        <f>IF(AND('Mapa final'!$K$85="Media",'Mapa final'!$O$85="Menor"),CONCATENATE("R",'Mapa final'!$A$85),"")</f>
        <v/>
      </c>
      <c r="W56" s="395"/>
      <c r="X56" s="395" t="str">
        <f>IF(AND('Mapa final'!$K$88="Media",'Mapa final'!$O$88="Menor"),CONCATENATE("R",'Mapa final'!$A$88),"")</f>
        <v/>
      </c>
      <c r="Y56" s="395"/>
      <c r="Z56" s="395" t="str">
        <f>IF(AND('Mapa final'!$K$91="Media",'Mapa final'!$O$91="Menor"),CONCATENATE("R",'Mapa final'!$A$91),"")</f>
        <v/>
      </c>
      <c r="AA56" s="395"/>
      <c r="AB56" s="395" t="str">
        <f>IF(AND('Mapa final'!$K$94="Media",'Mapa final'!$O$94="Menor"),CONCATENATE("R",'Mapa final'!$A$94),"")</f>
        <v/>
      </c>
      <c r="AC56" s="396"/>
      <c r="AD56" s="397" t="str">
        <f>IF(AND('Mapa final'!$K$82="Media",'Mapa final'!$O$82="Moderado"),CONCATENATE("R",'Mapa final'!$A$82),"")</f>
        <v/>
      </c>
      <c r="AE56" s="395"/>
      <c r="AF56" s="395" t="str">
        <f>IF(AND('Mapa final'!$K$85="Media",'Mapa final'!$O$85="Moderado"),CONCATENATE("R",'Mapa final'!$A$85),"")</f>
        <v/>
      </c>
      <c r="AG56" s="395"/>
      <c r="AH56" s="395" t="str">
        <f>IF(AND('Mapa final'!$K$88="Media",'Mapa final'!$O$88="Moderado"),CONCATENATE("R",'Mapa final'!$A$88),"")</f>
        <v/>
      </c>
      <c r="AI56" s="395"/>
      <c r="AJ56" s="395" t="str">
        <f>IF(AND('Mapa final'!$K$91="Media",'Mapa final'!$O$91="Moderado"),CONCATENATE("R",'Mapa final'!$A$91),"")</f>
        <v/>
      </c>
      <c r="AK56" s="395"/>
      <c r="AL56" s="395" t="str">
        <f>IF(AND('Mapa final'!$K$94="Media",'Mapa final'!$O$94="Moderado"),CONCATENATE("R",'Mapa final'!$A$94),"")</f>
        <v/>
      </c>
      <c r="AM56" s="396"/>
      <c r="AN56" s="400" t="str">
        <f>IF(AND('Mapa final'!$K$82="Media",'Mapa final'!$O$82="Mayor"),CONCATENATE("R",'Mapa final'!$A$82),"")</f>
        <v/>
      </c>
      <c r="AO56" s="398"/>
      <c r="AP56" s="398" t="str">
        <f>IF(AND('Mapa final'!$K$85="Media",'Mapa final'!$O$85="Mayor"),CONCATENATE("R",'Mapa final'!$A$85),"")</f>
        <v/>
      </c>
      <c r="AQ56" s="398"/>
      <c r="AR56" s="398" t="str">
        <f>IF(AND('Mapa final'!$K$88="Media",'Mapa final'!$O$88="Mayor"),CONCATENATE("R",'Mapa final'!$A$88),"")</f>
        <v>R28</v>
      </c>
      <c r="AS56" s="398"/>
      <c r="AT56" s="398" t="str">
        <f>IF(AND('Mapa final'!$K$91="Media",'Mapa final'!$O$91="Mayor"),CONCATENATE("R",'Mapa final'!$A$91),"")</f>
        <v>R29</v>
      </c>
      <c r="AU56" s="398"/>
      <c r="AV56" s="398" t="str">
        <f>IF(AND('Mapa final'!$K$94="Media",'Mapa final'!$O$94="Mayor"),CONCATENATE("R",'Mapa final'!$A$94),"")</f>
        <v/>
      </c>
      <c r="AW56" s="399"/>
      <c r="AX56" s="394" t="str">
        <f>IF(AND('Mapa final'!$K$82="Media",'Mapa final'!$O$82="Catastrófico"),CONCATENATE("R",'Mapa final'!$A$82),"")</f>
        <v/>
      </c>
      <c r="AY56" s="392"/>
      <c r="AZ56" s="392" t="str">
        <f>IF(AND('Mapa final'!$K$85="Media",'Mapa final'!$O$85="Catastrófico"),CONCATENATE("R",'Mapa final'!$A$85),"")</f>
        <v/>
      </c>
      <c r="BA56" s="392"/>
      <c r="BB56" s="392" t="str">
        <f>IF(AND('Mapa final'!$K$88="Media",'Mapa final'!$O$88="Catastrófico"),CONCATENATE("R",'Mapa final'!$A$88),"")</f>
        <v/>
      </c>
      <c r="BC56" s="392"/>
      <c r="BD56" s="392" t="str">
        <f>IF(AND('Mapa final'!$K$91="Media",'Mapa final'!$O$91="Catastrófico"),CONCATENATE("R",'Mapa final'!$A$91),"")</f>
        <v/>
      </c>
      <c r="BE56" s="392"/>
      <c r="BF56" s="392" t="str">
        <f>IF(AND('Mapa final'!$K$94="Media",'Mapa final'!$O$94="Catastrófico"),CONCATENATE("R",'Mapa final'!$A$94),"")</f>
        <v/>
      </c>
      <c r="BG56" s="393"/>
      <c r="BH56" s="58"/>
      <c r="BI56" s="444"/>
      <c r="BJ56" s="445"/>
      <c r="BK56" s="445"/>
      <c r="BL56" s="445"/>
      <c r="BM56" s="445"/>
      <c r="BN56" s="446"/>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row>
    <row r="57" spans="1:100" ht="15" customHeight="1" x14ac:dyDescent="0.25">
      <c r="A57" s="58"/>
      <c r="B57" s="298"/>
      <c r="C57" s="298"/>
      <c r="D57" s="299"/>
      <c r="E57" s="461"/>
      <c r="F57" s="462"/>
      <c r="G57" s="462"/>
      <c r="H57" s="462"/>
      <c r="I57" s="463"/>
      <c r="J57" s="397"/>
      <c r="K57" s="395"/>
      <c r="L57" s="395"/>
      <c r="M57" s="395"/>
      <c r="N57" s="395"/>
      <c r="O57" s="395"/>
      <c r="P57" s="395"/>
      <c r="Q57" s="395"/>
      <c r="R57" s="395"/>
      <c r="S57" s="396"/>
      <c r="T57" s="397"/>
      <c r="U57" s="395"/>
      <c r="V57" s="395"/>
      <c r="W57" s="395"/>
      <c r="X57" s="395"/>
      <c r="Y57" s="395"/>
      <c r="Z57" s="395"/>
      <c r="AA57" s="395"/>
      <c r="AB57" s="395"/>
      <c r="AC57" s="396"/>
      <c r="AD57" s="397"/>
      <c r="AE57" s="395"/>
      <c r="AF57" s="395"/>
      <c r="AG57" s="395"/>
      <c r="AH57" s="395"/>
      <c r="AI57" s="395"/>
      <c r="AJ57" s="395"/>
      <c r="AK57" s="395"/>
      <c r="AL57" s="395"/>
      <c r="AM57" s="396"/>
      <c r="AN57" s="400"/>
      <c r="AO57" s="398"/>
      <c r="AP57" s="398"/>
      <c r="AQ57" s="398"/>
      <c r="AR57" s="398"/>
      <c r="AS57" s="398"/>
      <c r="AT57" s="398"/>
      <c r="AU57" s="398"/>
      <c r="AV57" s="398"/>
      <c r="AW57" s="399"/>
      <c r="AX57" s="394"/>
      <c r="AY57" s="392"/>
      <c r="AZ57" s="392"/>
      <c r="BA57" s="392"/>
      <c r="BB57" s="392"/>
      <c r="BC57" s="392"/>
      <c r="BD57" s="392"/>
      <c r="BE57" s="392"/>
      <c r="BF57" s="392"/>
      <c r="BG57" s="393"/>
      <c r="BH57" s="58"/>
      <c r="BI57" s="444"/>
      <c r="BJ57" s="445"/>
      <c r="BK57" s="445"/>
      <c r="BL57" s="445"/>
      <c r="BM57" s="445"/>
      <c r="BN57" s="446"/>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row>
    <row r="58" spans="1:100" ht="15" customHeight="1" x14ac:dyDescent="0.25">
      <c r="A58" s="58"/>
      <c r="B58" s="298"/>
      <c r="C58" s="298"/>
      <c r="D58" s="299"/>
      <c r="E58" s="461"/>
      <c r="F58" s="462"/>
      <c r="G58" s="462"/>
      <c r="H58" s="462"/>
      <c r="I58" s="463"/>
      <c r="J58" s="397" t="str">
        <f>IF(AND('Mapa final'!$K$97="Media",'Mapa final'!$O$97="Leve"),CONCATENATE("R",'Mapa final'!$A$97),"")</f>
        <v/>
      </c>
      <c r="K58" s="395"/>
      <c r="L58" s="395" t="str">
        <f>IF(AND('Mapa final'!$K$100="Media",'Mapa final'!$O$100="Leve"),CONCATENATE("R",'Mapa final'!$A$100),"")</f>
        <v/>
      </c>
      <c r="M58" s="395"/>
      <c r="N58" s="395" t="str">
        <f>IF(AND('Mapa final'!$K$103="Media",'Mapa final'!$O$103="Leve"),CONCATENATE("R",'Mapa final'!$A$103),"")</f>
        <v/>
      </c>
      <c r="O58" s="395"/>
      <c r="P58" s="395" t="str">
        <f>IF(AND('Mapa final'!$K$106="Media",'Mapa final'!$O$106="Leve"),CONCATENATE("R",'Mapa final'!$A$106),"")</f>
        <v/>
      </c>
      <c r="Q58" s="395"/>
      <c r="R58" s="395" t="str">
        <f>IF(AND('Mapa final'!$K$109="Media",'Mapa final'!$O$109="Leve"),CONCATENATE("R",'Mapa final'!$A$109),"")</f>
        <v/>
      </c>
      <c r="S58" s="396"/>
      <c r="T58" s="397" t="str">
        <f>IF(AND('Mapa final'!$K$97="Media",'Mapa final'!$O$97="Menor"),CONCATENATE("R",'Mapa final'!$A$97),"")</f>
        <v/>
      </c>
      <c r="U58" s="395"/>
      <c r="V58" s="395" t="str">
        <f>IF(AND('Mapa final'!$K$100="Media",'Mapa final'!$O$100="Menor"),CONCATENATE("R",'Mapa final'!$A$100),"")</f>
        <v/>
      </c>
      <c r="W58" s="395"/>
      <c r="X58" s="395" t="str">
        <f>IF(AND('Mapa final'!$K$103="Media",'Mapa final'!$O$103="Menor"),CONCATENATE("R",'Mapa final'!$A$103),"")</f>
        <v/>
      </c>
      <c r="Y58" s="395"/>
      <c r="Z58" s="395" t="str">
        <f>IF(AND('Mapa final'!$K$106="Media",'Mapa final'!$O$106="Menor"),CONCATENATE("R",'Mapa final'!$A$106),"")</f>
        <v/>
      </c>
      <c r="AA58" s="395"/>
      <c r="AB58" s="395" t="str">
        <f>IF(AND('Mapa final'!$K$109="Media",'Mapa final'!$O$109="Menor"),CONCATENATE("R",'Mapa final'!$A$109),"")</f>
        <v/>
      </c>
      <c r="AC58" s="396"/>
      <c r="AD58" s="397" t="str">
        <f>IF(AND('Mapa final'!$K$97="Media",'Mapa final'!$O$97="Moderado"),CONCATENATE("R",'Mapa final'!$A$97),"")</f>
        <v/>
      </c>
      <c r="AE58" s="395"/>
      <c r="AF58" s="395" t="str">
        <f>IF(AND('Mapa final'!$K$100="Media",'Mapa final'!$O$100="Moderado"),CONCATENATE("R",'Mapa final'!$A$100),"")</f>
        <v/>
      </c>
      <c r="AG58" s="395"/>
      <c r="AH58" s="395" t="str">
        <f>IF(AND('Mapa final'!$K$103="Media",'Mapa final'!$O$103="Moderado"),CONCATENATE("R",'Mapa final'!$A$103),"")</f>
        <v>R33</v>
      </c>
      <c r="AI58" s="395"/>
      <c r="AJ58" s="395" t="str">
        <f>IF(AND('Mapa final'!$K$106="Media",'Mapa final'!$O$106="Moderado"),CONCATENATE("R",'Mapa final'!$A$106),"")</f>
        <v>R34</v>
      </c>
      <c r="AK58" s="395"/>
      <c r="AL58" s="395" t="str">
        <f>IF(AND('Mapa final'!$K$109="Media",'Mapa final'!$O$109="Moderado"),CONCATENATE("R",'Mapa final'!$A$109),"")</f>
        <v/>
      </c>
      <c r="AM58" s="396"/>
      <c r="AN58" s="400" t="str">
        <f>IF(AND('Mapa final'!$K$97="Media",'Mapa final'!$O$97="Mayor"),CONCATENATE("R",'Mapa final'!$A$97),"")</f>
        <v/>
      </c>
      <c r="AO58" s="398"/>
      <c r="AP58" s="398" t="str">
        <f>IF(AND('Mapa final'!$K$100="Media",'Mapa final'!$O$100="Mayor"),CONCATENATE("R",'Mapa final'!$A$100),"")</f>
        <v/>
      </c>
      <c r="AQ58" s="398"/>
      <c r="AR58" s="398" t="str">
        <f>IF(AND('Mapa final'!$K$103="Media",'Mapa final'!$O$103="Mayor"),CONCATENATE("R",'Mapa final'!$A$103),"")</f>
        <v/>
      </c>
      <c r="AS58" s="398"/>
      <c r="AT58" s="398" t="str">
        <f>IF(AND('Mapa final'!$K$106="Media",'Mapa final'!$O$106="Mayor"),CONCATENATE("R",'Mapa final'!$A$106),"")</f>
        <v/>
      </c>
      <c r="AU58" s="398"/>
      <c r="AV58" s="398" t="str">
        <f>IF(AND('Mapa final'!$K$109="Media",'Mapa final'!$O$109="Mayor"),CONCATENATE("R",'Mapa final'!$A$109),"")</f>
        <v>R35</v>
      </c>
      <c r="AW58" s="399"/>
      <c r="AX58" s="394" t="str">
        <f>IF(AND('Mapa final'!$K$97="Media",'Mapa final'!$O$97="Catastrófico"),CONCATENATE("R",'Mapa final'!$A$97),"")</f>
        <v/>
      </c>
      <c r="AY58" s="392"/>
      <c r="AZ58" s="392" t="str">
        <f>IF(AND('Mapa final'!$K$100="Media",'Mapa final'!$O$100="Catastrófico"),CONCATENATE("R",'Mapa final'!$A$100),"")</f>
        <v/>
      </c>
      <c r="BA58" s="392"/>
      <c r="BB58" s="392" t="str">
        <f>IF(AND('Mapa final'!$K$103="Media",'Mapa final'!$O$103="Catastrófico"),CONCATENATE("R",'Mapa final'!$A$103),"")</f>
        <v/>
      </c>
      <c r="BC58" s="392"/>
      <c r="BD58" s="392" t="str">
        <f>IF(AND('Mapa final'!$K$106="Media",'Mapa final'!$O$106="Catastrófico"),CONCATENATE("R",'Mapa final'!$A$106),"")</f>
        <v/>
      </c>
      <c r="BE58" s="392"/>
      <c r="BF58" s="392" t="str">
        <f>IF(AND('Mapa final'!$K$109="Media",'Mapa final'!$O$109="Catastrófico"),CONCATENATE("R",'Mapa final'!$A$109),"")</f>
        <v/>
      </c>
      <c r="BG58" s="393"/>
      <c r="BH58" s="58"/>
      <c r="BI58" s="444"/>
      <c r="BJ58" s="445"/>
      <c r="BK58" s="445"/>
      <c r="BL58" s="445"/>
      <c r="BM58" s="445"/>
      <c r="BN58" s="446"/>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row>
    <row r="59" spans="1:100" ht="15" customHeight="1" x14ac:dyDescent="0.25">
      <c r="A59" s="58"/>
      <c r="B59" s="298"/>
      <c r="C59" s="298"/>
      <c r="D59" s="299"/>
      <c r="E59" s="461"/>
      <c r="F59" s="462"/>
      <c r="G59" s="462"/>
      <c r="H59" s="462"/>
      <c r="I59" s="463"/>
      <c r="J59" s="397"/>
      <c r="K59" s="395"/>
      <c r="L59" s="395"/>
      <c r="M59" s="395"/>
      <c r="N59" s="395"/>
      <c r="O59" s="395"/>
      <c r="P59" s="395"/>
      <c r="Q59" s="395"/>
      <c r="R59" s="395"/>
      <c r="S59" s="396"/>
      <c r="T59" s="397"/>
      <c r="U59" s="395"/>
      <c r="V59" s="395"/>
      <c r="W59" s="395"/>
      <c r="X59" s="395"/>
      <c r="Y59" s="395"/>
      <c r="Z59" s="395"/>
      <c r="AA59" s="395"/>
      <c r="AB59" s="395"/>
      <c r="AC59" s="396"/>
      <c r="AD59" s="397"/>
      <c r="AE59" s="395"/>
      <c r="AF59" s="395"/>
      <c r="AG59" s="395"/>
      <c r="AH59" s="395"/>
      <c r="AI59" s="395"/>
      <c r="AJ59" s="395"/>
      <c r="AK59" s="395"/>
      <c r="AL59" s="395"/>
      <c r="AM59" s="396"/>
      <c r="AN59" s="400"/>
      <c r="AO59" s="398"/>
      <c r="AP59" s="398"/>
      <c r="AQ59" s="398"/>
      <c r="AR59" s="398"/>
      <c r="AS59" s="398"/>
      <c r="AT59" s="398"/>
      <c r="AU59" s="398"/>
      <c r="AV59" s="398"/>
      <c r="AW59" s="399"/>
      <c r="AX59" s="394"/>
      <c r="AY59" s="392"/>
      <c r="AZ59" s="392"/>
      <c r="BA59" s="392"/>
      <c r="BB59" s="392"/>
      <c r="BC59" s="392"/>
      <c r="BD59" s="392"/>
      <c r="BE59" s="392"/>
      <c r="BF59" s="392"/>
      <c r="BG59" s="393"/>
      <c r="BH59" s="58"/>
      <c r="BI59" s="444"/>
      <c r="BJ59" s="445"/>
      <c r="BK59" s="445"/>
      <c r="BL59" s="445"/>
      <c r="BM59" s="445"/>
      <c r="BN59" s="446"/>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row>
    <row r="60" spans="1:100" ht="15" customHeight="1" x14ac:dyDescent="0.25">
      <c r="A60" s="58"/>
      <c r="B60" s="298"/>
      <c r="C60" s="298"/>
      <c r="D60" s="299"/>
      <c r="E60" s="461"/>
      <c r="F60" s="462"/>
      <c r="G60" s="462"/>
      <c r="H60" s="462"/>
      <c r="I60" s="463"/>
      <c r="J60" s="397" t="str">
        <f>IF(AND('Mapa final'!$K$112="Media",'Mapa final'!$O$112="Leve"),CONCATENATE("R",'Mapa final'!$A$112),"")</f>
        <v/>
      </c>
      <c r="K60" s="395"/>
      <c r="L60" s="395" t="str">
        <f>IF(AND('Mapa final'!$K$115="Media",'Mapa final'!$O$115="Leve"),CONCATENATE("R",'Mapa final'!$A$115),"")</f>
        <v/>
      </c>
      <c r="M60" s="395"/>
      <c r="N60" s="395" t="str">
        <f>IF(AND('Mapa final'!$K$118="Media",'Mapa final'!$O$118="Leve"),CONCATENATE("R",'Mapa final'!$A$118),"")</f>
        <v/>
      </c>
      <c r="O60" s="395"/>
      <c r="P60" s="395" t="str">
        <f>IF(AND('Mapa final'!$K$121="Media",'Mapa final'!$O$121="Leve"),CONCATENATE("R",'Mapa final'!$A$121),"")</f>
        <v/>
      </c>
      <c r="Q60" s="395"/>
      <c r="R60" s="395" t="str">
        <f>IF(AND('Mapa final'!$K$124="Media",'Mapa final'!$O$124="Leve"),CONCATENATE("R",'Mapa final'!$A$124),"")</f>
        <v/>
      </c>
      <c r="S60" s="396"/>
      <c r="T60" s="397" t="str">
        <f>IF(AND('Mapa final'!$K$112="Media",'Mapa final'!$O$112="Menor"),CONCATENATE("R",'Mapa final'!$A$112),"")</f>
        <v>R36</v>
      </c>
      <c r="U60" s="395"/>
      <c r="V60" s="395" t="str">
        <f>IF(AND('Mapa final'!$K$115="Media",'Mapa final'!$O$115="Menor"),CONCATENATE("R",'Mapa final'!$A$115),"")</f>
        <v/>
      </c>
      <c r="W60" s="395"/>
      <c r="X60" s="395" t="str">
        <f>IF(AND('Mapa final'!$K$118="Media",'Mapa final'!$O$118="Menor"),CONCATENATE("R",'Mapa final'!$A$118),"")</f>
        <v/>
      </c>
      <c r="Y60" s="395"/>
      <c r="Z60" s="395" t="str">
        <f>IF(AND('Mapa final'!$K$121="Media",'Mapa final'!$O$121="Menor"),CONCATENATE("R",'Mapa final'!$A$121),"")</f>
        <v/>
      </c>
      <c r="AA60" s="395"/>
      <c r="AB60" s="395" t="str">
        <f>IF(AND('Mapa final'!$K$124="Media",'Mapa final'!$O$124="Menor"),CONCATENATE("R",'Mapa final'!$A$124),"")</f>
        <v/>
      </c>
      <c r="AC60" s="396"/>
      <c r="AD60" s="397" t="str">
        <f>IF(AND('Mapa final'!$K$112="Media",'Mapa final'!$O$112="Moderado"),CONCATENATE("R",'Mapa final'!$A$112),"")</f>
        <v/>
      </c>
      <c r="AE60" s="395"/>
      <c r="AF60" s="395" t="str">
        <f>IF(AND('Mapa final'!$K$115="Media",'Mapa final'!$O$115="Moderado"),CONCATENATE("R",'Mapa final'!$A$115),"")</f>
        <v/>
      </c>
      <c r="AG60" s="395"/>
      <c r="AH60" s="395" t="str">
        <f>IF(AND('Mapa final'!$K$118="Media",'Mapa final'!$O$118="Moderado"),CONCATENATE("R",'Mapa final'!$A$118),"")</f>
        <v/>
      </c>
      <c r="AI60" s="395"/>
      <c r="AJ60" s="395" t="str">
        <f>IF(AND('Mapa final'!$K$121="Media",'Mapa final'!$O$121="Moderado"),CONCATENATE("R",'Mapa final'!$A$121),"")</f>
        <v>R39</v>
      </c>
      <c r="AK60" s="395"/>
      <c r="AL60" s="395" t="str">
        <f>IF(AND('Mapa final'!$K$124="Media",'Mapa final'!$O$124="Moderado"),CONCATENATE("R",'Mapa final'!$A$124),"")</f>
        <v>R40</v>
      </c>
      <c r="AM60" s="396"/>
      <c r="AN60" s="400" t="str">
        <f>IF(AND('Mapa final'!$K$112="Media",'Mapa final'!$O$112="Mayor"),CONCATENATE("R",'Mapa final'!$A$112),"")</f>
        <v/>
      </c>
      <c r="AO60" s="398"/>
      <c r="AP60" s="398" t="str">
        <f>IF(AND('Mapa final'!$K$115="Media",'Mapa final'!$O$115="Mayor"),CONCATENATE("R",'Mapa final'!$A$115),"")</f>
        <v/>
      </c>
      <c r="AQ60" s="398"/>
      <c r="AR60" s="398" t="str">
        <f>IF(AND('Mapa final'!$K$118="Media",'Mapa final'!$O$118="Mayor"),CONCATENATE("R",'Mapa final'!$A$118),"")</f>
        <v/>
      </c>
      <c r="AS60" s="398"/>
      <c r="AT60" s="398" t="str">
        <f>IF(AND('Mapa final'!$K$121="Media",'Mapa final'!$O$121="Mayor"),CONCATENATE("R",'Mapa final'!$A$121),"")</f>
        <v/>
      </c>
      <c r="AU60" s="398"/>
      <c r="AV60" s="398" t="str">
        <f>IF(AND('Mapa final'!$K$124="Media",'Mapa final'!$O$124="Mayor"),CONCATENATE("R",'Mapa final'!$A$124),"")</f>
        <v/>
      </c>
      <c r="AW60" s="399"/>
      <c r="AX60" s="394" t="str">
        <f>IF(AND('Mapa final'!$K$112="Media",'Mapa final'!$O$112="Catastrófico"),CONCATENATE("R",'Mapa final'!$A$112),"")</f>
        <v/>
      </c>
      <c r="AY60" s="392"/>
      <c r="AZ60" s="392" t="str">
        <f>IF(AND('Mapa final'!$K$115="Media",'Mapa final'!$O$115="Catastrófico"),CONCATENATE("R",'Mapa final'!$A$115),"")</f>
        <v/>
      </c>
      <c r="BA60" s="392"/>
      <c r="BB60" s="392" t="str">
        <f>IF(AND('Mapa final'!$K$118="Media",'Mapa final'!$O$118="Catastrófico"),CONCATENATE("R",'Mapa final'!$A$118),"")</f>
        <v/>
      </c>
      <c r="BC60" s="392"/>
      <c r="BD60" s="392" t="str">
        <f>IF(AND('Mapa final'!$K$121="Media",'Mapa final'!$O$121="Catastrófico"),CONCATENATE("R",'Mapa final'!$A$121),"")</f>
        <v/>
      </c>
      <c r="BE60" s="392"/>
      <c r="BF60" s="392" t="str">
        <f>IF(AND('Mapa final'!$K$124="Media",'Mapa final'!$O$124="Catastrófico"),CONCATENATE("R",'Mapa final'!$A$124),"")</f>
        <v/>
      </c>
      <c r="BG60" s="393"/>
      <c r="BH60" s="58"/>
      <c r="BI60" s="444"/>
      <c r="BJ60" s="445"/>
      <c r="BK60" s="445"/>
      <c r="BL60" s="445"/>
      <c r="BM60" s="445"/>
      <c r="BN60" s="446"/>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row>
    <row r="61" spans="1:100" ht="15" customHeight="1" x14ac:dyDescent="0.25">
      <c r="A61" s="58"/>
      <c r="B61" s="298"/>
      <c r="C61" s="298"/>
      <c r="D61" s="299"/>
      <c r="E61" s="461"/>
      <c r="F61" s="462"/>
      <c r="G61" s="462"/>
      <c r="H61" s="462"/>
      <c r="I61" s="463"/>
      <c r="J61" s="397"/>
      <c r="K61" s="395"/>
      <c r="L61" s="395"/>
      <c r="M61" s="395"/>
      <c r="N61" s="395"/>
      <c r="O61" s="395"/>
      <c r="P61" s="395"/>
      <c r="Q61" s="395"/>
      <c r="R61" s="395"/>
      <c r="S61" s="396"/>
      <c r="T61" s="397"/>
      <c r="U61" s="395"/>
      <c r="V61" s="395"/>
      <c r="W61" s="395"/>
      <c r="X61" s="395"/>
      <c r="Y61" s="395"/>
      <c r="Z61" s="395"/>
      <c r="AA61" s="395"/>
      <c r="AB61" s="395"/>
      <c r="AC61" s="396"/>
      <c r="AD61" s="397"/>
      <c r="AE61" s="395"/>
      <c r="AF61" s="395"/>
      <c r="AG61" s="395"/>
      <c r="AH61" s="395"/>
      <c r="AI61" s="395"/>
      <c r="AJ61" s="395"/>
      <c r="AK61" s="395"/>
      <c r="AL61" s="395"/>
      <c r="AM61" s="396"/>
      <c r="AN61" s="400"/>
      <c r="AO61" s="398"/>
      <c r="AP61" s="398"/>
      <c r="AQ61" s="398"/>
      <c r="AR61" s="398"/>
      <c r="AS61" s="398"/>
      <c r="AT61" s="398"/>
      <c r="AU61" s="398"/>
      <c r="AV61" s="398"/>
      <c r="AW61" s="399"/>
      <c r="AX61" s="394"/>
      <c r="AY61" s="392"/>
      <c r="AZ61" s="392"/>
      <c r="BA61" s="392"/>
      <c r="BB61" s="392"/>
      <c r="BC61" s="392"/>
      <c r="BD61" s="392"/>
      <c r="BE61" s="392"/>
      <c r="BF61" s="392"/>
      <c r="BG61" s="393"/>
      <c r="BH61" s="58"/>
      <c r="BI61" s="444"/>
      <c r="BJ61" s="445"/>
      <c r="BK61" s="445"/>
      <c r="BL61" s="445"/>
      <c r="BM61" s="445"/>
      <c r="BN61" s="446"/>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row>
    <row r="62" spans="1:100" ht="15" customHeight="1" x14ac:dyDescent="0.25">
      <c r="A62" s="58"/>
      <c r="B62" s="298"/>
      <c r="C62" s="298"/>
      <c r="D62" s="299"/>
      <c r="E62" s="461"/>
      <c r="F62" s="462"/>
      <c r="G62" s="462"/>
      <c r="H62" s="462"/>
      <c r="I62" s="463"/>
      <c r="J62" s="397" t="str">
        <f>IF(AND('Mapa final'!$K$127="Media",'Mapa final'!$O$127="Leve"),CONCATENATE("R",'Mapa final'!$A$127),"")</f>
        <v/>
      </c>
      <c r="K62" s="395"/>
      <c r="L62" s="395" t="str">
        <f>IF(AND('Mapa final'!$K$130="Media",'Mapa final'!$O$130="Leve"),CONCATENATE("R",'Mapa final'!$A$130),"")</f>
        <v/>
      </c>
      <c r="M62" s="395"/>
      <c r="N62" s="395" t="str">
        <f>IF(AND('Mapa final'!$K$133="Media",'Mapa final'!$O$133="Leve"),CONCATENATE("R",'Mapa final'!$A$133),"")</f>
        <v/>
      </c>
      <c r="O62" s="395"/>
      <c r="P62" s="395" t="str">
        <f>IF(AND('Mapa final'!$K$136="Media",'Mapa final'!$O$136="Leve"),CONCATENATE("R",'Mapa final'!$A$136),"")</f>
        <v>R44</v>
      </c>
      <c r="Q62" s="395"/>
      <c r="R62" s="395" t="str">
        <f>IF(AND('Mapa final'!$K$139="Media",'Mapa final'!$O$139="Leve"),CONCATENATE("R",'Mapa final'!$A$139),"")</f>
        <v/>
      </c>
      <c r="S62" s="396"/>
      <c r="T62" s="397" t="str">
        <f>IF(AND('Mapa final'!$K$127="Media",'Mapa final'!$O$127="Menor"),CONCATENATE("R",'Mapa final'!$A$127),"")</f>
        <v/>
      </c>
      <c r="U62" s="395"/>
      <c r="V62" s="395" t="str">
        <f>IF(AND('Mapa final'!$K$130="Media",'Mapa final'!$O$130="Menor"),CONCATENATE("R",'Mapa final'!$A$130),"")</f>
        <v/>
      </c>
      <c r="W62" s="395"/>
      <c r="X62" s="395" t="str">
        <f>IF(AND('Mapa final'!$K$133="Media",'Mapa final'!$O$133="Menor"),CONCATENATE("R",'Mapa final'!$A$133),"")</f>
        <v/>
      </c>
      <c r="Y62" s="395"/>
      <c r="Z62" s="395" t="str">
        <f>IF(AND('Mapa final'!$K$136="Media",'Mapa final'!$O$136="Menor"),CONCATENATE("R",'Mapa final'!$A$136),"")</f>
        <v/>
      </c>
      <c r="AA62" s="395"/>
      <c r="AB62" s="395" t="str">
        <f>IF(AND('Mapa final'!$K$139="Media",'Mapa final'!$O$139="Menor"),CONCATENATE("R",'Mapa final'!$A$139),"")</f>
        <v/>
      </c>
      <c r="AC62" s="396"/>
      <c r="AD62" s="397" t="str">
        <f>IF(AND('Mapa final'!$K$127="Media",'Mapa final'!$O$127="Moderado"),CONCATENATE("R",'Mapa final'!$A$127),"")</f>
        <v/>
      </c>
      <c r="AE62" s="395"/>
      <c r="AF62" s="395" t="str">
        <f>IF(AND('Mapa final'!$K$130="Media",'Mapa final'!$O$130="Moderado"),CONCATENATE("R",'Mapa final'!$A$130),"")</f>
        <v/>
      </c>
      <c r="AG62" s="395"/>
      <c r="AH62" s="395" t="str">
        <f>IF(AND('Mapa final'!$K$133="Media",'Mapa final'!$O$133="Moderado"),CONCATENATE("R",'Mapa final'!$A$133),"")</f>
        <v>R43</v>
      </c>
      <c r="AI62" s="395"/>
      <c r="AJ62" s="395" t="str">
        <f>IF(AND('Mapa final'!$K$136="Media",'Mapa final'!$O$136="Moderado"),CONCATENATE("R",'Mapa final'!$A$136),"")</f>
        <v/>
      </c>
      <c r="AK62" s="395"/>
      <c r="AL62" s="395" t="str">
        <f>IF(AND('Mapa final'!$K$139="Media",'Mapa final'!$O$139="Moderado"),CONCATENATE("R",'Mapa final'!$A$139),"")</f>
        <v/>
      </c>
      <c r="AM62" s="396"/>
      <c r="AN62" s="400" t="str">
        <f>IF(AND('Mapa final'!$K$127="Media",'Mapa final'!$O$127="Mayor"),CONCATENATE("R",'Mapa final'!$A$127),"")</f>
        <v/>
      </c>
      <c r="AO62" s="398"/>
      <c r="AP62" s="398" t="str">
        <f>IF(AND('Mapa final'!$K$130="Media",'Mapa final'!$O$130="Mayor"),CONCATENATE("R",'Mapa final'!$A$130),"")</f>
        <v>R42</v>
      </c>
      <c r="AQ62" s="398"/>
      <c r="AR62" s="398" t="str">
        <f>IF(AND('Mapa final'!$K$133="Media",'Mapa final'!$O$133="Mayor"),CONCATENATE("R",'Mapa final'!$A$133),"")</f>
        <v/>
      </c>
      <c r="AS62" s="398"/>
      <c r="AT62" s="398" t="str">
        <f>IF(AND('Mapa final'!$K$136="Media",'Mapa final'!$O$136="Mayor"),CONCATENATE("R",'Mapa final'!$A$136),"")</f>
        <v/>
      </c>
      <c r="AU62" s="398"/>
      <c r="AV62" s="398" t="str">
        <f>IF(AND('Mapa final'!$K$139="Media",'Mapa final'!$O$139="Mayor"),CONCATENATE("R",'Mapa final'!$A$139),"")</f>
        <v/>
      </c>
      <c r="AW62" s="399"/>
      <c r="AX62" s="394" t="str">
        <f>IF(AND('Mapa final'!$K$127="Media",'Mapa final'!$O$127="Catastrófico"),CONCATENATE("R",'Mapa final'!$A$127),"")</f>
        <v/>
      </c>
      <c r="AY62" s="392"/>
      <c r="AZ62" s="392" t="str">
        <f>IF(AND('Mapa final'!$K$130="Media",'Mapa final'!$O$130="Catastrófico"),CONCATENATE("R",'Mapa final'!$A$130),"")</f>
        <v/>
      </c>
      <c r="BA62" s="392"/>
      <c r="BB62" s="392" t="str">
        <f>IF(AND('Mapa final'!$K$133="Media",'Mapa final'!$O$133="Catastrófico"),CONCATENATE("R",'Mapa final'!$A$133),"")</f>
        <v/>
      </c>
      <c r="BC62" s="392"/>
      <c r="BD62" s="392" t="str">
        <f>IF(AND('Mapa final'!$K$136="Media",'Mapa final'!$O$136="Catastrófico"),CONCATENATE("R",'Mapa final'!$A$136),"")</f>
        <v/>
      </c>
      <c r="BE62" s="392"/>
      <c r="BF62" s="392" t="str">
        <f>IF(AND('Mapa final'!$K$139="Media",'Mapa final'!$O$139="Catastrófico"),CONCATENATE("R",'Mapa final'!$A$139),"")</f>
        <v/>
      </c>
      <c r="BG62" s="393"/>
      <c r="BH62" s="58"/>
      <c r="BI62" s="444"/>
      <c r="BJ62" s="445"/>
      <c r="BK62" s="445"/>
      <c r="BL62" s="445"/>
      <c r="BM62" s="445"/>
      <c r="BN62" s="446"/>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row>
    <row r="63" spans="1:100" ht="15" customHeight="1" x14ac:dyDescent="0.25">
      <c r="A63" s="58"/>
      <c r="B63" s="298"/>
      <c r="C63" s="298"/>
      <c r="D63" s="299"/>
      <c r="E63" s="461"/>
      <c r="F63" s="462"/>
      <c r="G63" s="462"/>
      <c r="H63" s="462"/>
      <c r="I63" s="463"/>
      <c r="J63" s="397"/>
      <c r="K63" s="395"/>
      <c r="L63" s="395"/>
      <c r="M63" s="395"/>
      <c r="N63" s="395"/>
      <c r="O63" s="395"/>
      <c r="P63" s="395"/>
      <c r="Q63" s="395"/>
      <c r="R63" s="395"/>
      <c r="S63" s="396"/>
      <c r="T63" s="397"/>
      <c r="U63" s="395"/>
      <c r="V63" s="395"/>
      <c r="W63" s="395"/>
      <c r="X63" s="395"/>
      <c r="Y63" s="395"/>
      <c r="Z63" s="395"/>
      <c r="AA63" s="395"/>
      <c r="AB63" s="395"/>
      <c r="AC63" s="396"/>
      <c r="AD63" s="397"/>
      <c r="AE63" s="395"/>
      <c r="AF63" s="395"/>
      <c r="AG63" s="395"/>
      <c r="AH63" s="395"/>
      <c r="AI63" s="395"/>
      <c r="AJ63" s="395"/>
      <c r="AK63" s="395"/>
      <c r="AL63" s="395"/>
      <c r="AM63" s="396"/>
      <c r="AN63" s="400"/>
      <c r="AO63" s="398"/>
      <c r="AP63" s="398"/>
      <c r="AQ63" s="398"/>
      <c r="AR63" s="398"/>
      <c r="AS63" s="398"/>
      <c r="AT63" s="398"/>
      <c r="AU63" s="398"/>
      <c r="AV63" s="398"/>
      <c r="AW63" s="399"/>
      <c r="AX63" s="394"/>
      <c r="AY63" s="392"/>
      <c r="AZ63" s="392"/>
      <c r="BA63" s="392"/>
      <c r="BB63" s="392"/>
      <c r="BC63" s="392"/>
      <c r="BD63" s="392"/>
      <c r="BE63" s="392"/>
      <c r="BF63" s="392"/>
      <c r="BG63" s="393"/>
      <c r="BH63" s="58"/>
      <c r="BI63" s="444"/>
      <c r="BJ63" s="445"/>
      <c r="BK63" s="445"/>
      <c r="BL63" s="445"/>
      <c r="BM63" s="445"/>
      <c r="BN63" s="446"/>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row>
    <row r="64" spans="1:100" ht="15" customHeight="1" x14ac:dyDescent="0.25">
      <c r="A64" s="58"/>
      <c r="B64" s="298"/>
      <c r="C64" s="298"/>
      <c r="D64" s="299"/>
      <c r="E64" s="461"/>
      <c r="F64" s="462"/>
      <c r="G64" s="462"/>
      <c r="H64" s="462"/>
      <c r="I64" s="463"/>
      <c r="J64" s="397" t="str">
        <f>IF(AND('Mapa final'!$K$142="Media",'Mapa final'!$O$142="Leve"),CONCATENATE("R",'Mapa final'!$A$142),"")</f>
        <v/>
      </c>
      <c r="K64" s="395"/>
      <c r="L64" s="395" t="str">
        <f>IF(AND('Mapa final'!$K$145="Media",'Mapa final'!$O$145="Leve"),CONCATENATE("R",'Mapa final'!$A$145),"")</f>
        <v/>
      </c>
      <c r="M64" s="395"/>
      <c r="N64" s="395" t="str">
        <f>IF(AND('Mapa final'!$K$148="Media",'Mapa final'!$O$148="Leve"),CONCATENATE("R",'Mapa final'!$A$148),"")</f>
        <v/>
      </c>
      <c r="O64" s="395"/>
      <c r="P64" s="395" t="str">
        <f>IF(AND('Mapa final'!$K$151="Media",'Mapa final'!$O$151="Leve"),CONCATENATE("R",'Mapa final'!$A$151),"")</f>
        <v/>
      </c>
      <c r="Q64" s="395"/>
      <c r="R64" s="395" t="str">
        <f>IF(AND('Mapa final'!$K$154="Media",'Mapa final'!$O$154="Leve"),CONCATENATE("R",'Mapa final'!$A$154),"")</f>
        <v/>
      </c>
      <c r="S64" s="396"/>
      <c r="T64" s="397" t="str">
        <f>IF(AND('Mapa final'!$K$142="Media",'Mapa final'!$O$142="Menor"),CONCATENATE("R",'Mapa final'!$A$142),"")</f>
        <v/>
      </c>
      <c r="U64" s="395"/>
      <c r="V64" s="395" t="str">
        <f>IF(AND('Mapa final'!$K$145="Media",'Mapa final'!$O$145="Menor"),CONCATENATE("R",'Mapa final'!$A$145),"")</f>
        <v/>
      </c>
      <c r="W64" s="395"/>
      <c r="X64" s="395" t="str">
        <f>IF(AND('Mapa final'!$K$148="Media",'Mapa final'!$O$148="Menor"),CONCATENATE("R",'Mapa final'!$A$148),"")</f>
        <v/>
      </c>
      <c r="Y64" s="395"/>
      <c r="Z64" s="395" t="str">
        <f>IF(AND('Mapa final'!$K$151="Media",'Mapa final'!$O$151="Menor"),CONCATENATE("R",'Mapa final'!$A$151),"")</f>
        <v/>
      </c>
      <c r="AA64" s="395"/>
      <c r="AB64" s="395" t="str">
        <f>IF(AND('Mapa final'!$K$154="Media",'Mapa final'!$O$154="Menor"),CONCATENATE("R",'Mapa final'!$A$154),"")</f>
        <v/>
      </c>
      <c r="AC64" s="396"/>
      <c r="AD64" s="397" t="str">
        <f>IF(AND('Mapa final'!$K$142="Media",'Mapa final'!$O$142="Moderado"),CONCATENATE("R",'Mapa final'!$A$142),"")</f>
        <v/>
      </c>
      <c r="AE64" s="395"/>
      <c r="AF64" s="395" t="str">
        <f>IF(AND('Mapa final'!$K$145="Media",'Mapa final'!$O$145="Moderado"),CONCATENATE("R",'Mapa final'!$A$145),"")</f>
        <v/>
      </c>
      <c r="AG64" s="395"/>
      <c r="AH64" s="395" t="str">
        <f>IF(AND('Mapa final'!$K$148="Media",'Mapa final'!$O$148="Moderado"),CONCATENATE("R",'Mapa final'!$A$148),"")</f>
        <v/>
      </c>
      <c r="AI64" s="395"/>
      <c r="AJ64" s="395" t="str">
        <f>IF(AND('Mapa final'!$K$151="Media",'Mapa final'!$O$151="Moderado"),CONCATENATE("R",'Mapa final'!$A$151),"")</f>
        <v/>
      </c>
      <c r="AK64" s="395"/>
      <c r="AL64" s="395" t="str">
        <f>IF(AND('Mapa final'!$K$154="Media",'Mapa final'!$O$154="Moderado"),CONCATENATE("R",'Mapa final'!$A$154),"")</f>
        <v/>
      </c>
      <c r="AM64" s="396"/>
      <c r="AN64" s="400" t="str">
        <f>IF(AND('Mapa final'!$K$142="Media",'Mapa final'!$O$142="Mayor"),CONCATENATE("R",'Mapa final'!$A$142),"")</f>
        <v/>
      </c>
      <c r="AO64" s="398"/>
      <c r="AP64" s="398" t="str">
        <f>IF(AND('Mapa final'!$K$145="Media",'Mapa final'!$O$145="Mayor"),CONCATENATE("R",'Mapa final'!$A$145),"")</f>
        <v/>
      </c>
      <c r="AQ64" s="398"/>
      <c r="AR64" s="398" t="str">
        <f>IF(AND('Mapa final'!$K$148="Media",'Mapa final'!$O$148="Mayor"),CONCATENATE("R",'Mapa final'!$A$148),"")</f>
        <v/>
      </c>
      <c r="AS64" s="398"/>
      <c r="AT64" s="398" t="str">
        <f>IF(AND('Mapa final'!$K$151="Media",'Mapa final'!$O$151="Mayor"),CONCATENATE("R",'Mapa final'!$A$151),"")</f>
        <v/>
      </c>
      <c r="AU64" s="398"/>
      <c r="AV64" s="398" t="str">
        <f>IF(AND('Mapa final'!$K$154="Media",'Mapa final'!$O$154="Mayor"),CONCATENATE("R",'Mapa final'!$A$154),"")</f>
        <v/>
      </c>
      <c r="AW64" s="399"/>
      <c r="AX64" s="394" t="str">
        <f>IF(AND('Mapa final'!$K$142="Media",'Mapa final'!$O$142="Catastrófico"),CONCATENATE("R",'Mapa final'!$A$142),"")</f>
        <v/>
      </c>
      <c r="AY64" s="392"/>
      <c r="AZ64" s="392" t="str">
        <f>IF(AND('Mapa final'!$K$145="Media",'Mapa final'!$O$145="Catastrófico"),CONCATENATE("R",'Mapa final'!$A$145),"")</f>
        <v/>
      </c>
      <c r="BA64" s="392"/>
      <c r="BB64" s="392" t="str">
        <f>IF(AND('Mapa final'!$K$148="Media",'Mapa final'!$O$148="Catastrófico"),CONCATENATE("R",'Mapa final'!$A$148),"")</f>
        <v/>
      </c>
      <c r="BC64" s="392"/>
      <c r="BD64" s="392" t="str">
        <f>IF(AND('Mapa final'!$K$151="Media",'Mapa final'!$O$151="Catastrófico"),CONCATENATE("R",'Mapa final'!$A$151),"")</f>
        <v/>
      </c>
      <c r="BE64" s="392"/>
      <c r="BF64" s="392" t="str">
        <f>IF(AND('Mapa final'!$K$154="Media",'Mapa final'!$O$154="Catastrófico"),CONCATENATE("R",'Mapa final'!$A$154),"")</f>
        <v/>
      </c>
      <c r="BG64" s="393"/>
      <c r="BH64" s="58"/>
      <c r="BI64" s="444"/>
      <c r="BJ64" s="445"/>
      <c r="BK64" s="445"/>
      <c r="BL64" s="445"/>
      <c r="BM64" s="445"/>
      <c r="BN64" s="446"/>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row>
    <row r="65" spans="1:100" ht="15.75" customHeight="1" thickBot="1" x14ac:dyDescent="0.3">
      <c r="A65" s="58"/>
      <c r="B65" s="298"/>
      <c r="C65" s="298"/>
      <c r="D65" s="299"/>
      <c r="E65" s="464"/>
      <c r="F65" s="465"/>
      <c r="G65" s="465"/>
      <c r="H65" s="465"/>
      <c r="I65" s="465"/>
      <c r="J65" s="407"/>
      <c r="K65" s="408"/>
      <c r="L65" s="408"/>
      <c r="M65" s="408"/>
      <c r="N65" s="408"/>
      <c r="O65" s="408"/>
      <c r="P65" s="408"/>
      <c r="Q65" s="408"/>
      <c r="R65" s="408"/>
      <c r="S65" s="409"/>
      <c r="T65" s="407"/>
      <c r="U65" s="408"/>
      <c r="V65" s="408"/>
      <c r="W65" s="408"/>
      <c r="X65" s="408"/>
      <c r="Y65" s="408"/>
      <c r="Z65" s="408"/>
      <c r="AA65" s="408"/>
      <c r="AB65" s="408"/>
      <c r="AC65" s="409"/>
      <c r="AD65" s="407"/>
      <c r="AE65" s="408"/>
      <c r="AF65" s="408"/>
      <c r="AG65" s="408"/>
      <c r="AH65" s="408"/>
      <c r="AI65" s="408"/>
      <c r="AJ65" s="408"/>
      <c r="AK65" s="408"/>
      <c r="AL65" s="408"/>
      <c r="AM65" s="409"/>
      <c r="AN65" s="401"/>
      <c r="AO65" s="402"/>
      <c r="AP65" s="402"/>
      <c r="AQ65" s="402"/>
      <c r="AR65" s="402"/>
      <c r="AS65" s="402"/>
      <c r="AT65" s="402"/>
      <c r="AU65" s="402"/>
      <c r="AV65" s="402"/>
      <c r="AW65" s="403"/>
      <c r="AX65" s="414"/>
      <c r="AY65" s="413"/>
      <c r="AZ65" s="413"/>
      <c r="BA65" s="413"/>
      <c r="BB65" s="413"/>
      <c r="BC65" s="413"/>
      <c r="BD65" s="413"/>
      <c r="BE65" s="413"/>
      <c r="BF65" s="413"/>
      <c r="BG65" s="415"/>
      <c r="BH65" s="58"/>
      <c r="BI65" s="444"/>
      <c r="BJ65" s="445"/>
      <c r="BK65" s="445"/>
      <c r="BL65" s="445"/>
      <c r="BM65" s="445"/>
      <c r="BN65" s="446"/>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row>
    <row r="66" spans="1:100" ht="15" customHeight="1" x14ac:dyDescent="0.25">
      <c r="A66" s="58"/>
      <c r="B66" s="298"/>
      <c r="C66" s="298"/>
      <c r="D66" s="299"/>
      <c r="E66" s="459" t="s">
        <v>105</v>
      </c>
      <c r="F66" s="460"/>
      <c r="G66" s="460"/>
      <c r="H66" s="460"/>
      <c r="I66" s="460"/>
      <c r="J66" s="474" t="str">
        <f>IF(AND('Mapa final'!$K$7="Baja",'Mapa final'!$O$7="Leve"),CONCATENATE("R",'Mapa final'!$A$7),"")</f>
        <v/>
      </c>
      <c r="K66" s="420"/>
      <c r="L66" s="420" t="str">
        <f>IF(AND('Mapa final'!$K$10="Baja",'Mapa final'!$O$10="Leve"),CONCATENATE("R",'Mapa final'!$A$10),"")</f>
        <v/>
      </c>
      <c r="M66" s="420"/>
      <c r="N66" s="420" t="str">
        <f>IF(AND('Mapa final'!$K$13="Baja",'Mapa final'!$O$13="Leve"),CONCATENATE("R",'Mapa final'!$A$13),"")</f>
        <v/>
      </c>
      <c r="O66" s="420"/>
      <c r="P66" s="420" t="str">
        <f>IF(AND('Mapa final'!$K$16="Baja",'Mapa final'!$O$16="Leve"),CONCATENATE("R",'Mapa final'!$A$16),"")</f>
        <v/>
      </c>
      <c r="Q66" s="420"/>
      <c r="R66" s="420" t="str">
        <f>IF(AND('Mapa final'!$K$19="Baja",'Mapa final'!$O$19="Leve"),CONCATENATE("R",'Mapa final'!$A$19),"")</f>
        <v/>
      </c>
      <c r="S66" s="422"/>
      <c r="T66" s="404" t="str">
        <f>IF(AND('Mapa final'!$K$7="Baja",'Mapa final'!$O$7="Menor"),CONCATENATE("R",'Mapa final'!$A$7),"")</f>
        <v/>
      </c>
      <c r="U66" s="405"/>
      <c r="V66" s="405" t="str">
        <f>IF(AND('Mapa final'!$K$10="Baja",'Mapa final'!$O$10="Menor"),CONCATENATE("R",'Mapa final'!$A$10),"")</f>
        <v/>
      </c>
      <c r="W66" s="405"/>
      <c r="X66" s="405" t="str">
        <f>IF(AND('Mapa final'!$K$13="Baja",'Mapa final'!$O$13="Menor"),CONCATENATE("R",'Mapa final'!$A$13),"")</f>
        <v/>
      </c>
      <c r="Y66" s="405"/>
      <c r="Z66" s="405" t="str">
        <f>IF(AND('Mapa final'!$K$16="Baja",'Mapa final'!$O$16="Menor"),CONCATENATE("R",'Mapa final'!$A$16),"")</f>
        <v/>
      </c>
      <c r="AA66" s="405"/>
      <c r="AB66" s="405" t="str">
        <f>IF(AND('Mapa final'!$K$19="Baja",'Mapa final'!$O$19="Menor"),CONCATENATE("R",'Mapa final'!$A$19),"")</f>
        <v/>
      </c>
      <c r="AC66" s="406"/>
      <c r="AD66" s="404" t="str">
        <f>IF(AND('Mapa final'!$K$7="Baja",'Mapa final'!$O$7="Moderado"),CONCATENATE("R",'Mapa final'!$A$7),"")</f>
        <v>R1</v>
      </c>
      <c r="AE66" s="405"/>
      <c r="AF66" s="405" t="str">
        <f>IF(AND('Mapa final'!$K$10="Baja",'Mapa final'!$O$10="Moderado"),CONCATENATE("R",'Mapa final'!$A$10),"")</f>
        <v/>
      </c>
      <c r="AG66" s="405"/>
      <c r="AH66" s="405" t="str">
        <f>IF(AND('Mapa final'!$K$13="Baja",'Mapa final'!$O$13="Moderado"),CONCATENATE("R",'Mapa final'!$A$13),"")</f>
        <v/>
      </c>
      <c r="AI66" s="405"/>
      <c r="AJ66" s="405" t="str">
        <f>IF(AND('Mapa final'!$K$16="Baja",'Mapa final'!$O$16="Moderado"),CONCATENATE("R",'Mapa final'!$A$16),"")</f>
        <v/>
      </c>
      <c r="AK66" s="405"/>
      <c r="AL66" s="405" t="str">
        <f>IF(AND('Mapa final'!$K$19="Baja",'Mapa final'!$O$19="Moderado"),CONCATENATE("R",'Mapa final'!$A$19),"")</f>
        <v/>
      </c>
      <c r="AM66" s="406"/>
      <c r="AN66" s="410" t="str">
        <f>IF(AND('Mapa final'!$K$7="Baja",'Mapa final'!$O$7="Mayor"),CONCATENATE("R",'Mapa final'!$A$7),"")</f>
        <v/>
      </c>
      <c r="AO66" s="411"/>
      <c r="AP66" s="411" t="str">
        <f>IF(AND('Mapa final'!$K$10="Baja",'Mapa final'!$O$10="Mayor"),CONCATENATE("R",'Mapa final'!$A$10),"")</f>
        <v/>
      </c>
      <c r="AQ66" s="411"/>
      <c r="AR66" s="411" t="str">
        <f>IF(AND('Mapa final'!$K$13="Baja",'Mapa final'!$O$13="Mayor"),CONCATENATE("R",'Mapa final'!$A$13),"")</f>
        <v/>
      </c>
      <c r="AS66" s="411"/>
      <c r="AT66" s="411" t="str">
        <f>IF(AND('Mapa final'!$K$16="Baja",'Mapa final'!$O$16="Mayor"),CONCATENATE("R",'Mapa final'!$A$16),"")</f>
        <v/>
      </c>
      <c r="AU66" s="411"/>
      <c r="AV66" s="411" t="str">
        <f>IF(AND('Mapa final'!$K$19="Baja",'Mapa final'!$O$19="Mayor"),CONCATENATE("R",'Mapa final'!$A$19),"")</f>
        <v/>
      </c>
      <c r="AW66" s="412"/>
      <c r="AX66" s="417" t="str">
        <f>IF(AND('Mapa final'!$K$7="Baja",'Mapa final'!$O$7="Catastrófico"),CONCATENATE("R",'Mapa final'!$A$7),"")</f>
        <v/>
      </c>
      <c r="AY66" s="416"/>
      <c r="AZ66" s="416" t="str">
        <f>IF(AND('Mapa final'!$K$10="Baja",'Mapa final'!$O$10="Catastrófico"),CONCATENATE("R",'Mapa final'!$A$10),"")</f>
        <v/>
      </c>
      <c r="BA66" s="416"/>
      <c r="BB66" s="416" t="str">
        <f>IF(AND('Mapa final'!$K$13="Baja",'Mapa final'!$O$13="Catastrófico"),CONCATENATE("R",'Mapa final'!$A$13),"")</f>
        <v/>
      </c>
      <c r="BC66" s="416"/>
      <c r="BD66" s="416" t="str">
        <f>IF(AND('Mapa final'!$K$16="Baja",'Mapa final'!$O$16="Catastrófico"),CONCATENATE("R",'Mapa final'!$A$16),"")</f>
        <v/>
      </c>
      <c r="BE66" s="416"/>
      <c r="BF66" s="416" t="str">
        <f>IF(AND('Mapa final'!$K$19="Baja",'Mapa final'!$O$19="Catastrófico"),CONCATENATE("R",'Mapa final'!$A$19),"")</f>
        <v/>
      </c>
      <c r="BG66" s="473"/>
      <c r="BH66" s="58"/>
      <c r="BI66" s="444"/>
      <c r="BJ66" s="445"/>
      <c r="BK66" s="445"/>
      <c r="BL66" s="445"/>
      <c r="BM66" s="445"/>
      <c r="BN66" s="446"/>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row>
    <row r="67" spans="1:100" ht="15" customHeight="1" x14ac:dyDescent="0.25">
      <c r="A67" s="58"/>
      <c r="B67" s="298"/>
      <c r="C67" s="298"/>
      <c r="D67" s="299"/>
      <c r="E67" s="461"/>
      <c r="F67" s="462"/>
      <c r="G67" s="462"/>
      <c r="H67" s="462"/>
      <c r="I67" s="463"/>
      <c r="J67" s="389"/>
      <c r="K67" s="390"/>
      <c r="L67" s="390"/>
      <c r="M67" s="390"/>
      <c r="N67" s="390"/>
      <c r="O67" s="390"/>
      <c r="P67" s="390"/>
      <c r="Q67" s="390"/>
      <c r="R67" s="390"/>
      <c r="S67" s="391"/>
      <c r="T67" s="397"/>
      <c r="U67" s="395"/>
      <c r="V67" s="395"/>
      <c r="W67" s="395"/>
      <c r="X67" s="395"/>
      <c r="Y67" s="395"/>
      <c r="Z67" s="395"/>
      <c r="AA67" s="395"/>
      <c r="AB67" s="395"/>
      <c r="AC67" s="396"/>
      <c r="AD67" s="397"/>
      <c r="AE67" s="395"/>
      <c r="AF67" s="395"/>
      <c r="AG67" s="395"/>
      <c r="AH67" s="395"/>
      <c r="AI67" s="395"/>
      <c r="AJ67" s="395"/>
      <c r="AK67" s="395"/>
      <c r="AL67" s="395"/>
      <c r="AM67" s="396"/>
      <c r="AN67" s="400"/>
      <c r="AO67" s="398"/>
      <c r="AP67" s="398"/>
      <c r="AQ67" s="398"/>
      <c r="AR67" s="398"/>
      <c r="AS67" s="398"/>
      <c r="AT67" s="398"/>
      <c r="AU67" s="398"/>
      <c r="AV67" s="398"/>
      <c r="AW67" s="399"/>
      <c r="AX67" s="394"/>
      <c r="AY67" s="392"/>
      <c r="AZ67" s="392"/>
      <c r="BA67" s="392"/>
      <c r="BB67" s="392"/>
      <c r="BC67" s="392"/>
      <c r="BD67" s="392"/>
      <c r="BE67" s="392"/>
      <c r="BF67" s="392"/>
      <c r="BG67" s="393"/>
      <c r="BH67" s="58"/>
      <c r="BI67" s="444"/>
      <c r="BJ67" s="445"/>
      <c r="BK67" s="445"/>
      <c r="BL67" s="445"/>
      <c r="BM67" s="445"/>
      <c r="BN67" s="446"/>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row>
    <row r="68" spans="1:100" ht="15" customHeight="1" x14ac:dyDescent="0.25">
      <c r="A68" s="58"/>
      <c r="B68" s="298"/>
      <c r="C68" s="298"/>
      <c r="D68" s="299"/>
      <c r="E68" s="461"/>
      <c r="F68" s="462"/>
      <c r="G68" s="462"/>
      <c r="H68" s="462"/>
      <c r="I68" s="463"/>
      <c r="J68" s="389" t="str">
        <f>IF(AND('Mapa final'!$K$22="Baja",'Mapa final'!$O$22="Leve"),CONCATENATE("R",'Mapa final'!$A$22),"")</f>
        <v/>
      </c>
      <c r="K68" s="390"/>
      <c r="L68" s="390" t="str">
        <f>IF(AND('Mapa final'!$K$25="Baja",'Mapa final'!$O$25="Leve"),CONCATENATE("R",'Mapa final'!$A$25),"")</f>
        <v/>
      </c>
      <c r="M68" s="390"/>
      <c r="N68" s="390" t="str">
        <f>IF(AND('Mapa final'!$K$28="Baja",'Mapa final'!$O$28="Leve"),CONCATENATE("R",'Mapa final'!$A$28),"")</f>
        <v/>
      </c>
      <c r="O68" s="390"/>
      <c r="P68" s="390" t="str">
        <f>IF(AND('Mapa final'!$K$31="Baja",'Mapa final'!$O$31="Leve"),CONCATENATE("R",'Mapa final'!$A$31),"")</f>
        <v/>
      </c>
      <c r="Q68" s="390"/>
      <c r="R68" s="390" t="str">
        <f>IF(AND('Mapa final'!$K$34="Baja",'Mapa final'!$O$34="Leve"),CONCATENATE("R",'Mapa final'!$A$34),"")</f>
        <v/>
      </c>
      <c r="S68" s="391"/>
      <c r="T68" s="397" t="str">
        <f>IF(AND('Mapa final'!$K$22="Baja",'Mapa final'!$O$22="Menor"),CONCATENATE("R",'Mapa final'!$A$22),"")</f>
        <v/>
      </c>
      <c r="U68" s="395"/>
      <c r="V68" s="395" t="str">
        <f>IF(AND('Mapa final'!$K$25="Baja",'Mapa final'!$O$25="Menor"),CONCATENATE("R",'Mapa final'!$A$25),"")</f>
        <v/>
      </c>
      <c r="W68" s="395"/>
      <c r="X68" s="395" t="str">
        <f>IF(AND('Mapa final'!$K$28="Baja",'Mapa final'!$O$28="Menor"),CONCATENATE("R",'Mapa final'!$A$28),"")</f>
        <v/>
      </c>
      <c r="Y68" s="395"/>
      <c r="Z68" s="395" t="str">
        <f>IF(AND('Mapa final'!$K$31="Baja",'Mapa final'!$O$31="Menor"),CONCATENATE("R",'Mapa final'!$A$31),"")</f>
        <v/>
      </c>
      <c r="AA68" s="395"/>
      <c r="AB68" s="395" t="str">
        <f>IF(AND('Mapa final'!$K$34="Baja",'Mapa final'!$O$34="Menor"),CONCATENATE("R",'Mapa final'!$A$34),"")</f>
        <v/>
      </c>
      <c r="AC68" s="396"/>
      <c r="AD68" s="397" t="str">
        <f>IF(AND('Mapa final'!$K$22="Baja",'Mapa final'!$O$22="Moderado"),CONCATENATE("R",'Mapa final'!$A$22),"")</f>
        <v/>
      </c>
      <c r="AE68" s="395"/>
      <c r="AF68" s="395" t="str">
        <f>IF(AND('Mapa final'!$K$25="Baja",'Mapa final'!$O$25="Moderado"),CONCATENATE("R",'Mapa final'!$A$25),"")</f>
        <v/>
      </c>
      <c r="AG68" s="395"/>
      <c r="AH68" s="395" t="str">
        <f>IF(AND('Mapa final'!$K$28="Baja",'Mapa final'!$O$28="Moderado"),CONCATENATE("R",'Mapa final'!$A$28),"")</f>
        <v/>
      </c>
      <c r="AI68" s="395"/>
      <c r="AJ68" s="395" t="str">
        <f>IF(AND('Mapa final'!$K$31="Baja",'Mapa final'!$O$31="Moderado"),CONCATENATE("R",'Mapa final'!$A$31),"")</f>
        <v/>
      </c>
      <c r="AK68" s="395"/>
      <c r="AL68" s="395" t="str">
        <f>IF(AND('Mapa final'!$K$34="Baja",'Mapa final'!$O$34="Moderado"),CONCATENATE("R",'Mapa final'!$A$34),"")</f>
        <v/>
      </c>
      <c r="AM68" s="396"/>
      <c r="AN68" s="400" t="str">
        <f>IF(AND('Mapa final'!$K$22="Baja",'Mapa final'!$O$22="Mayor"),CONCATENATE("R",'Mapa final'!$A$22),"")</f>
        <v/>
      </c>
      <c r="AO68" s="398"/>
      <c r="AP68" s="398" t="str">
        <f>IF(AND('Mapa final'!$K$25="Baja",'Mapa final'!$O$25="Mayor"),CONCATENATE("R",'Mapa final'!$A$25),"")</f>
        <v/>
      </c>
      <c r="AQ68" s="398"/>
      <c r="AR68" s="398" t="str">
        <f>IF(AND('Mapa final'!$K$28="Baja",'Mapa final'!$O$28="Mayor"),CONCATENATE("R",'Mapa final'!$A$28),"")</f>
        <v/>
      </c>
      <c r="AS68" s="398"/>
      <c r="AT68" s="398" t="str">
        <f>IF(AND('Mapa final'!$K$31="Baja",'Mapa final'!$O$31="Mayor"),CONCATENATE("R",'Mapa final'!$A$31),"")</f>
        <v/>
      </c>
      <c r="AU68" s="398"/>
      <c r="AV68" s="398" t="str">
        <f>IF(AND('Mapa final'!$K$34="Baja",'Mapa final'!$O$34="Mayor"),CONCATENATE("R",'Mapa final'!$A$34),"")</f>
        <v/>
      </c>
      <c r="AW68" s="399"/>
      <c r="AX68" s="394" t="str">
        <f>IF(AND('Mapa final'!$K$22="Baja",'Mapa final'!$O$22="Catastrófico"),CONCATENATE("R",'Mapa final'!$A$22),"")</f>
        <v/>
      </c>
      <c r="AY68" s="392"/>
      <c r="AZ68" s="392" t="str">
        <f>IF(AND('Mapa final'!$K$25="Baja",'Mapa final'!$O$25="Catastrófico"),CONCATENATE("R",'Mapa final'!$A$25),"")</f>
        <v/>
      </c>
      <c r="BA68" s="392"/>
      <c r="BB68" s="392" t="str">
        <f>IF(AND('Mapa final'!$K$28="Baja",'Mapa final'!$O$28="Catastrófico"),CONCATENATE("R",'Mapa final'!$A$28),"")</f>
        <v/>
      </c>
      <c r="BC68" s="392"/>
      <c r="BD68" s="392" t="str">
        <f>IF(AND('Mapa final'!$K$31="Baja",'Mapa final'!$O$31="Catastrófico"),CONCATENATE("R",'Mapa final'!$A$31),"")</f>
        <v/>
      </c>
      <c r="BE68" s="392"/>
      <c r="BF68" s="392" t="str">
        <f>IF(AND('Mapa final'!$K$34="Baja",'Mapa final'!$O$34="Catastrófico"),CONCATENATE("R",'Mapa final'!$A$34),"")</f>
        <v/>
      </c>
      <c r="BG68" s="393"/>
      <c r="BH68" s="58"/>
      <c r="BI68" s="444"/>
      <c r="BJ68" s="445"/>
      <c r="BK68" s="445"/>
      <c r="BL68" s="445"/>
      <c r="BM68" s="445"/>
      <c r="BN68" s="446"/>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row>
    <row r="69" spans="1:100" ht="15" customHeight="1" x14ac:dyDescent="0.25">
      <c r="A69" s="58"/>
      <c r="B69" s="298"/>
      <c r="C69" s="298"/>
      <c r="D69" s="299"/>
      <c r="E69" s="461"/>
      <c r="F69" s="462"/>
      <c r="G69" s="462"/>
      <c r="H69" s="462"/>
      <c r="I69" s="463"/>
      <c r="J69" s="389"/>
      <c r="K69" s="390"/>
      <c r="L69" s="390"/>
      <c r="M69" s="390"/>
      <c r="N69" s="390"/>
      <c r="O69" s="390"/>
      <c r="P69" s="390"/>
      <c r="Q69" s="390"/>
      <c r="R69" s="390"/>
      <c r="S69" s="391"/>
      <c r="T69" s="397"/>
      <c r="U69" s="395"/>
      <c r="V69" s="395"/>
      <c r="W69" s="395"/>
      <c r="X69" s="395"/>
      <c r="Y69" s="395"/>
      <c r="Z69" s="395"/>
      <c r="AA69" s="395"/>
      <c r="AB69" s="395"/>
      <c r="AC69" s="396"/>
      <c r="AD69" s="397"/>
      <c r="AE69" s="395"/>
      <c r="AF69" s="395"/>
      <c r="AG69" s="395"/>
      <c r="AH69" s="395"/>
      <c r="AI69" s="395"/>
      <c r="AJ69" s="395"/>
      <c r="AK69" s="395"/>
      <c r="AL69" s="395"/>
      <c r="AM69" s="396"/>
      <c r="AN69" s="400"/>
      <c r="AO69" s="398"/>
      <c r="AP69" s="398"/>
      <c r="AQ69" s="398"/>
      <c r="AR69" s="398"/>
      <c r="AS69" s="398"/>
      <c r="AT69" s="398"/>
      <c r="AU69" s="398"/>
      <c r="AV69" s="398"/>
      <c r="AW69" s="399"/>
      <c r="AX69" s="394"/>
      <c r="AY69" s="392"/>
      <c r="AZ69" s="392"/>
      <c r="BA69" s="392"/>
      <c r="BB69" s="392"/>
      <c r="BC69" s="392"/>
      <c r="BD69" s="392"/>
      <c r="BE69" s="392"/>
      <c r="BF69" s="392"/>
      <c r="BG69" s="393"/>
      <c r="BH69" s="58"/>
      <c r="BI69" s="444"/>
      <c r="BJ69" s="445"/>
      <c r="BK69" s="445"/>
      <c r="BL69" s="445"/>
      <c r="BM69" s="445"/>
      <c r="BN69" s="446"/>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row>
    <row r="70" spans="1:100" ht="15" customHeight="1" x14ac:dyDescent="0.25">
      <c r="A70" s="58"/>
      <c r="B70" s="298"/>
      <c r="C70" s="298"/>
      <c r="D70" s="299"/>
      <c r="E70" s="461"/>
      <c r="F70" s="462"/>
      <c r="G70" s="462"/>
      <c r="H70" s="462"/>
      <c r="I70" s="463"/>
      <c r="J70" s="389" t="str">
        <f>IF(AND('Mapa final'!$K$37="Baja",'Mapa final'!$O$37="Leve"),CONCATENATE("R",'Mapa final'!$A$37),"")</f>
        <v/>
      </c>
      <c r="K70" s="390"/>
      <c r="L70" s="390" t="str">
        <f>IF(AND('Mapa final'!$K$40="Baja",'Mapa final'!$O$40="Leve"),CONCATENATE("R",'Mapa final'!$A$40),"")</f>
        <v/>
      </c>
      <c r="M70" s="390"/>
      <c r="N70" s="390" t="str">
        <f>IF(AND('Mapa final'!$K$43="Baja",'Mapa final'!$O$43="Leve"),CONCATENATE("R",'Mapa final'!$A$43),"")</f>
        <v/>
      </c>
      <c r="O70" s="390"/>
      <c r="P70" s="390" t="str">
        <f>IF(AND('Mapa final'!$K$46="Baja",'Mapa final'!$O$46="Leve"),CONCATENATE("R",'Mapa final'!$A$46),"")</f>
        <v/>
      </c>
      <c r="Q70" s="390"/>
      <c r="R70" s="390" t="str">
        <f>IF(AND('Mapa final'!$K$49="Baja",'Mapa final'!$O$49="Leve"),CONCATENATE("R",'Mapa final'!$A$49),"")</f>
        <v/>
      </c>
      <c r="S70" s="391"/>
      <c r="T70" s="397" t="str">
        <f>IF(AND('Mapa final'!$K$37="Baja",'Mapa final'!$O$37="Menor"),CONCATENATE("R",'Mapa final'!$A$37),"")</f>
        <v/>
      </c>
      <c r="U70" s="395"/>
      <c r="V70" s="395" t="str">
        <f>IF(AND('Mapa final'!$K$40="Baja",'Mapa final'!$O$40="Menor"),CONCATENATE("R",'Mapa final'!$A$40),"")</f>
        <v/>
      </c>
      <c r="W70" s="395"/>
      <c r="X70" s="395" t="str">
        <f>IF(AND('Mapa final'!$K$43="Baja",'Mapa final'!$O$43="Menor"),CONCATENATE("R",'Mapa final'!$A$43),"")</f>
        <v/>
      </c>
      <c r="Y70" s="395"/>
      <c r="Z70" s="395" t="str">
        <f>IF(AND('Mapa final'!$K$46="Baja",'Mapa final'!$O$46="Menor"),CONCATENATE("R",'Mapa final'!$A$46),"")</f>
        <v/>
      </c>
      <c r="AA70" s="395"/>
      <c r="AB70" s="395" t="str">
        <f>IF(AND('Mapa final'!$K$49="Baja",'Mapa final'!$O$49="Menor"),CONCATENATE("R",'Mapa final'!$A$49),"")</f>
        <v/>
      </c>
      <c r="AC70" s="396"/>
      <c r="AD70" s="397" t="str">
        <f>IF(AND('Mapa final'!$K$37="Baja",'Mapa final'!$O$37="Moderado"),CONCATENATE("R",'Mapa final'!$A$37),"")</f>
        <v/>
      </c>
      <c r="AE70" s="395"/>
      <c r="AF70" s="395" t="str">
        <f>IF(AND('Mapa final'!$K$40="Baja",'Mapa final'!$O$40="Moderado"),CONCATENATE("R",'Mapa final'!$A$40),"")</f>
        <v>R12</v>
      </c>
      <c r="AG70" s="395"/>
      <c r="AH70" s="395" t="str">
        <f>IF(AND('Mapa final'!$K$43="Baja",'Mapa final'!$O$43="Moderado"),CONCATENATE("R",'Mapa final'!$A$43),"")</f>
        <v/>
      </c>
      <c r="AI70" s="395"/>
      <c r="AJ70" s="395" t="str">
        <f>IF(AND('Mapa final'!$K$46="Baja",'Mapa final'!$O$46="Moderado"),CONCATENATE("R",'Mapa final'!$A$46),"")</f>
        <v>R14</v>
      </c>
      <c r="AK70" s="395"/>
      <c r="AL70" s="395" t="str">
        <f>IF(AND('Mapa final'!$K$49="Baja",'Mapa final'!$O$49="Moderado"),CONCATENATE("R",'Mapa final'!$A$49),"")</f>
        <v/>
      </c>
      <c r="AM70" s="396"/>
      <c r="AN70" s="400" t="str">
        <f>IF(AND('Mapa final'!$K$37="Baja",'Mapa final'!$O$37="Mayor"),CONCATENATE("R",'Mapa final'!$A$37),"")</f>
        <v>R11</v>
      </c>
      <c r="AO70" s="398"/>
      <c r="AP70" s="398" t="str">
        <f>IF(AND('Mapa final'!$K$40="Baja",'Mapa final'!$O$40="Mayor"),CONCATENATE("R",'Mapa final'!$A$40),"")</f>
        <v/>
      </c>
      <c r="AQ70" s="398"/>
      <c r="AR70" s="398" t="str">
        <f>IF(AND('Mapa final'!$K$43="Baja",'Mapa final'!$O$43="Mayor"),CONCATENATE("R",'Mapa final'!$A$43),"")</f>
        <v/>
      </c>
      <c r="AS70" s="398"/>
      <c r="AT70" s="398" t="str">
        <f>IF(AND('Mapa final'!$K$46="Baja",'Mapa final'!$O$46="Mayor"),CONCATENATE("R",'Mapa final'!$A$46),"")</f>
        <v/>
      </c>
      <c r="AU70" s="398"/>
      <c r="AV70" s="398" t="str">
        <f>IF(AND('Mapa final'!$K$49="Baja",'Mapa final'!$O$49="Mayor"),CONCATENATE("R",'Mapa final'!$A$49),"")</f>
        <v/>
      </c>
      <c r="AW70" s="399"/>
      <c r="AX70" s="394" t="str">
        <f>IF(AND('Mapa final'!$K$37="Baja",'Mapa final'!$O$37="Catastrófico"),CONCATENATE("R",'Mapa final'!$A$37),"")</f>
        <v/>
      </c>
      <c r="AY70" s="392"/>
      <c r="AZ70" s="392" t="str">
        <f>IF(AND('Mapa final'!$K$40="Baja",'Mapa final'!$O$40="Catastrófico"),CONCATENATE("R",'Mapa final'!$A$40),"")</f>
        <v/>
      </c>
      <c r="BA70" s="392"/>
      <c r="BB70" s="392" t="str">
        <f>IF(AND('Mapa final'!$K$43="Baja",'Mapa final'!$O$43="Catastrófico"),CONCATENATE("R",'Mapa final'!$A$43),"")</f>
        <v/>
      </c>
      <c r="BC70" s="392"/>
      <c r="BD70" s="392" t="str">
        <f>IF(AND('Mapa final'!$K$46="Baja",'Mapa final'!$O$46="Catastrófico"),CONCATENATE("R",'Mapa final'!$A$46),"")</f>
        <v/>
      </c>
      <c r="BE70" s="392"/>
      <c r="BF70" s="392" t="str">
        <f>IF(AND('Mapa final'!$K$49="Baja",'Mapa final'!$O$49="Catastrófico"),CONCATENATE("R",'Mapa final'!$A$49),"")</f>
        <v/>
      </c>
      <c r="BG70" s="393"/>
      <c r="BH70" s="58"/>
      <c r="BI70" s="444"/>
      <c r="BJ70" s="445"/>
      <c r="BK70" s="445"/>
      <c r="BL70" s="445"/>
      <c r="BM70" s="445"/>
      <c r="BN70" s="446"/>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row>
    <row r="71" spans="1:100" ht="15" customHeight="1" x14ac:dyDescent="0.25">
      <c r="A71" s="58"/>
      <c r="B71" s="298"/>
      <c r="C71" s="298"/>
      <c r="D71" s="299"/>
      <c r="E71" s="461"/>
      <c r="F71" s="462"/>
      <c r="G71" s="462"/>
      <c r="H71" s="462"/>
      <c r="I71" s="463"/>
      <c r="J71" s="389"/>
      <c r="K71" s="390"/>
      <c r="L71" s="390"/>
      <c r="M71" s="390"/>
      <c r="N71" s="390"/>
      <c r="O71" s="390"/>
      <c r="P71" s="390"/>
      <c r="Q71" s="390"/>
      <c r="R71" s="390"/>
      <c r="S71" s="391"/>
      <c r="T71" s="397"/>
      <c r="U71" s="395"/>
      <c r="V71" s="395"/>
      <c r="W71" s="395"/>
      <c r="X71" s="395"/>
      <c r="Y71" s="395"/>
      <c r="Z71" s="395"/>
      <c r="AA71" s="395"/>
      <c r="AB71" s="395"/>
      <c r="AC71" s="396"/>
      <c r="AD71" s="397"/>
      <c r="AE71" s="395"/>
      <c r="AF71" s="395"/>
      <c r="AG71" s="395"/>
      <c r="AH71" s="395"/>
      <c r="AI71" s="395"/>
      <c r="AJ71" s="395"/>
      <c r="AK71" s="395"/>
      <c r="AL71" s="395"/>
      <c r="AM71" s="396"/>
      <c r="AN71" s="400"/>
      <c r="AO71" s="398"/>
      <c r="AP71" s="398"/>
      <c r="AQ71" s="398"/>
      <c r="AR71" s="398"/>
      <c r="AS71" s="398"/>
      <c r="AT71" s="398"/>
      <c r="AU71" s="398"/>
      <c r="AV71" s="398"/>
      <c r="AW71" s="399"/>
      <c r="AX71" s="394"/>
      <c r="AY71" s="392"/>
      <c r="AZ71" s="392"/>
      <c r="BA71" s="392"/>
      <c r="BB71" s="392"/>
      <c r="BC71" s="392"/>
      <c r="BD71" s="392"/>
      <c r="BE71" s="392"/>
      <c r="BF71" s="392"/>
      <c r="BG71" s="393"/>
      <c r="BH71" s="58"/>
      <c r="BI71" s="444"/>
      <c r="BJ71" s="445"/>
      <c r="BK71" s="445"/>
      <c r="BL71" s="445"/>
      <c r="BM71" s="445"/>
      <c r="BN71" s="446"/>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row>
    <row r="72" spans="1:100" ht="15" customHeight="1" x14ac:dyDescent="0.25">
      <c r="A72" s="58"/>
      <c r="B72" s="298"/>
      <c r="C72" s="298"/>
      <c r="D72" s="299"/>
      <c r="E72" s="461"/>
      <c r="F72" s="462"/>
      <c r="G72" s="462"/>
      <c r="H72" s="462"/>
      <c r="I72" s="463"/>
      <c r="J72" s="389" t="str">
        <f>IF(AND('Mapa final'!$K$52="Baja",'Mapa final'!$O$52="Leve"),CONCATENATE("R",'Mapa final'!$A$52),"")</f>
        <v/>
      </c>
      <c r="K72" s="390"/>
      <c r="L72" s="390" t="str">
        <f>IF(AND('Mapa final'!$K$55="Baja",'Mapa final'!$O$55="Leve"),CONCATENATE("R",'Mapa final'!$A$55),"")</f>
        <v/>
      </c>
      <c r="M72" s="390"/>
      <c r="N72" s="390" t="str">
        <f>IF(AND('Mapa final'!$K$58="Baja",'Mapa final'!$O$58="Leve"),CONCATENATE("R",'Mapa final'!$A$58),"")</f>
        <v/>
      </c>
      <c r="O72" s="390"/>
      <c r="P72" s="390" t="str">
        <f>IF(AND('Mapa final'!$K$61="Baja",'Mapa final'!$O$61="Leve"),CONCATENATE("R",'Mapa final'!$A$61),"")</f>
        <v/>
      </c>
      <c r="Q72" s="390"/>
      <c r="R72" s="390" t="str">
        <f>IF(AND('Mapa final'!$K$64="Baja",'Mapa final'!$O$64="Leve"),CONCATENATE("R",'Mapa final'!$A$64),"")</f>
        <v/>
      </c>
      <c r="S72" s="391"/>
      <c r="T72" s="397" t="str">
        <f>IF(AND('Mapa final'!$K$52="Baja",'Mapa final'!$O$52="Menor"),CONCATENATE("R",'Mapa final'!$A$52),"")</f>
        <v/>
      </c>
      <c r="U72" s="395"/>
      <c r="V72" s="395" t="str">
        <f>IF(AND('Mapa final'!$K$55="Baja",'Mapa final'!$O$55="Menor"),CONCATENATE("R",'Mapa final'!$A$55),"")</f>
        <v/>
      </c>
      <c r="W72" s="395"/>
      <c r="X72" s="395" t="str">
        <f>IF(AND('Mapa final'!$K$58="Baja",'Mapa final'!$O$58="Menor"),CONCATENATE("R",'Mapa final'!$A$58),"")</f>
        <v/>
      </c>
      <c r="Y72" s="395"/>
      <c r="Z72" s="395" t="str">
        <f>IF(AND('Mapa final'!$K$61="Baja",'Mapa final'!$O$61="Menor"),CONCATENATE("R",'Mapa final'!$A$61),"")</f>
        <v/>
      </c>
      <c r="AA72" s="395"/>
      <c r="AB72" s="395" t="str">
        <f>IF(AND('Mapa final'!$K$64="Baja",'Mapa final'!$O$64="Menor"),CONCATENATE("R",'Mapa final'!$A$64),"")</f>
        <v/>
      </c>
      <c r="AC72" s="396"/>
      <c r="AD72" s="397" t="str">
        <f>IF(AND('Mapa final'!$K$52="Baja",'Mapa final'!$O$52="Moderado"),CONCATENATE("R",'Mapa final'!$A$52),"")</f>
        <v/>
      </c>
      <c r="AE72" s="395"/>
      <c r="AF72" s="395" t="str">
        <f>IF(AND('Mapa final'!$K$55="Baja",'Mapa final'!$O$55="Moderado"),CONCATENATE("R",'Mapa final'!$A$55),"")</f>
        <v/>
      </c>
      <c r="AG72" s="395"/>
      <c r="AH72" s="395" t="str">
        <f>IF(AND('Mapa final'!$K$58="Baja",'Mapa final'!$O$58="Moderado"),CONCATENATE("R",'Mapa final'!$A$58),"")</f>
        <v/>
      </c>
      <c r="AI72" s="395"/>
      <c r="AJ72" s="395" t="str">
        <f>IF(AND('Mapa final'!$K$61="Baja",'Mapa final'!$O$61="Moderado"),CONCATENATE("R",'Mapa final'!$A$61),"")</f>
        <v/>
      </c>
      <c r="AK72" s="395"/>
      <c r="AL72" s="395" t="str">
        <f>IF(AND('Mapa final'!$K$64="Baja",'Mapa final'!$O$64="Moderado"),CONCATENATE("R",'Mapa final'!$A$64),"")</f>
        <v/>
      </c>
      <c r="AM72" s="396"/>
      <c r="AN72" s="400" t="str">
        <f>IF(AND('Mapa final'!$K$52="Baja",'Mapa final'!$O$52="Mayor"),CONCATENATE("R",'Mapa final'!$A$52),"")</f>
        <v/>
      </c>
      <c r="AO72" s="398"/>
      <c r="AP72" s="398" t="str">
        <f>IF(AND('Mapa final'!$K$55="Baja",'Mapa final'!$O$55="Mayor"),CONCATENATE("R",'Mapa final'!$A$55),"")</f>
        <v/>
      </c>
      <c r="AQ72" s="398"/>
      <c r="AR72" s="398" t="str">
        <f>IF(AND('Mapa final'!$K$58="Baja",'Mapa final'!$O$58="Mayor"),CONCATENATE("R",'Mapa final'!$A$58),"")</f>
        <v/>
      </c>
      <c r="AS72" s="398"/>
      <c r="AT72" s="398" t="str">
        <f>IF(AND('Mapa final'!$K$61="Baja",'Mapa final'!$O$61="Mayor"),CONCATENATE("R",'Mapa final'!$A$61),"")</f>
        <v/>
      </c>
      <c r="AU72" s="398"/>
      <c r="AV72" s="398" t="str">
        <f>IF(AND('Mapa final'!$K$64="Baja",'Mapa final'!$O$64="Mayor"),CONCATENATE("R",'Mapa final'!$A$64),"")</f>
        <v/>
      </c>
      <c r="AW72" s="399"/>
      <c r="AX72" s="394" t="str">
        <f>IF(AND('Mapa final'!$K$52="Baja",'Mapa final'!$O$52="Catastrófico"),CONCATENATE("R",'Mapa final'!$A$52),"")</f>
        <v/>
      </c>
      <c r="AY72" s="392"/>
      <c r="AZ72" s="392" t="str">
        <f>IF(AND('Mapa final'!$K$55="Baja",'Mapa final'!$O$55="Catastrófico"),CONCATENATE("R",'Mapa final'!$A$55),"")</f>
        <v/>
      </c>
      <c r="BA72" s="392"/>
      <c r="BB72" s="392" t="str">
        <f>IF(AND('Mapa final'!$K$58="Baja",'Mapa final'!$O$58="Catastrófico"),CONCATENATE("R",'Mapa final'!$A$58),"")</f>
        <v/>
      </c>
      <c r="BC72" s="392"/>
      <c r="BD72" s="392" t="str">
        <f>IF(AND('Mapa final'!$K$61="Baja",'Mapa final'!$O$61="Catastrófico"),CONCATENATE("R",'Mapa final'!$A$61),"")</f>
        <v/>
      </c>
      <c r="BE72" s="392"/>
      <c r="BF72" s="392" t="str">
        <f>IF(AND('Mapa final'!$K$64="Baja",'Mapa final'!$O$64="Catastrófico"),CONCATENATE("R",'Mapa final'!$A$64),"")</f>
        <v/>
      </c>
      <c r="BG72" s="393"/>
      <c r="BH72" s="58"/>
      <c r="BI72" s="444"/>
      <c r="BJ72" s="445"/>
      <c r="BK72" s="445"/>
      <c r="BL72" s="445"/>
      <c r="BM72" s="445"/>
      <c r="BN72" s="446"/>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row>
    <row r="73" spans="1:100" ht="15" customHeight="1" thickBot="1" x14ac:dyDescent="0.3">
      <c r="A73" s="58"/>
      <c r="B73" s="298"/>
      <c r="C73" s="298"/>
      <c r="D73" s="299"/>
      <c r="E73" s="461"/>
      <c r="F73" s="462"/>
      <c r="G73" s="462"/>
      <c r="H73" s="462"/>
      <c r="I73" s="463"/>
      <c r="J73" s="389"/>
      <c r="K73" s="390"/>
      <c r="L73" s="390"/>
      <c r="M73" s="390"/>
      <c r="N73" s="390"/>
      <c r="O73" s="390"/>
      <c r="P73" s="390"/>
      <c r="Q73" s="390"/>
      <c r="R73" s="390"/>
      <c r="S73" s="391"/>
      <c r="T73" s="397"/>
      <c r="U73" s="395"/>
      <c r="V73" s="395"/>
      <c r="W73" s="395"/>
      <c r="X73" s="395"/>
      <c r="Y73" s="395"/>
      <c r="Z73" s="395"/>
      <c r="AA73" s="395"/>
      <c r="AB73" s="395"/>
      <c r="AC73" s="396"/>
      <c r="AD73" s="397"/>
      <c r="AE73" s="395"/>
      <c r="AF73" s="395"/>
      <c r="AG73" s="395"/>
      <c r="AH73" s="395"/>
      <c r="AI73" s="395"/>
      <c r="AJ73" s="395"/>
      <c r="AK73" s="395"/>
      <c r="AL73" s="395"/>
      <c r="AM73" s="396"/>
      <c r="AN73" s="400"/>
      <c r="AO73" s="398"/>
      <c r="AP73" s="398"/>
      <c r="AQ73" s="398"/>
      <c r="AR73" s="398"/>
      <c r="AS73" s="398"/>
      <c r="AT73" s="398"/>
      <c r="AU73" s="398"/>
      <c r="AV73" s="398"/>
      <c r="AW73" s="399"/>
      <c r="AX73" s="394"/>
      <c r="AY73" s="392"/>
      <c r="AZ73" s="392"/>
      <c r="BA73" s="392"/>
      <c r="BB73" s="392"/>
      <c r="BC73" s="392"/>
      <c r="BD73" s="392"/>
      <c r="BE73" s="392"/>
      <c r="BF73" s="392"/>
      <c r="BG73" s="393"/>
      <c r="BH73" s="58"/>
      <c r="BI73" s="447"/>
      <c r="BJ73" s="448"/>
      <c r="BK73" s="448"/>
      <c r="BL73" s="448"/>
      <c r="BM73" s="448"/>
      <c r="BN73" s="449"/>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row>
    <row r="74" spans="1:100" ht="15" customHeight="1" x14ac:dyDescent="0.25">
      <c r="A74" s="58"/>
      <c r="B74" s="298"/>
      <c r="C74" s="298"/>
      <c r="D74" s="299"/>
      <c r="E74" s="461"/>
      <c r="F74" s="462"/>
      <c r="G74" s="462"/>
      <c r="H74" s="462"/>
      <c r="I74" s="463"/>
      <c r="J74" s="389" t="str">
        <f>IF(AND('Mapa final'!$K$67="Baja",'Mapa final'!$O$67="Leve"),CONCATENATE("R",'Mapa final'!$A$67),"")</f>
        <v>R21</v>
      </c>
      <c r="K74" s="390"/>
      <c r="L74" s="390" t="str">
        <f>IF(AND('Mapa final'!$K$70="Baja",'Mapa final'!$O$70="Leve"),CONCATENATE("R",'Mapa final'!$A$70),"")</f>
        <v/>
      </c>
      <c r="M74" s="390"/>
      <c r="N74" s="390" t="str">
        <f>IF(AND('Mapa final'!$K$73="Baja",'Mapa final'!$O$73="Leve"),CONCATENATE("R",'Mapa final'!$A$73),"")</f>
        <v/>
      </c>
      <c r="O74" s="390"/>
      <c r="P74" s="390" t="str">
        <f>IF(AND('Mapa final'!$K$76="Baja",'Mapa final'!$O$76="Leve"),CONCATENATE("R",'Mapa final'!$A$76),"")</f>
        <v/>
      </c>
      <c r="Q74" s="390"/>
      <c r="R74" s="390" t="str">
        <f>IF(AND('Mapa final'!$K$79="Baja",'Mapa final'!$O$79="Leve"),CONCATENATE("R",'Mapa final'!$A$79),"")</f>
        <v/>
      </c>
      <c r="S74" s="391"/>
      <c r="T74" s="397" t="str">
        <f>IF(AND('Mapa final'!$K$67="Baja",'Mapa final'!$O$67="Menor"),CONCATENATE("R",'Mapa final'!$A$67),"")</f>
        <v/>
      </c>
      <c r="U74" s="395"/>
      <c r="V74" s="395" t="str">
        <f>IF(AND('Mapa final'!$K$70="Baja",'Mapa final'!$O$70="Menor"),CONCATENATE("R",'Mapa final'!$A$70),"")</f>
        <v>R22</v>
      </c>
      <c r="W74" s="395"/>
      <c r="X74" s="395" t="str">
        <f>IF(AND('Mapa final'!$K$73="Baja",'Mapa final'!$O$73="Menor"),CONCATENATE("R",'Mapa final'!$A$73),"")</f>
        <v/>
      </c>
      <c r="Y74" s="395"/>
      <c r="Z74" s="395" t="str">
        <f>IF(AND('Mapa final'!$K$76="Baja",'Mapa final'!$O$76="Menor"),CONCATENATE("R",'Mapa final'!$A$76),"")</f>
        <v/>
      </c>
      <c r="AA74" s="395"/>
      <c r="AB74" s="395" t="str">
        <f>IF(AND('Mapa final'!$K$79="Baja",'Mapa final'!$O$79="Menor"),CONCATENATE("R",'Mapa final'!$A$79),"")</f>
        <v/>
      </c>
      <c r="AC74" s="396"/>
      <c r="AD74" s="397" t="str">
        <f>IF(AND('Mapa final'!$K$67="Baja",'Mapa final'!$O$67="Moderado"),CONCATENATE("R",'Mapa final'!$A$67),"")</f>
        <v/>
      </c>
      <c r="AE74" s="395"/>
      <c r="AF74" s="395" t="str">
        <f>IF(AND('Mapa final'!$K$70="Baja",'Mapa final'!$O$70="Moderado"),CONCATENATE("R",'Mapa final'!$A$70),"")</f>
        <v/>
      </c>
      <c r="AG74" s="395"/>
      <c r="AH74" s="395" t="str">
        <f>IF(AND('Mapa final'!$K$73="Baja",'Mapa final'!$O$73="Moderado"),CONCATENATE("R",'Mapa final'!$A$73),"")</f>
        <v/>
      </c>
      <c r="AI74" s="395"/>
      <c r="AJ74" s="395" t="str">
        <f>IF(AND('Mapa final'!$K$76="Baja",'Mapa final'!$O$76="Moderado"),CONCATENATE("R",'Mapa final'!$A$76),"")</f>
        <v>R24</v>
      </c>
      <c r="AK74" s="395"/>
      <c r="AL74" s="395" t="str">
        <f>IF(AND('Mapa final'!$K$79="Baja",'Mapa final'!$O$79="Moderado"),CONCATENATE("R",'Mapa final'!$A$79),"")</f>
        <v>R25</v>
      </c>
      <c r="AM74" s="396"/>
      <c r="AN74" s="400" t="str">
        <f>IF(AND('Mapa final'!$K$67="Baja",'Mapa final'!$O$67="Mayor"),CONCATENATE("R",'Mapa final'!$A$67),"")</f>
        <v/>
      </c>
      <c r="AO74" s="398"/>
      <c r="AP74" s="398" t="str">
        <f>IF(AND('Mapa final'!$K$70="Baja",'Mapa final'!$O$70="Mayor"),CONCATENATE("R",'Mapa final'!$A$70),"")</f>
        <v/>
      </c>
      <c r="AQ74" s="398"/>
      <c r="AR74" s="398" t="str">
        <f>IF(AND('Mapa final'!$K$73="Baja",'Mapa final'!$O$73="Mayor"),CONCATENATE("R",'Mapa final'!$A$73),"")</f>
        <v/>
      </c>
      <c r="AS74" s="398"/>
      <c r="AT74" s="398" t="str">
        <f>IF(AND('Mapa final'!$K$76="Baja",'Mapa final'!$O$76="Mayor"),CONCATENATE("R",'Mapa final'!$A$76),"")</f>
        <v/>
      </c>
      <c r="AU74" s="398"/>
      <c r="AV74" s="398" t="str">
        <f>IF(AND('Mapa final'!$K$79="Baja",'Mapa final'!$O$79="Mayor"),CONCATENATE("R",'Mapa final'!$A$79),"")</f>
        <v/>
      </c>
      <c r="AW74" s="399"/>
      <c r="AX74" s="394" t="str">
        <f>IF(AND('Mapa final'!$K$67="Baja",'Mapa final'!$O$67="Catastrófico"),CONCATENATE("R",'Mapa final'!$A$67),"")</f>
        <v/>
      </c>
      <c r="AY74" s="392"/>
      <c r="AZ74" s="392" t="str">
        <f>IF(AND('Mapa final'!$K$70="Baja",'Mapa final'!$O$70="Catastrófico"),CONCATENATE("R",'Mapa final'!$A$70),"")</f>
        <v/>
      </c>
      <c r="BA74" s="392"/>
      <c r="BB74" s="392" t="str">
        <f>IF(AND('Mapa final'!$K$73="Baja",'Mapa final'!$O$73="Catastrófico"),CONCATENATE("R",'Mapa final'!$A$73),"")</f>
        <v/>
      </c>
      <c r="BC74" s="392"/>
      <c r="BD74" s="392" t="str">
        <f>IF(AND('Mapa final'!$K$76="Baja",'Mapa final'!$O$76="Catastrófico"),CONCATENATE("R",'Mapa final'!$A$76),"")</f>
        <v/>
      </c>
      <c r="BE74" s="392"/>
      <c r="BF74" s="392" t="str">
        <f>IF(AND('Mapa final'!$K$79="Baja",'Mapa final'!$O$79="Catastrófico"),CONCATENATE("R",'Mapa final'!$A$79),"")</f>
        <v/>
      </c>
      <c r="BG74" s="393"/>
      <c r="BH74" s="58"/>
      <c r="BI74" s="450" t="s">
        <v>76</v>
      </c>
      <c r="BJ74" s="451"/>
      <c r="BK74" s="451"/>
      <c r="BL74" s="451"/>
      <c r="BM74" s="451"/>
      <c r="BN74" s="452"/>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row>
    <row r="75" spans="1:100" ht="15" customHeight="1" x14ac:dyDescent="0.25">
      <c r="A75" s="58"/>
      <c r="B75" s="298"/>
      <c r="C75" s="298"/>
      <c r="D75" s="299"/>
      <c r="E75" s="461"/>
      <c r="F75" s="462"/>
      <c r="G75" s="462"/>
      <c r="H75" s="462"/>
      <c r="I75" s="463"/>
      <c r="J75" s="389"/>
      <c r="K75" s="390"/>
      <c r="L75" s="390"/>
      <c r="M75" s="390"/>
      <c r="N75" s="390"/>
      <c r="O75" s="390"/>
      <c r="P75" s="390"/>
      <c r="Q75" s="390"/>
      <c r="R75" s="390"/>
      <c r="S75" s="391"/>
      <c r="T75" s="397"/>
      <c r="U75" s="395"/>
      <c r="V75" s="395"/>
      <c r="W75" s="395"/>
      <c r="X75" s="395"/>
      <c r="Y75" s="395"/>
      <c r="Z75" s="395"/>
      <c r="AA75" s="395"/>
      <c r="AB75" s="395"/>
      <c r="AC75" s="396"/>
      <c r="AD75" s="397"/>
      <c r="AE75" s="395"/>
      <c r="AF75" s="395"/>
      <c r="AG75" s="395"/>
      <c r="AH75" s="395"/>
      <c r="AI75" s="395"/>
      <c r="AJ75" s="395"/>
      <c r="AK75" s="395"/>
      <c r="AL75" s="395"/>
      <c r="AM75" s="396"/>
      <c r="AN75" s="400"/>
      <c r="AO75" s="398"/>
      <c r="AP75" s="398"/>
      <c r="AQ75" s="398"/>
      <c r="AR75" s="398"/>
      <c r="AS75" s="398"/>
      <c r="AT75" s="398"/>
      <c r="AU75" s="398"/>
      <c r="AV75" s="398"/>
      <c r="AW75" s="399"/>
      <c r="AX75" s="394"/>
      <c r="AY75" s="392"/>
      <c r="AZ75" s="392"/>
      <c r="BA75" s="392"/>
      <c r="BB75" s="392"/>
      <c r="BC75" s="392"/>
      <c r="BD75" s="392"/>
      <c r="BE75" s="392"/>
      <c r="BF75" s="392"/>
      <c r="BG75" s="393"/>
      <c r="BH75" s="58"/>
      <c r="BI75" s="453"/>
      <c r="BJ75" s="454"/>
      <c r="BK75" s="454"/>
      <c r="BL75" s="454"/>
      <c r="BM75" s="454"/>
      <c r="BN75" s="455"/>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row>
    <row r="76" spans="1:100" ht="15" customHeight="1" x14ac:dyDescent="0.25">
      <c r="A76" s="58"/>
      <c r="B76" s="298"/>
      <c r="C76" s="298"/>
      <c r="D76" s="299"/>
      <c r="E76" s="461"/>
      <c r="F76" s="462"/>
      <c r="G76" s="462"/>
      <c r="H76" s="462"/>
      <c r="I76" s="463"/>
      <c r="J76" s="389" t="str">
        <f>IF(AND('Mapa final'!$K$82="Baja",'Mapa final'!$O$82="Leve"),CONCATENATE("R",'Mapa final'!$A$82),"")</f>
        <v/>
      </c>
      <c r="K76" s="390"/>
      <c r="L76" s="390" t="str">
        <f>IF(AND('Mapa final'!$K$85="Baja",'Mapa final'!$O$85="Leve"),CONCATENATE("R",'Mapa final'!$A$85),"")</f>
        <v/>
      </c>
      <c r="M76" s="390"/>
      <c r="N76" s="390" t="str">
        <f>IF(AND('Mapa final'!$K$88="Baja",'Mapa final'!$O$88="Leve"),CONCATENATE("R",'Mapa final'!$A$88),"")</f>
        <v/>
      </c>
      <c r="O76" s="390"/>
      <c r="P76" s="390" t="str">
        <f>IF(AND('Mapa final'!$K$91="Baja",'Mapa final'!$O$91="Leve"),CONCATENATE("R",'Mapa final'!$A$91),"")</f>
        <v/>
      </c>
      <c r="Q76" s="390"/>
      <c r="R76" s="390" t="str">
        <f>IF(AND('Mapa final'!$K$94="Baja",'Mapa final'!$O$94="Leve"),CONCATENATE("R",'Mapa final'!$A$94),"")</f>
        <v/>
      </c>
      <c r="S76" s="391"/>
      <c r="T76" s="397" t="str">
        <f>IF(AND('Mapa final'!$K$82="Baja",'Mapa final'!$O$82="Menor"),CONCATENATE("R",'Mapa final'!$A$82),"")</f>
        <v/>
      </c>
      <c r="U76" s="395"/>
      <c r="V76" s="395" t="str">
        <f>IF(AND('Mapa final'!$K$85="Baja",'Mapa final'!$O$85="Menor"),CONCATENATE("R",'Mapa final'!$A$85),"")</f>
        <v/>
      </c>
      <c r="W76" s="395"/>
      <c r="X76" s="395" t="str">
        <f>IF(AND('Mapa final'!$K$88="Baja",'Mapa final'!$O$88="Menor"),CONCATENATE("R",'Mapa final'!$A$88),"")</f>
        <v/>
      </c>
      <c r="Y76" s="395"/>
      <c r="Z76" s="395" t="str">
        <f>IF(AND('Mapa final'!$K$91="Baja",'Mapa final'!$O$91="Menor"),CONCATENATE("R",'Mapa final'!$A$91),"")</f>
        <v/>
      </c>
      <c r="AA76" s="395"/>
      <c r="AB76" s="395" t="str">
        <f>IF(AND('Mapa final'!$K$94="Baja",'Mapa final'!$O$94="Menor"),CONCATENATE("R",'Mapa final'!$A$94),"")</f>
        <v/>
      </c>
      <c r="AC76" s="396"/>
      <c r="AD76" s="397" t="str">
        <f>IF(AND('Mapa final'!$K$82="Baja",'Mapa final'!$O$82="Moderado"),CONCATENATE("R",'Mapa final'!$A$82),"")</f>
        <v/>
      </c>
      <c r="AE76" s="395"/>
      <c r="AF76" s="395" t="str">
        <f>IF(AND('Mapa final'!$K$85="Baja",'Mapa final'!$O$85="Moderado"),CONCATENATE("R",'Mapa final'!$A$85),"")</f>
        <v>R27</v>
      </c>
      <c r="AG76" s="395"/>
      <c r="AH76" s="395" t="str">
        <f>IF(AND('Mapa final'!$K$88="Baja",'Mapa final'!$O$88="Moderado"),CONCATENATE("R",'Mapa final'!$A$88),"")</f>
        <v/>
      </c>
      <c r="AI76" s="395"/>
      <c r="AJ76" s="395" t="str">
        <f>IF(AND('Mapa final'!$K$91="Baja",'Mapa final'!$O$91="Moderado"),CONCATENATE("R",'Mapa final'!$A$91),"")</f>
        <v/>
      </c>
      <c r="AK76" s="395"/>
      <c r="AL76" s="395" t="str">
        <f>IF(AND('Mapa final'!$K$94="Baja",'Mapa final'!$O$94="Moderado"),CONCATENATE("R",'Mapa final'!$A$94),"")</f>
        <v/>
      </c>
      <c r="AM76" s="396"/>
      <c r="AN76" s="400" t="str">
        <f>IF(AND('Mapa final'!$K$82="Baja",'Mapa final'!$O$82="Mayor"),CONCATENATE("R",'Mapa final'!$A$82),"")</f>
        <v/>
      </c>
      <c r="AO76" s="398"/>
      <c r="AP76" s="398" t="str">
        <f>IF(AND('Mapa final'!$K$85="Baja",'Mapa final'!$O$85="Mayor"),CONCATENATE("R",'Mapa final'!$A$85),"")</f>
        <v/>
      </c>
      <c r="AQ76" s="398"/>
      <c r="AR76" s="398" t="str">
        <f>IF(AND('Mapa final'!$K$88="Baja",'Mapa final'!$O$88="Mayor"),CONCATENATE("R",'Mapa final'!$A$88),"")</f>
        <v/>
      </c>
      <c r="AS76" s="398"/>
      <c r="AT76" s="398" t="str">
        <f>IF(AND('Mapa final'!$K$91="Baja",'Mapa final'!$O$91="Mayor"),CONCATENATE("R",'Mapa final'!$A$91),"")</f>
        <v/>
      </c>
      <c r="AU76" s="398"/>
      <c r="AV76" s="398" t="str">
        <f>IF(AND('Mapa final'!$K$94="Baja",'Mapa final'!$O$94="Mayor"),CONCATENATE("R",'Mapa final'!$A$94),"")</f>
        <v/>
      </c>
      <c r="AW76" s="399"/>
      <c r="AX76" s="394" t="str">
        <f>IF(AND('Mapa final'!$K$82="Baja",'Mapa final'!$O$82="Catastrófico"),CONCATENATE("R",'Mapa final'!$A$82),"")</f>
        <v/>
      </c>
      <c r="AY76" s="392"/>
      <c r="AZ76" s="392" t="str">
        <f>IF(AND('Mapa final'!$K$85="Baja",'Mapa final'!$O$85="Catastrófico"),CONCATENATE("R",'Mapa final'!$A$85),"")</f>
        <v/>
      </c>
      <c r="BA76" s="392"/>
      <c r="BB76" s="392" t="str">
        <f>IF(AND('Mapa final'!$K$88="Baja",'Mapa final'!$O$88="Catastrófico"),CONCATENATE("R",'Mapa final'!$A$88),"")</f>
        <v/>
      </c>
      <c r="BC76" s="392"/>
      <c r="BD76" s="392" t="str">
        <f>IF(AND('Mapa final'!$K$91="Baja",'Mapa final'!$O$91="Catastrófico"),CONCATENATE("R",'Mapa final'!$A$91),"")</f>
        <v/>
      </c>
      <c r="BE76" s="392"/>
      <c r="BF76" s="392" t="str">
        <f>IF(AND('Mapa final'!$K$94="Baja",'Mapa final'!$O$94="Catastrófico"),CONCATENATE("R",'Mapa final'!$A$94),"")</f>
        <v/>
      </c>
      <c r="BG76" s="393"/>
      <c r="BH76" s="58"/>
      <c r="BI76" s="453"/>
      <c r="BJ76" s="454"/>
      <c r="BK76" s="454"/>
      <c r="BL76" s="454"/>
      <c r="BM76" s="454"/>
      <c r="BN76" s="455"/>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row>
    <row r="77" spans="1:100" ht="15" customHeight="1" x14ac:dyDescent="0.25">
      <c r="A77" s="58"/>
      <c r="B77" s="298"/>
      <c r="C77" s="298"/>
      <c r="D77" s="299"/>
      <c r="E77" s="461"/>
      <c r="F77" s="462"/>
      <c r="G77" s="462"/>
      <c r="H77" s="462"/>
      <c r="I77" s="463"/>
      <c r="J77" s="389"/>
      <c r="K77" s="390"/>
      <c r="L77" s="390"/>
      <c r="M77" s="390"/>
      <c r="N77" s="390"/>
      <c r="O77" s="390"/>
      <c r="P77" s="390"/>
      <c r="Q77" s="390"/>
      <c r="R77" s="390"/>
      <c r="S77" s="391"/>
      <c r="T77" s="397"/>
      <c r="U77" s="395"/>
      <c r="V77" s="395"/>
      <c r="W77" s="395"/>
      <c r="X77" s="395"/>
      <c r="Y77" s="395"/>
      <c r="Z77" s="395"/>
      <c r="AA77" s="395"/>
      <c r="AB77" s="395"/>
      <c r="AC77" s="396"/>
      <c r="AD77" s="397"/>
      <c r="AE77" s="395"/>
      <c r="AF77" s="395"/>
      <c r="AG77" s="395"/>
      <c r="AH77" s="395"/>
      <c r="AI77" s="395"/>
      <c r="AJ77" s="395"/>
      <c r="AK77" s="395"/>
      <c r="AL77" s="395"/>
      <c r="AM77" s="396"/>
      <c r="AN77" s="400"/>
      <c r="AO77" s="398"/>
      <c r="AP77" s="398"/>
      <c r="AQ77" s="398"/>
      <c r="AR77" s="398"/>
      <c r="AS77" s="398"/>
      <c r="AT77" s="398"/>
      <c r="AU77" s="398"/>
      <c r="AV77" s="398"/>
      <c r="AW77" s="399"/>
      <c r="AX77" s="394"/>
      <c r="AY77" s="392"/>
      <c r="AZ77" s="392"/>
      <c r="BA77" s="392"/>
      <c r="BB77" s="392"/>
      <c r="BC77" s="392"/>
      <c r="BD77" s="392"/>
      <c r="BE77" s="392"/>
      <c r="BF77" s="392"/>
      <c r="BG77" s="393"/>
      <c r="BH77" s="58"/>
      <c r="BI77" s="453"/>
      <c r="BJ77" s="454"/>
      <c r="BK77" s="454"/>
      <c r="BL77" s="454"/>
      <c r="BM77" s="454"/>
      <c r="BN77" s="455"/>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row>
    <row r="78" spans="1:100" ht="15" customHeight="1" x14ac:dyDescent="0.25">
      <c r="A78" s="58"/>
      <c r="B78" s="298"/>
      <c r="C78" s="298"/>
      <c r="D78" s="299"/>
      <c r="E78" s="461"/>
      <c r="F78" s="462"/>
      <c r="G78" s="462"/>
      <c r="H78" s="462"/>
      <c r="I78" s="463"/>
      <c r="J78" s="389" t="str">
        <f>IF(AND('Mapa final'!$K$97="Baja",'Mapa final'!$O$97="Leve"),CONCATENATE("R",'Mapa final'!$A$97),"")</f>
        <v/>
      </c>
      <c r="K78" s="390"/>
      <c r="L78" s="390" t="str">
        <f>IF(AND('Mapa final'!$K$100="Baja",'Mapa final'!$O$100="Leve"),CONCATENATE("R",'Mapa final'!$A$100),"")</f>
        <v/>
      </c>
      <c r="M78" s="390"/>
      <c r="N78" s="390" t="str">
        <f>IF(AND('Mapa final'!$K$103="Baja",'Mapa final'!$O$103="Leve"),CONCATENATE("R",'Mapa final'!$A$103),"")</f>
        <v/>
      </c>
      <c r="O78" s="390"/>
      <c r="P78" s="390" t="str">
        <f>IF(AND('Mapa final'!$K$106="Baja",'Mapa final'!$O$106="Leve"),CONCATENATE("R",'Mapa final'!$A$106),"")</f>
        <v/>
      </c>
      <c r="Q78" s="390"/>
      <c r="R78" s="390" t="str">
        <f>IF(AND('Mapa final'!$K$109="Baja",'Mapa final'!$O$109="Leve"),CONCATENATE("R",'Mapa final'!$A$109),"")</f>
        <v/>
      </c>
      <c r="S78" s="391"/>
      <c r="T78" s="397" t="str">
        <f>IF(AND('Mapa final'!$K$97="Baja",'Mapa final'!$O$97="Menor"),CONCATENATE("R",'Mapa final'!$A$97),"")</f>
        <v/>
      </c>
      <c r="U78" s="395"/>
      <c r="V78" s="395" t="str">
        <f>IF(AND('Mapa final'!$K$100="Baja",'Mapa final'!$O$100="Menor"),CONCATENATE("R",'Mapa final'!$A$100),"")</f>
        <v/>
      </c>
      <c r="W78" s="395"/>
      <c r="X78" s="395" t="str">
        <f>IF(AND('Mapa final'!$K$103="Baja",'Mapa final'!$O$103="Menor"),CONCATENATE("R",'Mapa final'!$A$103),"")</f>
        <v/>
      </c>
      <c r="Y78" s="395"/>
      <c r="Z78" s="395" t="str">
        <f>IF(AND('Mapa final'!$K$106="Baja",'Mapa final'!$O$106="Menor"),CONCATENATE("R",'Mapa final'!$A$106),"")</f>
        <v/>
      </c>
      <c r="AA78" s="395"/>
      <c r="AB78" s="395" t="str">
        <f>IF(AND('Mapa final'!$K$109="Baja",'Mapa final'!$O$109="Menor"),CONCATENATE("R",'Mapa final'!$A$109),"")</f>
        <v/>
      </c>
      <c r="AC78" s="396"/>
      <c r="AD78" s="397" t="str">
        <f>IF(AND('Mapa final'!$K$97="Baja",'Mapa final'!$O$97="Moderado"),CONCATENATE("R",'Mapa final'!$A$97),"")</f>
        <v>R31</v>
      </c>
      <c r="AE78" s="395"/>
      <c r="AF78" s="395" t="str">
        <f>IF(AND('Mapa final'!$K$100="Baja",'Mapa final'!$O$100="Moderado"),CONCATENATE("R",'Mapa final'!$A$100),"")</f>
        <v/>
      </c>
      <c r="AG78" s="395"/>
      <c r="AH78" s="395" t="str">
        <f>IF(AND('Mapa final'!$K$103="Baja",'Mapa final'!$O$103="Moderado"),CONCATENATE("R",'Mapa final'!$A$103),"")</f>
        <v/>
      </c>
      <c r="AI78" s="395"/>
      <c r="AJ78" s="395" t="str">
        <f>IF(AND('Mapa final'!$K$106="Baja",'Mapa final'!$O$106="Moderado"),CONCATENATE("R",'Mapa final'!$A$106),"")</f>
        <v/>
      </c>
      <c r="AK78" s="395"/>
      <c r="AL78" s="395" t="str">
        <f>IF(AND('Mapa final'!$K$109="Baja",'Mapa final'!$O$109="Moderado"),CONCATENATE("R",'Mapa final'!$A$109),"")</f>
        <v/>
      </c>
      <c r="AM78" s="396"/>
      <c r="AN78" s="400" t="str">
        <f>IF(AND('Mapa final'!$K$97="Baja",'Mapa final'!$O$97="Mayor"),CONCATENATE("R",'Mapa final'!$A$97),"")</f>
        <v/>
      </c>
      <c r="AO78" s="398"/>
      <c r="AP78" s="398" t="str">
        <f>IF(AND('Mapa final'!$K$100="Baja",'Mapa final'!$O$100="Mayor"),CONCATENATE("R",'Mapa final'!$A$100),"")</f>
        <v/>
      </c>
      <c r="AQ78" s="398"/>
      <c r="AR78" s="398" t="str">
        <f>IF(AND('Mapa final'!$K$103="Baja",'Mapa final'!$O$103="Mayor"),CONCATENATE("R",'Mapa final'!$A$103),"")</f>
        <v/>
      </c>
      <c r="AS78" s="398"/>
      <c r="AT78" s="398" t="str">
        <f>IF(AND('Mapa final'!$K$106="Baja",'Mapa final'!$O$106="Mayor"),CONCATENATE("R",'Mapa final'!$A$106),"")</f>
        <v/>
      </c>
      <c r="AU78" s="398"/>
      <c r="AV78" s="398" t="str">
        <f>IF(AND('Mapa final'!$K$109="Baja",'Mapa final'!$O$109="Mayor"),CONCATENATE("R",'Mapa final'!$A$109),"")</f>
        <v/>
      </c>
      <c r="AW78" s="399"/>
      <c r="AX78" s="394" t="str">
        <f>IF(AND('Mapa final'!$K$97="Baja",'Mapa final'!$O$97="Catastrófico"),CONCATENATE("R",'Mapa final'!$A$97),"")</f>
        <v/>
      </c>
      <c r="AY78" s="392"/>
      <c r="AZ78" s="392" t="str">
        <f>IF(AND('Mapa final'!$K$100="Baja",'Mapa final'!$O$100="Catastrófico"),CONCATENATE("R",'Mapa final'!$A$100),"")</f>
        <v/>
      </c>
      <c r="BA78" s="392"/>
      <c r="BB78" s="392" t="str">
        <f>IF(AND('Mapa final'!$K$103="Baja",'Mapa final'!$O$103="Catastrófico"),CONCATENATE("R",'Mapa final'!$A$103),"")</f>
        <v/>
      </c>
      <c r="BC78" s="392"/>
      <c r="BD78" s="392" t="str">
        <f>IF(AND('Mapa final'!$K$106="Baja",'Mapa final'!$O$106="Catastrófico"),CONCATENATE("R",'Mapa final'!$A$106),"")</f>
        <v/>
      </c>
      <c r="BE78" s="392"/>
      <c r="BF78" s="392" t="str">
        <f>IF(AND('Mapa final'!$K$109="Baja",'Mapa final'!$O$109="Catastrófico"),CONCATENATE("R",'Mapa final'!$A$109),"")</f>
        <v/>
      </c>
      <c r="BG78" s="393"/>
      <c r="BH78" s="58"/>
      <c r="BI78" s="453"/>
      <c r="BJ78" s="454"/>
      <c r="BK78" s="454"/>
      <c r="BL78" s="454"/>
      <c r="BM78" s="454"/>
      <c r="BN78" s="455"/>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row>
    <row r="79" spans="1:100" ht="15" customHeight="1" x14ac:dyDescent="0.25">
      <c r="A79" s="58"/>
      <c r="B79" s="298"/>
      <c r="C79" s="298"/>
      <c r="D79" s="299"/>
      <c r="E79" s="461"/>
      <c r="F79" s="462"/>
      <c r="G79" s="462"/>
      <c r="H79" s="462"/>
      <c r="I79" s="463"/>
      <c r="J79" s="389"/>
      <c r="K79" s="390"/>
      <c r="L79" s="390"/>
      <c r="M79" s="390"/>
      <c r="N79" s="390"/>
      <c r="O79" s="390"/>
      <c r="P79" s="390"/>
      <c r="Q79" s="390"/>
      <c r="R79" s="390"/>
      <c r="S79" s="391"/>
      <c r="T79" s="397"/>
      <c r="U79" s="395"/>
      <c r="V79" s="395"/>
      <c r="W79" s="395"/>
      <c r="X79" s="395"/>
      <c r="Y79" s="395"/>
      <c r="Z79" s="395"/>
      <c r="AA79" s="395"/>
      <c r="AB79" s="395"/>
      <c r="AC79" s="396"/>
      <c r="AD79" s="397"/>
      <c r="AE79" s="395"/>
      <c r="AF79" s="395"/>
      <c r="AG79" s="395"/>
      <c r="AH79" s="395"/>
      <c r="AI79" s="395"/>
      <c r="AJ79" s="395"/>
      <c r="AK79" s="395"/>
      <c r="AL79" s="395"/>
      <c r="AM79" s="396"/>
      <c r="AN79" s="400"/>
      <c r="AO79" s="398"/>
      <c r="AP79" s="398"/>
      <c r="AQ79" s="398"/>
      <c r="AR79" s="398"/>
      <c r="AS79" s="398"/>
      <c r="AT79" s="398"/>
      <c r="AU79" s="398"/>
      <c r="AV79" s="398"/>
      <c r="AW79" s="399"/>
      <c r="AX79" s="394"/>
      <c r="AY79" s="392"/>
      <c r="AZ79" s="392"/>
      <c r="BA79" s="392"/>
      <c r="BB79" s="392"/>
      <c r="BC79" s="392"/>
      <c r="BD79" s="392"/>
      <c r="BE79" s="392"/>
      <c r="BF79" s="392"/>
      <c r="BG79" s="393"/>
      <c r="BH79" s="58"/>
      <c r="BI79" s="453"/>
      <c r="BJ79" s="454"/>
      <c r="BK79" s="454"/>
      <c r="BL79" s="454"/>
      <c r="BM79" s="454"/>
      <c r="BN79" s="455"/>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row>
    <row r="80" spans="1:100" ht="15" customHeight="1" x14ac:dyDescent="0.25">
      <c r="A80" s="58"/>
      <c r="B80" s="298"/>
      <c r="C80" s="298"/>
      <c r="D80" s="299"/>
      <c r="E80" s="461"/>
      <c r="F80" s="462"/>
      <c r="G80" s="462"/>
      <c r="H80" s="462"/>
      <c r="I80" s="463"/>
      <c r="J80" s="389" t="str">
        <f>IF(AND('Mapa final'!$K$112="Baja",'Mapa final'!$O$112="Leve"),CONCATENATE("R",'Mapa final'!$A$112),"")</f>
        <v/>
      </c>
      <c r="K80" s="390"/>
      <c r="L80" s="390" t="str">
        <f>IF(AND('Mapa final'!$K$115="Baja",'Mapa final'!$O$115="Leve"),CONCATENATE("R",'Mapa final'!$A$115),"")</f>
        <v/>
      </c>
      <c r="M80" s="390"/>
      <c r="N80" s="390" t="str">
        <f>IF(AND('Mapa final'!$K$118="Baja",'Mapa final'!$O$118="Leve"),CONCATENATE("R",'Mapa final'!$A$118),"")</f>
        <v/>
      </c>
      <c r="O80" s="390"/>
      <c r="P80" s="390" t="str">
        <f>IF(AND('Mapa final'!$K$121="Baja",'Mapa final'!$O$121="Leve"),CONCATENATE("R",'Mapa final'!$A$121),"")</f>
        <v/>
      </c>
      <c r="Q80" s="390"/>
      <c r="R80" s="390" t="str">
        <f>IF(AND('Mapa final'!$K$124="Baja",'Mapa final'!$O$124="Leve"),CONCATENATE("R",'Mapa final'!$A$124),"")</f>
        <v/>
      </c>
      <c r="S80" s="391"/>
      <c r="T80" s="397" t="str">
        <f>IF(AND('Mapa final'!$K$112="Baja",'Mapa final'!$O$112="Menor"),CONCATENATE("R",'Mapa final'!$A$112),"")</f>
        <v/>
      </c>
      <c r="U80" s="395"/>
      <c r="V80" s="395" t="str">
        <f>IF(AND('Mapa final'!$K$115="Baja",'Mapa final'!$O$115="Menor"),CONCATENATE("R",'Mapa final'!$A$115),"")</f>
        <v>R37</v>
      </c>
      <c r="W80" s="395"/>
      <c r="X80" s="395" t="str">
        <f>IF(AND('Mapa final'!$K$118="Baja",'Mapa final'!$O$118="Menor"),CONCATENATE("R",'Mapa final'!$A$118),"")</f>
        <v/>
      </c>
      <c r="Y80" s="395"/>
      <c r="Z80" s="395" t="str">
        <f>IF(AND('Mapa final'!$K$121="Baja",'Mapa final'!$O$121="Menor"),CONCATENATE("R",'Mapa final'!$A$121),"")</f>
        <v/>
      </c>
      <c r="AA80" s="395"/>
      <c r="AB80" s="395" t="str">
        <f>IF(AND('Mapa final'!$K$124="Baja",'Mapa final'!$O$124="Menor"),CONCATENATE("R",'Mapa final'!$A$124),"")</f>
        <v/>
      </c>
      <c r="AC80" s="396"/>
      <c r="AD80" s="397" t="str">
        <f>IF(AND('Mapa final'!$K$112="Baja",'Mapa final'!$O$112="Moderado"),CONCATENATE("R",'Mapa final'!$A$112),"")</f>
        <v/>
      </c>
      <c r="AE80" s="395"/>
      <c r="AF80" s="395" t="str">
        <f>IF(AND('Mapa final'!$K$115="Baja",'Mapa final'!$O$115="Moderado"),CONCATENATE("R",'Mapa final'!$A$115),"")</f>
        <v/>
      </c>
      <c r="AG80" s="395"/>
      <c r="AH80" s="395" t="str">
        <f>IF(AND('Mapa final'!$K$118="Baja",'Mapa final'!$O$118="Moderado"),CONCATENATE("R",'Mapa final'!$A$118),"")</f>
        <v/>
      </c>
      <c r="AI80" s="395"/>
      <c r="AJ80" s="395" t="str">
        <f>IF(AND('Mapa final'!$K$121="Baja",'Mapa final'!$O$121="Moderado"),CONCATENATE("R",'Mapa final'!$A$121),"")</f>
        <v/>
      </c>
      <c r="AK80" s="395"/>
      <c r="AL80" s="395" t="str">
        <f>IF(AND('Mapa final'!$K$124="Baja",'Mapa final'!$O$124="Moderado"),CONCATENATE("R",'Mapa final'!$A$124),"")</f>
        <v/>
      </c>
      <c r="AM80" s="396"/>
      <c r="AN80" s="400" t="str">
        <f>IF(AND('Mapa final'!$K$112="Baja",'Mapa final'!$O$112="Mayor"),CONCATENATE("R",'Mapa final'!$A$112),"")</f>
        <v/>
      </c>
      <c r="AO80" s="398"/>
      <c r="AP80" s="398" t="str">
        <f>IF(AND('Mapa final'!$K$115="Baja",'Mapa final'!$O$115="Mayor"),CONCATENATE("R",'Mapa final'!$A$115),"")</f>
        <v/>
      </c>
      <c r="AQ80" s="398"/>
      <c r="AR80" s="398" t="str">
        <f>IF(AND('Mapa final'!$K$118="Baja",'Mapa final'!$O$118="Mayor"),CONCATENATE("R",'Mapa final'!$A$118),"")</f>
        <v/>
      </c>
      <c r="AS80" s="398"/>
      <c r="AT80" s="398" t="str">
        <f>IF(AND('Mapa final'!$K$121="Baja",'Mapa final'!$O$121="Mayor"),CONCATENATE("R",'Mapa final'!$A$121),"")</f>
        <v/>
      </c>
      <c r="AU80" s="398"/>
      <c r="AV80" s="398" t="str">
        <f>IF(AND('Mapa final'!$K$124="Baja",'Mapa final'!$O$124="Mayor"),CONCATENATE("R",'Mapa final'!$A$124),"")</f>
        <v/>
      </c>
      <c r="AW80" s="399"/>
      <c r="AX80" s="394" t="str">
        <f>IF(AND('Mapa final'!$K$112="Baja",'Mapa final'!$O$112="Catastrófico"),CONCATENATE("R",'Mapa final'!$A$112),"")</f>
        <v/>
      </c>
      <c r="AY80" s="392"/>
      <c r="AZ80" s="392" t="str">
        <f>IF(AND('Mapa final'!$K$115="Baja",'Mapa final'!$O$115="Catastrófico"),CONCATENATE("R",'Mapa final'!$A$115),"")</f>
        <v/>
      </c>
      <c r="BA80" s="392"/>
      <c r="BB80" s="392" t="str">
        <f>IF(AND('Mapa final'!$K$118="Baja",'Mapa final'!$O$118="Catastrófico"),CONCATENATE("R",'Mapa final'!$A$118),"")</f>
        <v/>
      </c>
      <c r="BC80" s="392"/>
      <c r="BD80" s="392" t="str">
        <f>IF(AND('Mapa final'!$K$121="Baja",'Mapa final'!$O$121="Catastrófico"),CONCATENATE("R",'Mapa final'!$A$121),"")</f>
        <v/>
      </c>
      <c r="BE80" s="392"/>
      <c r="BF80" s="392" t="str">
        <f>IF(AND('Mapa final'!$K$124="Baja",'Mapa final'!$O$124="Catastrófico"),CONCATENATE("R",'Mapa final'!$A$124),"")</f>
        <v/>
      </c>
      <c r="BG80" s="393"/>
      <c r="BH80" s="58"/>
      <c r="BI80" s="453"/>
      <c r="BJ80" s="454"/>
      <c r="BK80" s="454"/>
      <c r="BL80" s="454"/>
      <c r="BM80" s="454"/>
      <c r="BN80" s="455"/>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row>
    <row r="81" spans="1:100" ht="15" customHeight="1" x14ac:dyDescent="0.25">
      <c r="A81" s="58"/>
      <c r="B81" s="298"/>
      <c r="C81" s="298"/>
      <c r="D81" s="299"/>
      <c r="E81" s="461"/>
      <c r="F81" s="462"/>
      <c r="G81" s="462"/>
      <c r="H81" s="462"/>
      <c r="I81" s="463"/>
      <c r="J81" s="389"/>
      <c r="K81" s="390"/>
      <c r="L81" s="390"/>
      <c r="M81" s="390"/>
      <c r="N81" s="390"/>
      <c r="O81" s="390"/>
      <c r="P81" s="390"/>
      <c r="Q81" s="390"/>
      <c r="R81" s="390"/>
      <c r="S81" s="391"/>
      <c r="T81" s="397"/>
      <c r="U81" s="395"/>
      <c r="V81" s="395"/>
      <c r="W81" s="395"/>
      <c r="X81" s="395"/>
      <c r="Y81" s="395"/>
      <c r="Z81" s="395"/>
      <c r="AA81" s="395"/>
      <c r="AB81" s="395"/>
      <c r="AC81" s="396"/>
      <c r="AD81" s="397"/>
      <c r="AE81" s="395"/>
      <c r="AF81" s="395"/>
      <c r="AG81" s="395"/>
      <c r="AH81" s="395"/>
      <c r="AI81" s="395"/>
      <c r="AJ81" s="395"/>
      <c r="AK81" s="395"/>
      <c r="AL81" s="395"/>
      <c r="AM81" s="396"/>
      <c r="AN81" s="400"/>
      <c r="AO81" s="398"/>
      <c r="AP81" s="398"/>
      <c r="AQ81" s="398"/>
      <c r="AR81" s="398"/>
      <c r="AS81" s="398"/>
      <c r="AT81" s="398"/>
      <c r="AU81" s="398"/>
      <c r="AV81" s="398"/>
      <c r="AW81" s="399"/>
      <c r="AX81" s="394"/>
      <c r="AY81" s="392"/>
      <c r="AZ81" s="392"/>
      <c r="BA81" s="392"/>
      <c r="BB81" s="392"/>
      <c r="BC81" s="392"/>
      <c r="BD81" s="392"/>
      <c r="BE81" s="392"/>
      <c r="BF81" s="392"/>
      <c r="BG81" s="393"/>
      <c r="BH81" s="58"/>
      <c r="BI81" s="453"/>
      <c r="BJ81" s="454"/>
      <c r="BK81" s="454"/>
      <c r="BL81" s="454"/>
      <c r="BM81" s="454"/>
      <c r="BN81" s="455"/>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row>
    <row r="82" spans="1:100" ht="15" customHeight="1" x14ac:dyDescent="0.25">
      <c r="A82" s="58"/>
      <c r="B82" s="298"/>
      <c r="C82" s="298"/>
      <c r="D82" s="299"/>
      <c r="E82" s="461"/>
      <c r="F82" s="462"/>
      <c r="G82" s="462"/>
      <c r="H82" s="462"/>
      <c r="I82" s="463"/>
      <c r="J82" s="389" t="str">
        <f>IF(AND('Mapa final'!$K$127="Baja",'Mapa final'!$O$127="Leve"),CONCATENATE("R",'Mapa final'!$A$127),"")</f>
        <v/>
      </c>
      <c r="K82" s="390"/>
      <c r="L82" s="390" t="str">
        <f>IF(AND('Mapa final'!$K$130="Baja",'Mapa final'!$O$130="Leve"),CONCATENATE("R",'Mapa final'!$A$130),"")</f>
        <v/>
      </c>
      <c r="M82" s="390"/>
      <c r="N82" s="390" t="str">
        <f>IF(AND('Mapa final'!$K$133="Baja",'Mapa final'!$O$133="Leve"),CONCATENATE("R",'Mapa final'!$A$133),"")</f>
        <v/>
      </c>
      <c r="O82" s="390"/>
      <c r="P82" s="390" t="str">
        <f>IF(AND('Mapa final'!$K$136="Baja",'Mapa final'!$O$136="Leve"),CONCATENATE("R",'Mapa final'!$A$136),"")</f>
        <v/>
      </c>
      <c r="Q82" s="390"/>
      <c r="R82" s="390" t="str">
        <f>IF(AND('Mapa final'!$K$139="Baja",'Mapa final'!$O$139="Leve"),CONCATENATE("R",'Mapa final'!$A$139),"")</f>
        <v/>
      </c>
      <c r="S82" s="391"/>
      <c r="T82" s="397" t="str">
        <f>IF(AND('Mapa final'!$K$127="Baja",'Mapa final'!$O$127="Menor"),CONCATENATE("R",'Mapa final'!$A$127),"")</f>
        <v/>
      </c>
      <c r="U82" s="395"/>
      <c r="V82" s="395" t="str">
        <f>IF(AND('Mapa final'!$K$130="Baja",'Mapa final'!$O$130="Menor"),CONCATENATE("R",'Mapa final'!$A$130),"")</f>
        <v/>
      </c>
      <c r="W82" s="395"/>
      <c r="X82" s="395" t="str">
        <f>IF(AND('Mapa final'!$K$133="Baja",'Mapa final'!$O$133="Menor"),CONCATENATE("R",'Mapa final'!$A$133),"")</f>
        <v/>
      </c>
      <c r="Y82" s="395"/>
      <c r="Z82" s="395" t="str">
        <f>IF(AND('Mapa final'!$K$136="Baja",'Mapa final'!$O$136="Menor"),CONCATENATE("R",'Mapa final'!$A$136),"")</f>
        <v/>
      </c>
      <c r="AA82" s="395"/>
      <c r="AB82" s="395" t="str">
        <f>IF(AND('Mapa final'!$K$139="Baja",'Mapa final'!$O$139="Menor"),CONCATENATE("R",'Mapa final'!$A$139),"")</f>
        <v/>
      </c>
      <c r="AC82" s="396"/>
      <c r="AD82" s="397" t="str">
        <f>IF(AND('Mapa final'!$K$127="Baja",'Mapa final'!$O$127="Moderado"),CONCATENATE("R",'Mapa final'!$A$127),"")</f>
        <v>R41</v>
      </c>
      <c r="AE82" s="395"/>
      <c r="AF82" s="395" t="str">
        <f>IF(AND('Mapa final'!$K$130="Baja",'Mapa final'!$O$130="Moderado"),CONCATENATE("R",'Mapa final'!$A$130),"")</f>
        <v/>
      </c>
      <c r="AG82" s="395"/>
      <c r="AH82" s="395" t="str">
        <f>IF(AND('Mapa final'!$K$133="Baja",'Mapa final'!$O$133="Moderado"),CONCATENATE("R",'Mapa final'!$A$133),"")</f>
        <v/>
      </c>
      <c r="AI82" s="395"/>
      <c r="AJ82" s="395" t="str">
        <f>IF(AND('Mapa final'!$K$136="Baja",'Mapa final'!$O$136="Moderado"),CONCATENATE("R",'Mapa final'!$A$136),"")</f>
        <v/>
      </c>
      <c r="AK82" s="395"/>
      <c r="AL82" s="395" t="str">
        <f>IF(AND('Mapa final'!$K$139="Baja",'Mapa final'!$O$139="Moderado"),CONCATENATE("R",'Mapa final'!$A$139),"")</f>
        <v/>
      </c>
      <c r="AM82" s="396"/>
      <c r="AN82" s="400" t="str">
        <f>IF(AND('Mapa final'!$K$127="Baja",'Mapa final'!$O$127="Mayor"),CONCATENATE("R",'Mapa final'!$A$127),"")</f>
        <v/>
      </c>
      <c r="AO82" s="398"/>
      <c r="AP82" s="398" t="str">
        <f>IF(AND('Mapa final'!$K$130="Baja",'Mapa final'!$O$130="Mayor"),CONCATENATE("R",'Mapa final'!$A$130),"")</f>
        <v/>
      </c>
      <c r="AQ82" s="398"/>
      <c r="AR82" s="398" t="str">
        <f>IF(AND('Mapa final'!$K$133="Baja",'Mapa final'!$O$133="Mayor"),CONCATENATE("R",'Mapa final'!$A$133),"")</f>
        <v/>
      </c>
      <c r="AS82" s="398"/>
      <c r="AT82" s="398" t="str">
        <f>IF(AND('Mapa final'!$K$136="Baja",'Mapa final'!$O$136="Mayor"),CONCATENATE("R",'Mapa final'!$A$136),"")</f>
        <v/>
      </c>
      <c r="AU82" s="398"/>
      <c r="AV82" s="398" t="str">
        <f>IF(AND('Mapa final'!$K$139="Baja",'Mapa final'!$O$139="Mayor"),CONCATENATE("R",'Mapa final'!$A$139),"")</f>
        <v/>
      </c>
      <c r="AW82" s="399"/>
      <c r="AX82" s="394" t="str">
        <f>IF(AND('Mapa final'!$K$127="Baja",'Mapa final'!$O$127="Catastrófico"),CONCATENATE("R",'Mapa final'!$A$127),"")</f>
        <v/>
      </c>
      <c r="AY82" s="392"/>
      <c r="AZ82" s="392" t="str">
        <f>IF(AND('Mapa final'!$K$130="Baja",'Mapa final'!$O$130="Catastrófico"),CONCATENATE("R",'Mapa final'!$A$130),"")</f>
        <v/>
      </c>
      <c r="BA82" s="392"/>
      <c r="BB82" s="392" t="str">
        <f>IF(AND('Mapa final'!$K$133="Baja",'Mapa final'!$O$133="Catastrófico"),CONCATENATE("R",'Mapa final'!$A$133),"")</f>
        <v/>
      </c>
      <c r="BC82" s="392"/>
      <c r="BD82" s="392" t="str">
        <f>IF(AND('Mapa final'!$K$136="Baja",'Mapa final'!$O$136="Catastrófico"),CONCATENATE("R",'Mapa final'!$A$136),"")</f>
        <v/>
      </c>
      <c r="BE82" s="392"/>
      <c r="BF82" s="392" t="str">
        <f>IF(AND('Mapa final'!$K$139="Baja",'Mapa final'!$O$139="Catastrófico"),CONCATENATE("R",'Mapa final'!$A$139),"")</f>
        <v/>
      </c>
      <c r="BG82" s="393"/>
      <c r="BH82" s="58"/>
      <c r="BI82" s="453"/>
      <c r="BJ82" s="454"/>
      <c r="BK82" s="454"/>
      <c r="BL82" s="454"/>
      <c r="BM82" s="454"/>
      <c r="BN82" s="455"/>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row>
    <row r="83" spans="1:100" ht="15" customHeight="1" x14ac:dyDescent="0.25">
      <c r="A83" s="58"/>
      <c r="B83" s="298"/>
      <c r="C83" s="298"/>
      <c r="D83" s="299"/>
      <c r="E83" s="461"/>
      <c r="F83" s="462"/>
      <c r="G83" s="462"/>
      <c r="H83" s="462"/>
      <c r="I83" s="463"/>
      <c r="J83" s="389"/>
      <c r="K83" s="390"/>
      <c r="L83" s="390"/>
      <c r="M83" s="390"/>
      <c r="N83" s="390"/>
      <c r="O83" s="390"/>
      <c r="P83" s="390"/>
      <c r="Q83" s="390"/>
      <c r="R83" s="390"/>
      <c r="S83" s="391"/>
      <c r="T83" s="397"/>
      <c r="U83" s="395"/>
      <c r="V83" s="395"/>
      <c r="W83" s="395"/>
      <c r="X83" s="395"/>
      <c r="Y83" s="395"/>
      <c r="Z83" s="395"/>
      <c r="AA83" s="395"/>
      <c r="AB83" s="395"/>
      <c r="AC83" s="396"/>
      <c r="AD83" s="397"/>
      <c r="AE83" s="395"/>
      <c r="AF83" s="395"/>
      <c r="AG83" s="395"/>
      <c r="AH83" s="395"/>
      <c r="AI83" s="395"/>
      <c r="AJ83" s="395"/>
      <c r="AK83" s="395"/>
      <c r="AL83" s="395"/>
      <c r="AM83" s="396"/>
      <c r="AN83" s="400"/>
      <c r="AO83" s="398"/>
      <c r="AP83" s="398"/>
      <c r="AQ83" s="398"/>
      <c r="AR83" s="398"/>
      <c r="AS83" s="398"/>
      <c r="AT83" s="398"/>
      <c r="AU83" s="398"/>
      <c r="AV83" s="398"/>
      <c r="AW83" s="399"/>
      <c r="AX83" s="394"/>
      <c r="AY83" s="392"/>
      <c r="AZ83" s="392"/>
      <c r="BA83" s="392"/>
      <c r="BB83" s="392"/>
      <c r="BC83" s="392"/>
      <c r="BD83" s="392"/>
      <c r="BE83" s="392"/>
      <c r="BF83" s="392"/>
      <c r="BG83" s="393"/>
      <c r="BH83" s="58"/>
      <c r="BI83" s="453"/>
      <c r="BJ83" s="454"/>
      <c r="BK83" s="454"/>
      <c r="BL83" s="454"/>
      <c r="BM83" s="454"/>
      <c r="BN83" s="455"/>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row>
    <row r="84" spans="1:100" ht="15" customHeight="1" x14ac:dyDescent="0.25">
      <c r="A84" s="58"/>
      <c r="B84" s="298"/>
      <c r="C84" s="298"/>
      <c r="D84" s="299"/>
      <c r="E84" s="461"/>
      <c r="F84" s="462"/>
      <c r="G84" s="462"/>
      <c r="H84" s="462"/>
      <c r="I84" s="463"/>
      <c r="J84" s="389" t="str">
        <f>IF(AND('Mapa final'!$K$142="Baja",'Mapa final'!$O$142="Leve"),CONCATENATE("R",'Mapa final'!$A$142),"")</f>
        <v/>
      </c>
      <c r="K84" s="390"/>
      <c r="L84" s="390" t="str">
        <f>IF(AND('Mapa final'!$K$145="Baja",'Mapa final'!$O$145="Leve"),CONCATENATE("R",'Mapa final'!$A$145),"")</f>
        <v/>
      </c>
      <c r="M84" s="390"/>
      <c r="N84" s="390" t="str">
        <f>IF(AND('Mapa final'!$K$148="Baja",'Mapa final'!$O$148="Leve"),CONCATENATE("R",'Mapa final'!$A$148),"")</f>
        <v/>
      </c>
      <c r="O84" s="390"/>
      <c r="P84" s="390" t="str">
        <f>IF(AND('Mapa final'!$K$151="Baja",'Mapa final'!$O$151="Leve"),CONCATENATE("R",'Mapa final'!$A$151),"")</f>
        <v/>
      </c>
      <c r="Q84" s="390"/>
      <c r="R84" s="390" t="str">
        <f>IF(AND('Mapa final'!$K$154="Baja",'Mapa final'!$O$154="Leve"),CONCATENATE("R",'Mapa final'!$A$154),"")</f>
        <v/>
      </c>
      <c r="S84" s="391"/>
      <c r="T84" s="397" t="str">
        <f>IF(AND('Mapa final'!$K$142="Baja",'Mapa final'!$O$142="Menor"),CONCATENATE("R",'Mapa final'!$A$142),"")</f>
        <v/>
      </c>
      <c r="U84" s="395"/>
      <c r="V84" s="395" t="str">
        <f>IF(AND('Mapa final'!$K$145="Baja",'Mapa final'!$O$145="Menor"),CONCATENATE("R",'Mapa final'!$A$145),"")</f>
        <v/>
      </c>
      <c r="W84" s="395"/>
      <c r="X84" s="395" t="str">
        <f>IF(AND('Mapa final'!$K$148="Baja",'Mapa final'!$O$148="Menor"),CONCATENATE("R",'Mapa final'!$A$148),"")</f>
        <v/>
      </c>
      <c r="Y84" s="395"/>
      <c r="Z84" s="395" t="str">
        <f>IF(AND('Mapa final'!$K$151="Baja",'Mapa final'!$O$151="Menor"),CONCATENATE("R",'Mapa final'!$A$151),"")</f>
        <v/>
      </c>
      <c r="AA84" s="395"/>
      <c r="AB84" s="395" t="str">
        <f>IF(AND('Mapa final'!$K$154="Baja",'Mapa final'!$O$154="Menor"),CONCATENATE("R",'Mapa final'!$A$154),"")</f>
        <v/>
      </c>
      <c r="AC84" s="396"/>
      <c r="AD84" s="397" t="str">
        <f>IF(AND('Mapa final'!$K$142="Baja",'Mapa final'!$O$142="Moderado"),CONCATENATE("R",'Mapa final'!$A$142),"")</f>
        <v/>
      </c>
      <c r="AE84" s="395"/>
      <c r="AF84" s="395" t="str">
        <f>IF(AND('Mapa final'!$K$145="Baja",'Mapa final'!$O$145="Moderado"),CONCATENATE("R",'Mapa final'!$A$145),"")</f>
        <v/>
      </c>
      <c r="AG84" s="395"/>
      <c r="AH84" s="395" t="str">
        <f>IF(AND('Mapa final'!$K$148="Baja",'Mapa final'!$O$148="Moderado"),CONCATENATE("R",'Mapa final'!$A$148),"")</f>
        <v/>
      </c>
      <c r="AI84" s="395"/>
      <c r="AJ84" s="395" t="str">
        <f>IF(AND('Mapa final'!$K$151="Baja",'Mapa final'!$O$151="Moderado"),CONCATENATE("R",'Mapa final'!$A$151),"")</f>
        <v/>
      </c>
      <c r="AK84" s="395"/>
      <c r="AL84" s="395" t="str">
        <f>IF(AND('Mapa final'!$K$154="Baja",'Mapa final'!$O$154="Moderado"),CONCATENATE("R",'Mapa final'!$A$154),"")</f>
        <v/>
      </c>
      <c r="AM84" s="396"/>
      <c r="AN84" s="400" t="str">
        <f>IF(AND('Mapa final'!$K$142="Baja",'Mapa final'!$O$142="Mayor"),CONCATENATE("R",'Mapa final'!$A$142),"")</f>
        <v/>
      </c>
      <c r="AO84" s="398"/>
      <c r="AP84" s="398" t="str">
        <f>IF(AND('Mapa final'!$K$145="Baja",'Mapa final'!$O$145="Mayor"),CONCATENATE("R",'Mapa final'!$A$145),"")</f>
        <v/>
      </c>
      <c r="AQ84" s="398"/>
      <c r="AR84" s="398" t="str">
        <f>IF(AND('Mapa final'!$K$148="Baja",'Mapa final'!$O$148="Mayor"),CONCATENATE("R",'Mapa final'!$A$148),"")</f>
        <v/>
      </c>
      <c r="AS84" s="398"/>
      <c r="AT84" s="398" t="str">
        <f>IF(AND('Mapa final'!$K$151="Baja",'Mapa final'!$O$151="Mayor"),CONCATENATE("R",'Mapa final'!$A$151),"")</f>
        <v/>
      </c>
      <c r="AU84" s="398"/>
      <c r="AV84" s="398" t="str">
        <f>IF(AND('Mapa final'!$K$154="Baja",'Mapa final'!$O$154="Mayor"),CONCATENATE("R",'Mapa final'!$A$154),"")</f>
        <v/>
      </c>
      <c r="AW84" s="399"/>
      <c r="AX84" s="394" t="str">
        <f>IF(AND('Mapa final'!$K$142="Baja",'Mapa final'!$O$142="Catastrófico"),CONCATENATE("R",'Mapa final'!$A$142),"")</f>
        <v/>
      </c>
      <c r="AY84" s="392"/>
      <c r="AZ84" s="392" t="str">
        <f>IF(AND('Mapa final'!$K$145="Baja",'Mapa final'!$O$145="Catastrófico"),CONCATENATE("R",'Mapa final'!$A$145),"")</f>
        <v/>
      </c>
      <c r="BA84" s="392"/>
      <c r="BB84" s="392" t="str">
        <f>IF(AND('Mapa final'!$K$148="Baja",'Mapa final'!$O$148="Catastrófico"),CONCATENATE("R",'Mapa final'!$A$148),"")</f>
        <v/>
      </c>
      <c r="BC84" s="392"/>
      <c r="BD84" s="392" t="str">
        <f>IF(AND('Mapa final'!$K$151="Baja",'Mapa final'!$O$151="Catastrófico"),CONCATENATE("R",'Mapa final'!$A$151),"")</f>
        <v/>
      </c>
      <c r="BE84" s="392"/>
      <c r="BF84" s="392" t="str">
        <f>IF(AND('Mapa final'!$K$154="Baja",'Mapa final'!$O$154="Catastrófico"),CONCATENATE("R",'Mapa final'!$A$154),"")</f>
        <v/>
      </c>
      <c r="BG84" s="393"/>
      <c r="BH84" s="58"/>
      <c r="BI84" s="453"/>
      <c r="BJ84" s="454"/>
      <c r="BK84" s="454"/>
      <c r="BL84" s="454"/>
      <c r="BM84" s="454"/>
      <c r="BN84" s="455"/>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row>
    <row r="85" spans="1:100" ht="15.75" customHeight="1" thickBot="1" x14ac:dyDescent="0.3">
      <c r="A85" s="58"/>
      <c r="B85" s="298"/>
      <c r="C85" s="298"/>
      <c r="D85" s="299"/>
      <c r="E85" s="464"/>
      <c r="F85" s="465"/>
      <c r="G85" s="465"/>
      <c r="H85" s="465"/>
      <c r="I85" s="465"/>
      <c r="J85" s="418"/>
      <c r="K85" s="419"/>
      <c r="L85" s="419"/>
      <c r="M85" s="419"/>
      <c r="N85" s="419"/>
      <c r="O85" s="419"/>
      <c r="P85" s="419"/>
      <c r="Q85" s="419"/>
      <c r="R85" s="419"/>
      <c r="S85" s="421"/>
      <c r="T85" s="407"/>
      <c r="U85" s="408"/>
      <c r="V85" s="408"/>
      <c r="W85" s="408"/>
      <c r="X85" s="408"/>
      <c r="Y85" s="408"/>
      <c r="Z85" s="408"/>
      <c r="AA85" s="408"/>
      <c r="AB85" s="408"/>
      <c r="AC85" s="409"/>
      <c r="AD85" s="407"/>
      <c r="AE85" s="408"/>
      <c r="AF85" s="408"/>
      <c r="AG85" s="408"/>
      <c r="AH85" s="408"/>
      <c r="AI85" s="408"/>
      <c r="AJ85" s="408"/>
      <c r="AK85" s="408"/>
      <c r="AL85" s="408"/>
      <c r="AM85" s="409"/>
      <c r="AN85" s="401"/>
      <c r="AO85" s="402"/>
      <c r="AP85" s="402"/>
      <c r="AQ85" s="402"/>
      <c r="AR85" s="402"/>
      <c r="AS85" s="402"/>
      <c r="AT85" s="402"/>
      <c r="AU85" s="402"/>
      <c r="AV85" s="402"/>
      <c r="AW85" s="403"/>
      <c r="AX85" s="414"/>
      <c r="AY85" s="413"/>
      <c r="AZ85" s="413"/>
      <c r="BA85" s="413"/>
      <c r="BB85" s="413"/>
      <c r="BC85" s="413"/>
      <c r="BD85" s="413"/>
      <c r="BE85" s="413"/>
      <c r="BF85" s="413"/>
      <c r="BG85" s="415"/>
      <c r="BH85" s="58"/>
      <c r="BI85" s="453"/>
      <c r="BJ85" s="454"/>
      <c r="BK85" s="454"/>
      <c r="BL85" s="454"/>
      <c r="BM85" s="454"/>
      <c r="BN85" s="455"/>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row>
    <row r="86" spans="1:100" ht="15" customHeight="1" x14ac:dyDescent="0.25">
      <c r="A86" s="58"/>
      <c r="B86" s="298"/>
      <c r="C86" s="298"/>
      <c r="D86" s="299"/>
      <c r="E86" s="459" t="s">
        <v>104</v>
      </c>
      <c r="F86" s="460"/>
      <c r="G86" s="460"/>
      <c r="H86" s="460"/>
      <c r="I86" s="466"/>
      <c r="J86" s="474" t="str">
        <f>IF(AND('Mapa final'!$K$7="Muy Baja",'Mapa final'!$O$7="Leve"),CONCATENATE("R",'Mapa final'!$A$7),"")</f>
        <v/>
      </c>
      <c r="K86" s="420"/>
      <c r="L86" s="420" t="str">
        <f>IF(AND('Mapa final'!$K$10="Muy Baja",'Mapa final'!$O$10="Leve"),CONCATENATE("R",'Mapa final'!$A$10),"")</f>
        <v/>
      </c>
      <c r="M86" s="420"/>
      <c r="N86" s="420" t="str">
        <f>IF(AND('Mapa final'!$K$13="Muy Baja",'Mapa final'!$O$13="Leve"),CONCATENATE("R",'Mapa final'!$A$13),"")</f>
        <v/>
      </c>
      <c r="O86" s="420"/>
      <c r="P86" s="420" t="str">
        <f>IF(AND('Mapa final'!$K$16="Muy Baja",'Mapa final'!$O$16="Leve"),CONCATENATE("R",'Mapa final'!$A$16),"")</f>
        <v/>
      </c>
      <c r="Q86" s="420"/>
      <c r="R86" s="420" t="str">
        <f>IF(AND('Mapa final'!$K$19="Muy Baja",'Mapa final'!$O$19="Leve"),CONCATENATE("R",'Mapa final'!$A$19),"")</f>
        <v/>
      </c>
      <c r="S86" s="422"/>
      <c r="T86" s="474" t="str">
        <f>IF(AND('Mapa final'!$K$7="Muy Baja",'Mapa final'!$O$7="Menor"),CONCATENATE("R",'Mapa final'!$A$7),"")</f>
        <v/>
      </c>
      <c r="U86" s="420"/>
      <c r="V86" s="420" t="str">
        <f>IF(AND('Mapa final'!$K$10="Muy Baja",'Mapa final'!$O$10="Menor"),CONCATENATE("R",'Mapa final'!$A$10),"")</f>
        <v/>
      </c>
      <c r="W86" s="420"/>
      <c r="X86" s="420" t="str">
        <f>IF(AND('Mapa final'!$K$13="Muy Baja",'Mapa final'!$O$13="Menor"),CONCATENATE("R",'Mapa final'!$A$13),"")</f>
        <v/>
      </c>
      <c r="Y86" s="420"/>
      <c r="Z86" s="420" t="str">
        <f>IF(AND('Mapa final'!$K$16="Muy Baja",'Mapa final'!$O$16="Menor"),CONCATENATE("R",'Mapa final'!$A$16),"")</f>
        <v/>
      </c>
      <c r="AA86" s="420"/>
      <c r="AB86" s="420" t="str">
        <f>IF(AND('Mapa final'!$K$19="Muy Baja",'Mapa final'!$O$19="Menor"),CONCATENATE("R",'Mapa final'!$A$19),"")</f>
        <v/>
      </c>
      <c r="AC86" s="422"/>
      <c r="AD86" s="404" t="str">
        <f>IF(AND('Mapa final'!$K$7="Muy Baja",'Mapa final'!$O$7="Moderado"),CONCATENATE("R",'Mapa final'!$A$7),"")</f>
        <v/>
      </c>
      <c r="AE86" s="405"/>
      <c r="AF86" s="405" t="str">
        <f>IF(AND('Mapa final'!$K$10="Muy Baja",'Mapa final'!$O$10="Moderado"),CONCATENATE("R",'Mapa final'!$A$10),"")</f>
        <v/>
      </c>
      <c r="AG86" s="405"/>
      <c r="AH86" s="405" t="str">
        <f>IF(AND('Mapa final'!$K$13="Muy Baja",'Mapa final'!$O$13="Moderado"),CONCATENATE("R",'Mapa final'!$A$13),"")</f>
        <v/>
      </c>
      <c r="AI86" s="405"/>
      <c r="AJ86" s="405" t="str">
        <f>IF(AND('Mapa final'!$K$16="Muy Baja",'Mapa final'!$O$16="Moderado"),CONCATENATE("R",'Mapa final'!$A$16),"")</f>
        <v/>
      </c>
      <c r="AK86" s="405"/>
      <c r="AL86" s="405" t="str">
        <f>IF(AND('Mapa final'!$K$19="Muy Baja",'Mapa final'!$O$19="Moderado"),CONCATENATE("R",'Mapa final'!$A$19),"")</f>
        <v/>
      </c>
      <c r="AM86" s="406"/>
      <c r="AN86" s="410" t="str">
        <f>IF(AND('Mapa final'!$K$7="Muy Baja",'Mapa final'!$O$7="Mayor"),CONCATENATE("R",'Mapa final'!$A$7),"")</f>
        <v/>
      </c>
      <c r="AO86" s="411"/>
      <c r="AP86" s="411" t="str">
        <f>IF(AND('Mapa final'!$K$10="Muy Baja",'Mapa final'!$O$10="Mayor"),CONCATENATE("R",'Mapa final'!$A$10),"")</f>
        <v/>
      </c>
      <c r="AQ86" s="411"/>
      <c r="AR86" s="411" t="str">
        <f>IF(AND('Mapa final'!$K$13="Muy Baja",'Mapa final'!$O$13="Mayor"),CONCATENATE("R",'Mapa final'!$A$13),"")</f>
        <v/>
      </c>
      <c r="AS86" s="411"/>
      <c r="AT86" s="411" t="str">
        <f>IF(AND('Mapa final'!$K$16="Muy Baja",'Mapa final'!$O$16="Mayor"),CONCATENATE("R",'Mapa final'!$A$16),"")</f>
        <v/>
      </c>
      <c r="AU86" s="411"/>
      <c r="AV86" s="411" t="str">
        <f>IF(AND('Mapa final'!$K$19="Muy Baja",'Mapa final'!$O$19="Mayor"),CONCATENATE("R",'Mapa final'!$A$19),"")</f>
        <v/>
      </c>
      <c r="AW86" s="412"/>
      <c r="AX86" s="417" t="str">
        <f>IF(AND('Mapa final'!$K$7="Muy Baja",'Mapa final'!$O$7="Catastrófico"),CONCATENATE("R",'Mapa final'!$A$7),"")</f>
        <v/>
      </c>
      <c r="AY86" s="416"/>
      <c r="AZ86" s="416" t="str">
        <f>IF(AND('Mapa final'!$K$10="Muy Baja",'Mapa final'!$O$10="Catastrófico"),CONCATENATE("R",'Mapa final'!$A$10),"")</f>
        <v/>
      </c>
      <c r="BA86" s="416"/>
      <c r="BB86" s="416" t="str">
        <f>IF(AND('Mapa final'!$K$13="Muy Baja",'Mapa final'!$O$13="Catastrófico"),CONCATENATE("R",'Mapa final'!$A$13),"")</f>
        <v/>
      </c>
      <c r="BC86" s="416"/>
      <c r="BD86" s="416" t="str">
        <f>IF(AND('Mapa final'!$K$16="Muy Baja",'Mapa final'!$O$16="Catastrófico"),CONCATENATE("R",'Mapa final'!$A$16),"")</f>
        <v/>
      </c>
      <c r="BE86" s="416"/>
      <c r="BF86" s="416" t="str">
        <f>IF(AND('Mapa final'!$K$19="Muy Baja",'Mapa final'!$O$19="Catastrófico"),CONCATENATE("R",'Mapa final'!$A$19),"")</f>
        <v/>
      </c>
      <c r="BG86" s="473"/>
      <c r="BH86" s="58"/>
      <c r="BI86" s="453"/>
      <c r="BJ86" s="454"/>
      <c r="BK86" s="454"/>
      <c r="BL86" s="454"/>
      <c r="BM86" s="454"/>
      <c r="BN86" s="455"/>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row>
    <row r="87" spans="1:100" ht="15" customHeight="1" x14ac:dyDescent="0.25">
      <c r="A87" s="58"/>
      <c r="B87" s="298"/>
      <c r="C87" s="298"/>
      <c r="D87" s="299"/>
      <c r="E87" s="461"/>
      <c r="F87" s="462"/>
      <c r="G87" s="462"/>
      <c r="H87" s="462"/>
      <c r="I87" s="467"/>
      <c r="J87" s="389"/>
      <c r="K87" s="390"/>
      <c r="L87" s="390"/>
      <c r="M87" s="390"/>
      <c r="N87" s="390"/>
      <c r="O87" s="390"/>
      <c r="P87" s="390"/>
      <c r="Q87" s="390"/>
      <c r="R87" s="390"/>
      <c r="S87" s="391"/>
      <c r="T87" s="389"/>
      <c r="U87" s="390"/>
      <c r="V87" s="390"/>
      <c r="W87" s="390"/>
      <c r="X87" s="390"/>
      <c r="Y87" s="390"/>
      <c r="Z87" s="390"/>
      <c r="AA87" s="390"/>
      <c r="AB87" s="390"/>
      <c r="AC87" s="391"/>
      <c r="AD87" s="397"/>
      <c r="AE87" s="395"/>
      <c r="AF87" s="395"/>
      <c r="AG87" s="395"/>
      <c r="AH87" s="395"/>
      <c r="AI87" s="395"/>
      <c r="AJ87" s="395"/>
      <c r="AK87" s="395"/>
      <c r="AL87" s="395"/>
      <c r="AM87" s="396"/>
      <c r="AN87" s="400"/>
      <c r="AO87" s="398"/>
      <c r="AP87" s="398"/>
      <c r="AQ87" s="398"/>
      <c r="AR87" s="398"/>
      <c r="AS87" s="398"/>
      <c r="AT87" s="398"/>
      <c r="AU87" s="398"/>
      <c r="AV87" s="398"/>
      <c r="AW87" s="399"/>
      <c r="AX87" s="394"/>
      <c r="AY87" s="392"/>
      <c r="AZ87" s="392"/>
      <c r="BA87" s="392"/>
      <c r="BB87" s="392"/>
      <c r="BC87" s="392"/>
      <c r="BD87" s="392"/>
      <c r="BE87" s="392"/>
      <c r="BF87" s="392"/>
      <c r="BG87" s="393"/>
      <c r="BH87" s="58"/>
      <c r="BI87" s="453"/>
      <c r="BJ87" s="454"/>
      <c r="BK87" s="454"/>
      <c r="BL87" s="454"/>
      <c r="BM87" s="454"/>
      <c r="BN87" s="455"/>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row>
    <row r="88" spans="1:100" ht="15" customHeight="1" x14ac:dyDescent="0.25">
      <c r="A88" s="58"/>
      <c r="B88" s="298"/>
      <c r="C88" s="298"/>
      <c r="D88" s="299"/>
      <c r="E88" s="461"/>
      <c r="F88" s="462"/>
      <c r="G88" s="462"/>
      <c r="H88" s="462"/>
      <c r="I88" s="467"/>
      <c r="J88" s="389" t="str">
        <f>IF(AND('Mapa final'!$K$22="Muy Baja",'Mapa final'!$O$22="Leve"),CONCATENATE("R",'Mapa final'!$A$22),"")</f>
        <v/>
      </c>
      <c r="K88" s="390"/>
      <c r="L88" s="390" t="str">
        <f>IF(AND('Mapa final'!$K$25="Muy Baja",'Mapa final'!$O$25="Leve"),CONCATENATE("R",'Mapa final'!$A$25),"")</f>
        <v/>
      </c>
      <c r="M88" s="390"/>
      <c r="N88" s="390" t="str">
        <f>IF(AND('Mapa final'!$K$28="Muy Baja",'Mapa final'!$O$28="Leve"),CONCATENATE("R",'Mapa final'!$A$28),"")</f>
        <v/>
      </c>
      <c r="O88" s="390"/>
      <c r="P88" s="390" t="str">
        <f>IF(AND('Mapa final'!$K$31="Muy Baja",'Mapa final'!$O$31="Leve"),CONCATENATE("R",'Mapa final'!$A$31),"")</f>
        <v/>
      </c>
      <c r="Q88" s="390"/>
      <c r="R88" s="390" t="str">
        <f>IF(AND('Mapa final'!$K$34="Muy Baja",'Mapa final'!$O$34="Leve"),CONCATENATE("R",'Mapa final'!$A$34),"")</f>
        <v/>
      </c>
      <c r="S88" s="391"/>
      <c r="T88" s="389" t="str">
        <f>IF(AND('Mapa final'!$K$22="Muy Baja",'Mapa final'!$O$22="Menor"),CONCATENATE("R",'Mapa final'!$A$22),"")</f>
        <v/>
      </c>
      <c r="U88" s="390"/>
      <c r="V88" s="390" t="str">
        <f>IF(AND('Mapa final'!$K$25="Muy Baja",'Mapa final'!$O$25="Menor"),CONCATENATE("R",'Mapa final'!$A$25),"")</f>
        <v/>
      </c>
      <c r="W88" s="390"/>
      <c r="X88" s="390" t="str">
        <f>IF(AND('Mapa final'!$K$28="Muy Baja",'Mapa final'!$O$28="Menor"),CONCATENATE("R",'Mapa final'!$A$28),"")</f>
        <v/>
      </c>
      <c r="Y88" s="390"/>
      <c r="Z88" s="390" t="str">
        <f>IF(AND('Mapa final'!$K$31="Muy Baja",'Mapa final'!$O$31="Menor"),CONCATENATE("R",'Mapa final'!$A$31),"")</f>
        <v/>
      </c>
      <c r="AA88" s="390"/>
      <c r="AB88" s="390" t="str">
        <f>IF(AND('Mapa final'!$K$34="Muy Baja",'Mapa final'!$O$34="Menor"),CONCATENATE("R",'Mapa final'!$A$34),"")</f>
        <v/>
      </c>
      <c r="AC88" s="391"/>
      <c r="AD88" s="397" t="str">
        <f>IF(AND('Mapa final'!$K$22="Muy Baja",'Mapa final'!$O$22="Moderado"),CONCATENATE("R",'Mapa final'!$A$22),"")</f>
        <v>R6</v>
      </c>
      <c r="AE88" s="395"/>
      <c r="AF88" s="395" t="str">
        <f>IF(AND('Mapa final'!$K$25="Muy Baja",'Mapa final'!$O$25="Moderado"),CONCATENATE("R",'Mapa final'!$A$25),"")</f>
        <v>R7</v>
      </c>
      <c r="AG88" s="395"/>
      <c r="AH88" s="395" t="str">
        <f>IF(AND('Mapa final'!$K$28="Muy Baja",'Mapa final'!$O$28="Moderado"),CONCATENATE("R",'Mapa final'!$A$28),"")</f>
        <v/>
      </c>
      <c r="AI88" s="395"/>
      <c r="AJ88" s="395" t="str">
        <f>IF(AND('Mapa final'!$K$31="Muy Baja",'Mapa final'!$O$31="Moderado"),CONCATENATE("R",'Mapa final'!$A$31),"")</f>
        <v/>
      </c>
      <c r="AK88" s="395"/>
      <c r="AL88" s="395" t="str">
        <f>IF(AND('Mapa final'!$K$34="Muy Baja",'Mapa final'!$O$34="Moderado"),CONCATENATE("R",'Mapa final'!$A$34),"")</f>
        <v/>
      </c>
      <c r="AM88" s="396"/>
      <c r="AN88" s="400" t="str">
        <f>IF(AND('Mapa final'!$K$22="Muy Baja",'Mapa final'!$O$22="Mayor"),CONCATENATE("R",'Mapa final'!$A$22),"")</f>
        <v/>
      </c>
      <c r="AO88" s="398"/>
      <c r="AP88" s="398" t="str">
        <f>IF(AND('Mapa final'!$K$25="Muy Baja",'Mapa final'!$O$25="Mayor"),CONCATENATE("R",'Mapa final'!$A$25),"")</f>
        <v/>
      </c>
      <c r="AQ88" s="398"/>
      <c r="AR88" s="398" t="str">
        <f>IF(AND('Mapa final'!$K$28="Muy Baja",'Mapa final'!$O$28="Mayor"),CONCATENATE("R",'Mapa final'!$A$28),"")</f>
        <v/>
      </c>
      <c r="AS88" s="398"/>
      <c r="AT88" s="398" t="str">
        <f>IF(AND('Mapa final'!$K$31="Muy Baja",'Mapa final'!$O$31="Mayor"),CONCATENATE("R",'Mapa final'!$A$31),"")</f>
        <v/>
      </c>
      <c r="AU88" s="398"/>
      <c r="AV88" s="398" t="str">
        <f>IF(AND('Mapa final'!$K$34="Muy Baja",'Mapa final'!$O$34="Mayor"),CONCATENATE("R",'Mapa final'!$A$34),"")</f>
        <v/>
      </c>
      <c r="AW88" s="399"/>
      <c r="AX88" s="394" t="str">
        <f>IF(AND('Mapa final'!$K$22="Muy Baja",'Mapa final'!$O$22="Catastrófico"),CONCATENATE("R",'Mapa final'!$A$22),"")</f>
        <v/>
      </c>
      <c r="AY88" s="392"/>
      <c r="AZ88" s="392" t="str">
        <f>IF(AND('Mapa final'!$K$25="Muy Baja",'Mapa final'!$O$25="Catastrófico"),CONCATENATE("R",'Mapa final'!$A$25),"")</f>
        <v/>
      </c>
      <c r="BA88" s="392"/>
      <c r="BB88" s="392" t="str">
        <f>IF(AND('Mapa final'!$K$28="Muy Baja",'Mapa final'!$O$28="Catastrófico"),CONCATENATE("R",'Mapa final'!$A$28),"")</f>
        <v/>
      </c>
      <c r="BC88" s="392"/>
      <c r="BD88" s="392" t="str">
        <f>IF(AND('Mapa final'!$K$31="Muy Baja",'Mapa final'!$O$31="Catastrófico"),CONCATENATE("R",'Mapa final'!$A$31),"")</f>
        <v/>
      </c>
      <c r="BE88" s="392"/>
      <c r="BF88" s="392" t="str">
        <f>IF(AND('Mapa final'!$K$34="Muy Baja",'Mapa final'!$O$34="Catastrófico"),CONCATENATE("R",'Mapa final'!$A$34),"")</f>
        <v/>
      </c>
      <c r="BG88" s="393"/>
      <c r="BH88" s="58"/>
      <c r="BI88" s="453"/>
      <c r="BJ88" s="454"/>
      <c r="BK88" s="454"/>
      <c r="BL88" s="454"/>
      <c r="BM88" s="454"/>
      <c r="BN88" s="455"/>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row>
    <row r="89" spans="1:100" ht="15" customHeight="1" x14ac:dyDescent="0.25">
      <c r="A89" s="58"/>
      <c r="B89" s="298"/>
      <c r="C89" s="298"/>
      <c r="D89" s="299"/>
      <c r="E89" s="461"/>
      <c r="F89" s="462"/>
      <c r="G89" s="462"/>
      <c r="H89" s="462"/>
      <c r="I89" s="467"/>
      <c r="J89" s="389"/>
      <c r="K89" s="390"/>
      <c r="L89" s="390"/>
      <c r="M89" s="390"/>
      <c r="N89" s="390"/>
      <c r="O89" s="390"/>
      <c r="P89" s="390"/>
      <c r="Q89" s="390"/>
      <c r="R89" s="390"/>
      <c r="S89" s="391"/>
      <c r="T89" s="389"/>
      <c r="U89" s="390"/>
      <c r="V89" s="390"/>
      <c r="W89" s="390"/>
      <c r="X89" s="390"/>
      <c r="Y89" s="390"/>
      <c r="Z89" s="390"/>
      <c r="AA89" s="390"/>
      <c r="AB89" s="390"/>
      <c r="AC89" s="391"/>
      <c r="AD89" s="397"/>
      <c r="AE89" s="395"/>
      <c r="AF89" s="395"/>
      <c r="AG89" s="395"/>
      <c r="AH89" s="395"/>
      <c r="AI89" s="395"/>
      <c r="AJ89" s="395"/>
      <c r="AK89" s="395"/>
      <c r="AL89" s="395"/>
      <c r="AM89" s="396"/>
      <c r="AN89" s="400"/>
      <c r="AO89" s="398"/>
      <c r="AP89" s="398"/>
      <c r="AQ89" s="398"/>
      <c r="AR89" s="398"/>
      <c r="AS89" s="398"/>
      <c r="AT89" s="398"/>
      <c r="AU89" s="398"/>
      <c r="AV89" s="398"/>
      <c r="AW89" s="399"/>
      <c r="AX89" s="394"/>
      <c r="AY89" s="392"/>
      <c r="AZ89" s="392"/>
      <c r="BA89" s="392"/>
      <c r="BB89" s="392"/>
      <c r="BC89" s="392"/>
      <c r="BD89" s="392"/>
      <c r="BE89" s="392"/>
      <c r="BF89" s="392"/>
      <c r="BG89" s="393"/>
      <c r="BH89" s="58"/>
      <c r="BI89" s="453"/>
      <c r="BJ89" s="454"/>
      <c r="BK89" s="454"/>
      <c r="BL89" s="454"/>
      <c r="BM89" s="454"/>
      <c r="BN89" s="455"/>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row>
    <row r="90" spans="1:100" ht="15" customHeight="1" x14ac:dyDescent="0.25">
      <c r="A90" s="58"/>
      <c r="B90" s="298"/>
      <c r="C90" s="298"/>
      <c r="D90" s="299"/>
      <c r="E90" s="461"/>
      <c r="F90" s="462"/>
      <c r="G90" s="462"/>
      <c r="H90" s="462"/>
      <c r="I90" s="467"/>
      <c r="J90" s="389" t="str">
        <f>IF(AND('Mapa final'!$K$37="Muy Baja",'Mapa final'!$O$37="Leve"),CONCATENATE("R",'Mapa final'!$A$37),"")</f>
        <v/>
      </c>
      <c r="K90" s="390"/>
      <c r="L90" s="390" t="str">
        <f>IF(AND('Mapa final'!$K$40="Muy Baja",'Mapa final'!$O$40="Leve"),CONCATENATE("R",'Mapa final'!$A$40),"")</f>
        <v/>
      </c>
      <c r="M90" s="390"/>
      <c r="N90" s="390" t="str">
        <f>IF(AND('Mapa final'!$K$43="Muy Baja",'Mapa final'!$O$43="Leve"),CONCATENATE("R",'Mapa final'!$A$43),"")</f>
        <v/>
      </c>
      <c r="O90" s="390"/>
      <c r="P90" s="390" t="str">
        <f>IF(AND('Mapa final'!$K$46="Muy Baja",'Mapa final'!$O$46="Leve"),CONCATENATE("R",'Mapa final'!$A$46),"")</f>
        <v/>
      </c>
      <c r="Q90" s="390"/>
      <c r="R90" s="390" t="str">
        <f>IF(AND('Mapa final'!$K$49="Muy Baja",'Mapa final'!$O$49="Leve"),CONCATENATE("R",'Mapa final'!$A$49),"")</f>
        <v/>
      </c>
      <c r="S90" s="391"/>
      <c r="T90" s="389" t="str">
        <f>IF(AND('Mapa final'!$K$37="Muy Baja",'Mapa final'!$O$37="Menor"),CONCATENATE("R",'Mapa final'!$A$37),"")</f>
        <v/>
      </c>
      <c r="U90" s="390"/>
      <c r="V90" s="390" t="str">
        <f>IF(AND('Mapa final'!$K$40="Muy Baja",'Mapa final'!$O$40="Menor"),CONCATENATE("R",'Mapa final'!$A$40),"")</f>
        <v/>
      </c>
      <c r="W90" s="390"/>
      <c r="X90" s="390" t="str">
        <f>IF(AND('Mapa final'!$K$43="Muy Baja",'Mapa final'!$O$43="Menor"),CONCATENATE("R",'Mapa final'!$A$43),"")</f>
        <v/>
      </c>
      <c r="Y90" s="390"/>
      <c r="Z90" s="390" t="str">
        <f>IF(AND('Mapa final'!$K$46="Muy Baja",'Mapa final'!$O$46="Menor"),CONCATENATE("R",'Mapa final'!$A$46),"")</f>
        <v/>
      </c>
      <c r="AA90" s="390"/>
      <c r="AB90" s="390" t="str">
        <f>IF(AND('Mapa final'!$K$49="Muy Baja",'Mapa final'!$O$49="Menor"),CONCATENATE("R",'Mapa final'!$A$49),"")</f>
        <v/>
      </c>
      <c r="AC90" s="391"/>
      <c r="AD90" s="397" t="str">
        <f>IF(AND('Mapa final'!$K$37="Muy Baja",'Mapa final'!$O$37="Moderado"),CONCATENATE("R",'Mapa final'!$A$37),"")</f>
        <v/>
      </c>
      <c r="AE90" s="395"/>
      <c r="AF90" s="395" t="str">
        <f>IF(AND('Mapa final'!$K$40="Muy Baja",'Mapa final'!$O$40="Moderado"),CONCATENATE("R",'Mapa final'!$A$40),"")</f>
        <v/>
      </c>
      <c r="AG90" s="395"/>
      <c r="AH90" s="395" t="str">
        <f>IF(AND('Mapa final'!$K$43="Muy Baja",'Mapa final'!$O$43="Moderado"),CONCATENATE("R",'Mapa final'!$A$43),"")</f>
        <v>R13</v>
      </c>
      <c r="AI90" s="395"/>
      <c r="AJ90" s="395" t="str">
        <f>IF(AND('Mapa final'!$K$46="Muy Baja",'Mapa final'!$O$46="Moderado"),CONCATENATE("R",'Mapa final'!$A$46),"")</f>
        <v/>
      </c>
      <c r="AK90" s="395"/>
      <c r="AL90" s="395" t="str">
        <f>IF(AND('Mapa final'!$K$49="Muy Baja",'Mapa final'!$O$49="Moderado"),CONCATENATE("R",'Mapa final'!$A$49),"")</f>
        <v/>
      </c>
      <c r="AM90" s="396"/>
      <c r="AN90" s="400" t="str">
        <f>IF(AND('Mapa final'!$K$37="Muy Baja",'Mapa final'!$O$37="Mayor"),CONCATENATE("R",'Mapa final'!$A$37),"")</f>
        <v/>
      </c>
      <c r="AO90" s="398"/>
      <c r="AP90" s="398" t="str">
        <f>IF(AND('Mapa final'!$K$40="Muy Baja",'Mapa final'!$O$40="Mayor"),CONCATENATE("R",'Mapa final'!$A$40),"")</f>
        <v/>
      </c>
      <c r="AQ90" s="398"/>
      <c r="AR90" s="398" t="str">
        <f>IF(AND('Mapa final'!$K$43="Muy Baja",'Mapa final'!$O$43="Mayor"),CONCATENATE("R",'Mapa final'!$A$43),"")</f>
        <v/>
      </c>
      <c r="AS90" s="398"/>
      <c r="AT90" s="398" t="str">
        <f>IF(AND('Mapa final'!$K$46="Muy Baja",'Mapa final'!$O$46="Mayor"),CONCATENATE("R",'Mapa final'!$A$46),"")</f>
        <v/>
      </c>
      <c r="AU90" s="398"/>
      <c r="AV90" s="398" t="str">
        <f>IF(AND('Mapa final'!$K$49="Muy Baja",'Mapa final'!$O$49="Mayor"),CONCATENATE("R",'Mapa final'!$A$49),"")</f>
        <v/>
      </c>
      <c r="AW90" s="399"/>
      <c r="AX90" s="394" t="str">
        <f>IF(AND('Mapa final'!$K$37="Muy Baja",'Mapa final'!$O$37="Catastrófico"),CONCATENATE("R",'Mapa final'!$A$37),"")</f>
        <v/>
      </c>
      <c r="AY90" s="392"/>
      <c r="AZ90" s="392" t="str">
        <f>IF(AND('Mapa final'!$K$40="Muy Baja",'Mapa final'!$O$40="Catastrófico"),CONCATENATE("R",'Mapa final'!$A$40),"")</f>
        <v/>
      </c>
      <c r="BA90" s="392"/>
      <c r="BB90" s="392" t="str">
        <f>IF(AND('Mapa final'!$K$43="Muy Baja",'Mapa final'!$O$43="Catastrófico"),CONCATENATE("R",'Mapa final'!$A$43),"")</f>
        <v/>
      </c>
      <c r="BC90" s="392"/>
      <c r="BD90" s="392" t="str">
        <f>IF(AND('Mapa final'!$K$46="Muy Baja",'Mapa final'!$O$46="Catastrófico"),CONCATENATE("R",'Mapa final'!$A$46),"")</f>
        <v/>
      </c>
      <c r="BE90" s="392"/>
      <c r="BF90" s="392" t="str">
        <f>IF(AND('Mapa final'!$K$49="Muy Baja",'Mapa final'!$O$49="Catastrófico"),CONCATENATE("R",'Mapa final'!$A$49),"")</f>
        <v/>
      </c>
      <c r="BG90" s="393"/>
      <c r="BH90" s="58"/>
      <c r="BI90" s="453"/>
      <c r="BJ90" s="454"/>
      <c r="BK90" s="454"/>
      <c r="BL90" s="454"/>
      <c r="BM90" s="454"/>
      <c r="BN90" s="455"/>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row>
    <row r="91" spans="1:100" ht="15" customHeight="1" x14ac:dyDescent="0.25">
      <c r="A91" s="58"/>
      <c r="B91" s="298"/>
      <c r="C91" s="298"/>
      <c r="D91" s="299"/>
      <c r="E91" s="461"/>
      <c r="F91" s="462"/>
      <c r="G91" s="462"/>
      <c r="H91" s="462"/>
      <c r="I91" s="467"/>
      <c r="J91" s="389"/>
      <c r="K91" s="390"/>
      <c r="L91" s="390"/>
      <c r="M91" s="390"/>
      <c r="N91" s="390"/>
      <c r="O91" s="390"/>
      <c r="P91" s="390"/>
      <c r="Q91" s="390"/>
      <c r="R91" s="390"/>
      <c r="S91" s="391"/>
      <c r="T91" s="389"/>
      <c r="U91" s="390"/>
      <c r="V91" s="390"/>
      <c r="W91" s="390"/>
      <c r="X91" s="390"/>
      <c r="Y91" s="390"/>
      <c r="Z91" s="390"/>
      <c r="AA91" s="390"/>
      <c r="AB91" s="390"/>
      <c r="AC91" s="391"/>
      <c r="AD91" s="397"/>
      <c r="AE91" s="395"/>
      <c r="AF91" s="395"/>
      <c r="AG91" s="395"/>
      <c r="AH91" s="395"/>
      <c r="AI91" s="395"/>
      <c r="AJ91" s="395"/>
      <c r="AK91" s="395"/>
      <c r="AL91" s="395"/>
      <c r="AM91" s="396"/>
      <c r="AN91" s="400"/>
      <c r="AO91" s="398"/>
      <c r="AP91" s="398"/>
      <c r="AQ91" s="398"/>
      <c r="AR91" s="398"/>
      <c r="AS91" s="398"/>
      <c r="AT91" s="398"/>
      <c r="AU91" s="398"/>
      <c r="AV91" s="398"/>
      <c r="AW91" s="399"/>
      <c r="AX91" s="394"/>
      <c r="AY91" s="392"/>
      <c r="AZ91" s="392"/>
      <c r="BA91" s="392"/>
      <c r="BB91" s="392"/>
      <c r="BC91" s="392"/>
      <c r="BD91" s="392"/>
      <c r="BE91" s="392"/>
      <c r="BF91" s="392"/>
      <c r="BG91" s="393"/>
      <c r="BH91" s="58"/>
      <c r="BI91" s="453"/>
      <c r="BJ91" s="454"/>
      <c r="BK91" s="454"/>
      <c r="BL91" s="454"/>
      <c r="BM91" s="454"/>
      <c r="BN91" s="455"/>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row>
    <row r="92" spans="1:100" ht="15" customHeight="1" x14ac:dyDescent="0.25">
      <c r="A92" s="58"/>
      <c r="B92" s="298"/>
      <c r="C92" s="298"/>
      <c r="D92" s="299"/>
      <c r="E92" s="461"/>
      <c r="F92" s="462"/>
      <c r="G92" s="462"/>
      <c r="H92" s="462"/>
      <c r="I92" s="467"/>
      <c r="J92" s="389" t="str">
        <f>IF(AND('Mapa final'!$K$52="Muy Baja",'Mapa final'!$O$52="Leve"),CONCATENATE("R",'Mapa final'!$A$52),"")</f>
        <v/>
      </c>
      <c r="K92" s="390"/>
      <c r="L92" s="390" t="str">
        <f>IF(AND('Mapa final'!$K$55="Muy Baja",'Mapa final'!$O$55="Leve"),CONCATENATE("R",'Mapa final'!$A$55),"")</f>
        <v/>
      </c>
      <c r="M92" s="390"/>
      <c r="N92" s="390" t="str">
        <f>IF(AND('Mapa final'!$K$58="Muy Baja",'Mapa final'!$O$58="Leve"),CONCATENATE("R",'Mapa final'!$A$58),"")</f>
        <v/>
      </c>
      <c r="O92" s="390"/>
      <c r="P92" s="390" t="str">
        <f>IF(AND('Mapa final'!$K$61="Muy Baja",'Mapa final'!$O$61="Leve"),CONCATENATE("R",'Mapa final'!$A$61),"")</f>
        <v/>
      </c>
      <c r="Q92" s="390"/>
      <c r="R92" s="390" t="str">
        <f>IF(AND('Mapa final'!$K$64="Muy Baja",'Mapa final'!$O$64="Leve"),CONCATENATE("R",'Mapa final'!$A$64),"")</f>
        <v/>
      </c>
      <c r="S92" s="391"/>
      <c r="T92" s="389" t="str">
        <f>IF(AND('Mapa final'!$K$52="Muy Baja",'Mapa final'!$O$52="Menor"),CONCATENATE("R",'Mapa final'!$A$52),"")</f>
        <v/>
      </c>
      <c r="U92" s="390"/>
      <c r="V92" s="390" t="str">
        <f>IF(AND('Mapa final'!$K$55="Muy Baja",'Mapa final'!$O$55="Menor"),CONCATENATE("R",'Mapa final'!$A$55),"")</f>
        <v/>
      </c>
      <c r="W92" s="390"/>
      <c r="X92" s="390" t="str">
        <f>IF(AND('Mapa final'!$K$58="Muy Baja",'Mapa final'!$O$58="Menor"),CONCATENATE("R",'Mapa final'!$A$58),"")</f>
        <v/>
      </c>
      <c r="Y92" s="390"/>
      <c r="Z92" s="390" t="str">
        <f>IF(AND('Mapa final'!$K$61="Muy Baja",'Mapa final'!$O$61="Menor"),CONCATENATE("R",'Mapa final'!$A$61),"")</f>
        <v/>
      </c>
      <c r="AA92" s="390"/>
      <c r="AB92" s="390" t="str">
        <f>IF(AND('Mapa final'!$K$64="Muy Baja",'Mapa final'!$O$64="Menor"),CONCATENATE("R",'Mapa final'!$A$64),"")</f>
        <v/>
      </c>
      <c r="AC92" s="391"/>
      <c r="AD92" s="397" t="str">
        <f>IF(AND('Mapa final'!$K$52="Muy Baja",'Mapa final'!$O$52="Moderado"),CONCATENATE("R",'Mapa final'!$A$52),"")</f>
        <v/>
      </c>
      <c r="AE92" s="395"/>
      <c r="AF92" s="395" t="str">
        <f>IF(AND('Mapa final'!$K$55="Muy Baja",'Mapa final'!$O$55="Moderado"),CONCATENATE("R",'Mapa final'!$A$55),"")</f>
        <v/>
      </c>
      <c r="AG92" s="395"/>
      <c r="AH92" s="395" t="str">
        <f>IF(AND('Mapa final'!$K$58="Muy Baja",'Mapa final'!$O$58="Moderado"),CONCATENATE("R",'Mapa final'!$A$58),"")</f>
        <v/>
      </c>
      <c r="AI92" s="395"/>
      <c r="AJ92" s="395" t="str">
        <f>IF(AND('Mapa final'!$K$61="Muy Baja",'Mapa final'!$O$61="Moderado"),CONCATENATE("R",'Mapa final'!$A$61),"")</f>
        <v/>
      </c>
      <c r="AK92" s="395"/>
      <c r="AL92" s="395" t="str">
        <f>IF(AND('Mapa final'!$K$64="Muy Baja",'Mapa final'!$O$64="Moderado"),CONCATENATE("R",'Mapa final'!$A$64),"")</f>
        <v/>
      </c>
      <c r="AM92" s="396"/>
      <c r="AN92" s="400" t="str">
        <f>IF(AND('Mapa final'!$K$52="Muy Baja",'Mapa final'!$O$52="Mayor"),CONCATENATE("R",'Mapa final'!$A$52),"")</f>
        <v/>
      </c>
      <c r="AO92" s="398"/>
      <c r="AP92" s="398" t="str">
        <f>IF(AND('Mapa final'!$K$55="Muy Baja",'Mapa final'!$O$55="Mayor"),CONCATENATE("R",'Mapa final'!$A$55),"")</f>
        <v/>
      </c>
      <c r="AQ92" s="398"/>
      <c r="AR92" s="398" t="str">
        <f>IF(AND('Mapa final'!$K$58="Muy Baja",'Mapa final'!$O$58="Mayor"),CONCATENATE("R",'Mapa final'!$A$58),"")</f>
        <v/>
      </c>
      <c r="AS92" s="398"/>
      <c r="AT92" s="398" t="str">
        <f>IF(AND('Mapa final'!$K$61="Muy Baja",'Mapa final'!$O$61="Mayor"),CONCATENATE("R",'Mapa final'!$A$61),"")</f>
        <v/>
      </c>
      <c r="AU92" s="398"/>
      <c r="AV92" s="398" t="str">
        <f>IF(AND('Mapa final'!$K$64="Muy Baja",'Mapa final'!$O$64="Mayor"),CONCATENATE("R",'Mapa final'!$A$64),"")</f>
        <v/>
      </c>
      <c r="AW92" s="399"/>
      <c r="AX92" s="394" t="str">
        <f>IF(AND('Mapa final'!$K$52="Muy Baja",'Mapa final'!$O$52="Catastrófico"),CONCATENATE("R",'Mapa final'!$A$52),"")</f>
        <v/>
      </c>
      <c r="AY92" s="392"/>
      <c r="AZ92" s="392" t="str">
        <f>IF(AND('Mapa final'!$K$55="Muy Baja",'Mapa final'!$O$55="Catastrófico"),CONCATENATE("R",'Mapa final'!$A$55),"")</f>
        <v/>
      </c>
      <c r="BA92" s="392"/>
      <c r="BB92" s="392" t="str">
        <f>IF(AND('Mapa final'!$K$58="Muy Baja",'Mapa final'!$O$58="Catastrófico"),CONCATENATE("R",'Mapa final'!$A$58),"")</f>
        <v/>
      </c>
      <c r="BC92" s="392"/>
      <c r="BD92" s="392" t="str">
        <f>IF(AND('Mapa final'!$K$61="Muy Baja",'Mapa final'!$O$61="Catastrófico"),CONCATENATE("R",'Mapa final'!$A$61),"")</f>
        <v/>
      </c>
      <c r="BE92" s="392"/>
      <c r="BF92" s="392" t="str">
        <f>IF(AND('Mapa final'!$K$64="Muy Baja",'Mapa final'!$O$64="Catastrófico"),CONCATENATE("R",'Mapa final'!$A$64),"")</f>
        <v/>
      </c>
      <c r="BG92" s="393"/>
      <c r="BH92" s="58"/>
      <c r="BI92" s="453"/>
      <c r="BJ92" s="454"/>
      <c r="BK92" s="454"/>
      <c r="BL92" s="454"/>
      <c r="BM92" s="454"/>
      <c r="BN92" s="455"/>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row>
    <row r="93" spans="1:100" ht="15" customHeight="1" x14ac:dyDescent="0.25">
      <c r="A93" s="58"/>
      <c r="B93" s="298"/>
      <c r="C93" s="298"/>
      <c r="D93" s="299"/>
      <c r="E93" s="461"/>
      <c r="F93" s="462"/>
      <c r="G93" s="462"/>
      <c r="H93" s="462"/>
      <c r="I93" s="467"/>
      <c r="J93" s="389"/>
      <c r="K93" s="390"/>
      <c r="L93" s="390"/>
      <c r="M93" s="390"/>
      <c r="N93" s="390"/>
      <c r="O93" s="390"/>
      <c r="P93" s="390"/>
      <c r="Q93" s="390"/>
      <c r="R93" s="390"/>
      <c r="S93" s="391"/>
      <c r="T93" s="389"/>
      <c r="U93" s="390"/>
      <c r="V93" s="390"/>
      <c r="W93" s="390"/>
      <c r="X93" s="390"/>
      <c r="Y93" s="390"/>
      <c r="Z93" s="390"/>
      <c r="AA93" s="390"/>
      <c r="AB93" s="390"/>
      <c r="AC93" s="391"/>
      <c r="AD93" s="397"/>
      <c r="AE93" s="395"/>
      <c r="AF93" s="395"/>
      <c r="AG93" s="395"/>
      <c r="AH93" s="395"/>
      <c r="AI93" s="395"/>
      <c r="AJ93" s="395"/>
      <c r="AK93" s="395"/>
      <c r="AL93" s="395"/>
      <c r="AM93" s="396"/>
      <c r="AN93" s="400"/>
      <c r="AO93" s="398"/>
      <c r="AP93" s="398"/>
      <c r="AQ93" s="398"/>
      <c r="AR93" s="398"/>
      <c r="AS93" s="398"/>
      <c r="AT93" s="398"/>
      <c r="AU93" s="398"/>
      <c r="AV93" s="398"/>
      <c r="AW93" s="399"/>
      <c r="AX93" s="394"/>
      <c r="AY93" s="392"/>
      <c r="AZ93" s="392"/>
      <c r="BA93" s="392"/>
      <c r="BB93" s="392"/>
      <c r="BC93" s="392"/>
      <c r="BD93" s="392"/>
      <c r="BE93" s="392"/>
      <c r="BF93" s="392"/>
      <c r="BG93" s="393"/>
      <c r="BH93" s="58"/>
      <c r="BI93" s="453"/>
      <c r="BJ93" s="454"/>
      <c r="BK93" s="454"/>
      <c r="BL93" s="454"/>
      <c r="BM93" s="454"/>
      <c r="BN93" s="455"/>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row>
    <row r="94" spans="1:100" ht="15" customHeight="1" x14ac:dyDescent="0.25">
      <c r="A94" s="58"/>
      <c r="B94" s="298"/>
      <c r="C94" s="298"/>
      <c r="D94" s="299"/>
      <c r="E94" s="461"/>
      <c r="F94" s="462"/>
      <c r="G94" s="462"/>
      <c r="H94" s="462"/>
      <c r="I94" s="467"/>
      <c r="J94" s="389" t="str">
        <f>IF(AND('Mapa final'!$K$67="Muy Baja",'Mapa final'!$O$67="Leve"),CONCATENATE("R",'Mapa final'!$A$67),"")</f>
        <v/>
      </c>
      <c r="K94" s="390"/>
      <c r="L94" s="390" t="str">
        <f>IF(AND('Mapa final'!$K$70="Muy Baja",'Mapa final'!$O$70="Leve"),CONCATENATE("R",'Mapa final'!$A$70),"")</f>
        <v/>
      </c>
      <c r="M94" s="390"/>
      <c r="N94" s="390" t="str">
        <f>IF(AND('Mapa final'!$K$73="Muy Baja",'Mapa final'!$O$73="Leve"),CONCATENATE("R",'Mapa final'!$A$73),"")</f>
        <v/>
      </c>
      <c r="O94" s="390"/>
      <c r="P94" s="390" t="str">
        <f>IF(AND('Mapa final'!$K$76="Muy Baja",'Mapa final'!$O$76="Leve"),CONCATENATE("R",'Mapa final'!$A$76),"")</f>
        <v/>
      </c>
      <c r="Q94" s="390"/>
      <c r="R94" s="390" t="str">
        <f>IF(AND('Mapa final'!$K$79="Muy Baja",'Mapa final'!$O$79="Leve"),CONCATENATE("R",'Mapa final'!$A$79),"")</f>
        <v/>
      </c>
      <c r="S94" s="391"/>
      <c r="T94" s="389" t="str">
        <f>IF(AND('Mapa final'!$K$67="Muy Baja",'Mapa final'!$O$67="Menor"),CONCATENATE("R",'Mapa final'!$A$67),"")</f>
        <v/>
      </c>
      <c r="U94" s="390"/>
      <c r="V94" s="390" t="str">
        <f>IF(AND('Mapa final'!$K$70="Muy Baja",'Mapa final'!$O$70="Menor"),CONCATENATE("R",'Mapa final'!$A$70),"")</f>
        <v/>
      </c>
      <c r="W94" s="390"/>
      <c r="X94" s="390" t="str">
        <f>IF(AND('Mapa final'!$K$73="Muy Baja",'Mapa final'!$O$73="Menor"),CONCATENATE("R",'Mapa final'!$A$73),"")</f>
        <v/>
      </c>
      <c r="Y94" s="390"/>
      <c r="Z94" s="390" t="str">
        <f>IF(AND('Mapa final'!$K$76="Muy Baja",'Mapa final'!$O$76="Menor"),CONCATENATE("R",'Mapa final'!$A$76),"")</f>
        <v/>
      </c>
      <c r="AA94" s="390"/>
      <c r="AB94" s="390" t="str">
        <f>IF(AND('Mapa final'!$K$79="Muy Baja",'Mapa final'!$O$79="Menor"),CONCATENATE("R",'Mapa final'!$A$79),"")</f>
        <v/>
      </c>
      <c r="AC94" s="391"/>
      <c r="AD94" s="397" t="str">
        <f>IF(AND('Mapa final'!$K$67="Muy Baja",'Mapa final'!$O$67="Moderado"),CONCATENATE("R",'Mapa final'!$A$67),"")</f>
        <v/>
      </c>
      <c r="AE94" s="395"/>
      <c r="AF94" s="395" t="str">
        <f>IF(AND('Mapa final'!$K$70="Muy Baja",'Mapa final'!$O$70="Moderado"),CONCATENATE("R",'Mapa final'!$A$70),"")</f>
        <v/>
      </c>
      <c r="AG94" s="395"/>
      <c r="AH94" s="395" t="str">
        <f>IF(AND('Mapa final'!$K$73="Muy Baja",'Mapa final'!$O$73="Moderado"),CONCATENATE("R",'Mapa final'!$A$73),"")</f>
        <v/>
      </c>
      <c r="AI94" s="395"/>
      <c r="AJ94" s="395" t="str">
        <f>IF(AND('Mapa final'!$K$76="Muy Baja",'Mapa final'!$O$76="Moderado"),CONCATENATE("R",'Mapa final'!$A$76),"")</f>
        <v/>
      </c>
      <c r="AK94" s="395"/>
      <c r="AL94" s="395" t="str">
        <f>IF(AND('Mapa final'!$K$79="Muy Baja",'Mapa final'!$O$79="Moderado"),CONCATENATE("R",'Mapa final'!$A$79),"")</f>
        <v/>
      </c>
      <c r="AM94" s="396"/>
      <c r="AN94" s="400" t="str">
        <f>IF(AND('Mapa final'!$K$67="Muy Baja",'Mapa final'!$O$67="Mayor"),CONCATENATE("R",'Mapa final'!$A$67),"")</f>
        <v/>
      </c>
      <c r="AO94" s="398"/>
      <c r="AP94" s="398" t="str">
        <f>IF(AND('Mapa final'!$K$70="Muy Baja",'Mapa final'!$O$70="Mayor"),CONCATENATE("R",'Mapa final'!$A$70),"")</f>
        <v/>
      </c>
      <c r="AQ94" s="398"/>
      <c r="AR94" s="398" t="str">
        <f>IF(AND('Mapa final'!$K$73="Muy Baja",'Mapa final'!$O$73="Mayor"),CONCATENATE("R",'Mapa final'!$A$73),"")</f>
        <v/>
      </c>
      <c r="AS94" s="398"/>
      <c r="AT94" s="398" t="str">
        <f>IF(AND('Mapa final'!$K$76="Muy Baja",'Mapa final'!$O$76="Mayor"),CONCATENATE("R",'Mapa final'!$A$76),"")</f>
        <v/>
      </c>
      <c r="AU94" s="398"/>
      <c r="AV94" s="398" t="str">
        <f>IF(AND('Mapa final'!$K$79="Muy Baja",'Mapa final'!$O$79="Mayor"),CONCATENATE("R",'Mapa final'!$A$79),"")</f>
        <v/>
      </c>
      <c r="AW94" s="399"/>
      <c r="AX94" s="394" t="str">
        <f>IF(AND('Mapa final'!$K$67="Muy Baja",'Mapa final'!$O$67="Catastrófico"),CONCATENATE("R",'Mapa final'!$A$67),"")</f>
        <v/>
      </c>
      <c r="AY94" s="392"/>
      <c r="AZ94" s="392" t="str">
        <f>IF(AND('Mapa final'!$K$70="Muy Baja",'Mapa final'!$O$70="Catastrófico"),CONCATENATE("R",'Mapa final'!$A$70),"")</f>
        <v/>
      </c>
      <c r="BA94" s="392"/>
      <c r="BB94" s="392" t="str">
        <f>IF(AND('Mapa final'!$K$73="Muy Baja",'Mapa final'!$O$73="Catastrófico"),CONCATENATE("R",'Mapa final'!$A$73),"")</f>
        <v/>
      </c>
      <c r="BC94" s="392"/>
      <c r="BD94" s="392" t="str">
        <f>IF(AND('Mapa final'!$K$76="Muy Baja",'Mapa final'!$O$76="Catastrófico"),CONCATENATE("R",'Mapa final'!$A$76),"")</f>
        <v/>
      </c>
      <c r="BE94" s="392"/>
      <c r="BF94" s="392" t="str">
        <f>IF(AND('Mapa final'!$K$79="Muy Baja",'Mapa final'!$O$79="Catastrófico"),CONCATENATE("R",'Mapa final'!$A$79),"")</f>
        <v/>
      </c>
      <c r="BG94" s="393"/>
      <c r="BH94" s="58"/>
      <c r="BI94" s="453"/>
      <c r="BJ94" s="454"/>
      <c r="BK94" s="454"/>
      <c r="BL94" s="454"/>
      <c r="BM94" s="454"/>
      <c r="BN94" s="455"/>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row>
    <row r="95" spans="1:100" ht="15" customHeight="1" x14ac:dyDescent="0.25">
      <c r="A95" s="58"/>
      <c r="B95" s="298"/>
      <c r="C95" s="298"/>
      <c r="D95" s="299"/>
      <c r="E95" s="461"/>
      <c r="F95" s="462"/>
      <c r="G95" s="462"/>
      <c r="H95" s="462"/>
      <c r="I95" s="467"/>
      <c r="J95" s="389"/>
      <c r="K95" s="390"/>
      <c r="L95" s="390"/>
      <c r="M95" s="390"/>
      <c r="N95" s="390"/>
      <c r="O95" s="390"/>
      <c r="P95" s="390"/>
      <c r="Q95" s="390"/>
      <c r="R95" s="390"/>
      <c r="S95" s="391"/>
      <c r="T95" s="389"/>
      <c r="U95" s="390"/>
      <c r="V95" s="390"/>
      <c r="W95" s="390"/>
      <c r="X95" s="390"/>
      <c r="Y95" s="390"/>
      <c r="Z95" s="390"/>
      <c r="AA95" s="390"/>
      <c r="AB95" s="390"/>
      <c r="AC95" s="391"/>
      <c r="AD95" s="397"/>
      <c r="AE95" s="395"/>
      <c r="AF95" s="395"/>
      <c r="AG95" s="395"/>
      <c r="AH95" s="395"/>
      <c r="AI95" s="395"/>
      <c r="AJ95" s="395"/>
      <c r="AK95" s="395"/>
      <c r="AL95" s="395"/>
      <c r="AM95" s="396"/>
      <c r="AN95" s="400"/>
      <c r="AO95" s="398"/>
      <c r="AP95" s="398"/>
      <c r="AQ95" s="398"/>
      <c r="AR95" s="398"/>
      <c r="AS95" s="398"/>
      <c r="AT95" s="398"/>
      <c r="AU95" s="398"/>
      <c r="AV95" s="398"/>
      <c r="AW95" s="399"/>
      <c r="AX95" s="394"/>
      <c r="AY95" s="392"/>
      <c r="AZ95" s="392"/>
      <c r="BA95" s="392"/>
      <c r="BB95" s="392"/>
      <c r="BC95" s="392"/>
      <c r="BD95" s="392"/>
      <c r="BE95" s="392"/>
      <c r="BF95" s="392"/>
      <c r="BG95" s="393"/>
      <c r="BH95" s="58"/>
      <c r="BI95" s="453"/>
      <c r="BJ95" s="454"/>
      <c r="BK95" s="454"/>
      <c r="BL95" s="454"/>
      <c r="BM95" s="454"/>
      <c r="BN95" s="455"/>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row>
    <row r="96" spans="1:100" ht="15" customHeight="1" x14ac:dyDescent="0.25">
      <c r="A96" s="58"/>
      <c r="B96" s="298"/>
      <c r="C96" s="298"/>
      <c r="D96" s="299"/>
      <c r="E96" s="461"/>
      <c r="F96" s="462"/>
      <c r="G96" s="462"/>
      <c r="H96" s="462"/>
      <c r="I96" s="467"/>
      <c r="J96" s="389" t="str">
        <f>IF(AND('Mapa final'!$K$82="Muy Baja",'Mapa final'!$O$82="Leve"),CONCATENATE("R",'Mapa final'!$A$82),"")</f>
        <v/>
      </c>
      <c r="K96" s="390"/>
      <c r="L96" s="390" t="str">
        <f>IF(AND('Mapa final'!$K$85="Muy Baja",'Mapa final'!$O$85="Leve"),CONCATENATE("R",'Mapa final'!$A$85),"")</f>
        <v/>
      </c>
      <c r="M96" s="390"/>
      <c r="N96" s="390" t="str">
        <f>IF(AND('Mapa final'!$K$88="Muy Baja",'Mapa final'!$O$88="Leve"),CONCATENATE("R",'Mapa final'!$A$88),"")</f>
        <v/>
      </c>
      <c r="O96" s="390"/>
      <c r="P96" s="390" t="str">
        <f>IF(AND('Mapa final'!$K$91="Muy Baja",'Mapa final'!$O$91="Leve"),CONCATENATE("R",'Mapa final'!$A$91),"")</f>
        <v/>
      </c>
      <c r="Q96" s="390"/>
      <c r="R96" s="390" t="str">
        <f>IF(AND('Mapa final'!$K$94="Muy Baja",'Mapa final'!$O$94="Leve"),CONCATENATE("R",'Mapa final'!$A$94),"")</f>
        <v/>
      </c>
      <c r="S96" s="391"/>
      <c r="T96" s="389" t="str">
        <f>IF(AND('Mapa final'!$K$82="Muy Baja",'Mapa final'!$O$82="Menor"),CONCATENATE("R",'Mapa final'!$A$82),"")</f>
        <v/>
      </c>
      <c r="U96" s="390"/>
      <c r="V96" s="390" t="str">
        <f>IF(AND('Mapa final'!$K$85="Muy Baja",'Mapa final'!$O$85="Menor"),CONCATENATE("R",'Mapa final'!$A$85),"")</f>
        <v/>
      </c>
      <c r="W96" s="390"/>
      <c r="X96" s="390" t="str">
        <f>IF(AND('Mapa final'!$K$88="Muy Baja",'Mapa final'!$O$88="Menor"),CONCATENATE("R",'Mapa final'!$A$88),"")</f>
        <v/>
      </c>
      <c r="Y96" s="390"/>
      <c r="Z96" s="390" t="str">
        <f>IF(AND('Mapa final'!$K$91="Muy Baja",'Mapa final'!$O$91="Menor"),CONCATENATE("R",'Mapa final'!$A$91),"")</f>
        <v/>
      </c>
      <c r="AA96" s="390"/>
      <c r="AB96" s="390" t="str">
        <f>IF(AND('Mapa final'!$K$94="Muy Baja",'Mapa final'!$O$94="Menor"),CONCATENATE("R",'Mapa final'!$A$94),"")</f>
        <v/>
      </c>
      <c r="AC96" s="391"/>
      <c r="AD96" s="397" t="str">
        <f>IF(AND('Mapa final'!$K$82="Muy Baja",'Mapa final'!$O$82="Moderado"),CONCATENATE("R",'Mapa final'!$A$82),"")</f>
        <v>R26</v>
      </c>
      <c r="AE96" s="395"/>
      <c r="AF96" s="395" t="str">
        <f>IF(AND('Mapa final'!$K$85="Muy Baja",'Mapa final'!$O$85="Moderado"),CONCATENATE("R",'Mapa final'!$A$85),"")</f>
        <v/>
      </c>
      <c r="AG96" s="395"/>
      <c r="AH96" s="395" t="str">
        <f>IF(AND('Mapa final'!$K$88="Muy Baja",'Mapa final'!$O$88="Moderado"),CONCATENATE("R",'Mapa final'!$A$88),"")</f>
        <v/>
      </c>
      <c r="AI96" s="395"/>
      <c r="AJ96" s="395" t="str">
        <f>IF(AND('Mapa final'!$K$91="Muy Baja",'Mapa final'!$O$91="Moderado"),CONCATENATE("R",'Mapa final'!$A$91),"")</f>
        <v/>
      </c>
      <c r="AK96" s="395"/>
      <c r="AL96" s="395" t="str">
        <f>IF(AND('Mapa final'!$K$94="Muy Baja",'Mapa final'!$O$94="Moderado"),CONCATENATE("R",'Mapa final'!$A$94),"")</f>
        <v/>
      </c>
      <c r="AM96" s="396"/>
      <c r="AN96" s="400" t="str">
        <f>IF(AND('Mapa final'!$K$82="Muy Baja",'Mapa final'!$O$82="Mayor"),CONCATENATE("R",'Mapa final'!$A$82),"")</f>
        <v/>
      </c>
      <c r="AO96" s="398"/>
      <c r="AP96" s="398" t="str">
        <f>IF(AND('Mapa final'!$K$85="Muy Baja",'Mapa final'!$O$85="Mayor"),CONCATENATE("R",'Mapa final'!$A$85),"")</f>
        <v/>
      </c>
      <c r="AQ96" s="398"/>
      <c r="AR96" s="398" t="str">
        <f>IF(AND('Mapa final'!$K$88="Muy Baja",'Mapa final'!$O$88="Mayor"),CONCATENATE("R",'Mapa final'!$A$88),"")</f>
        <v/>
      </c>
      <c r="AS96" s="398"/>
      <c r="AT96" s="398" t="str">
        <f>IF(AND('Mapa final'!$K$91="Muy Baja",'Mapa final'!$O$91="Mayor"),CONCATENATE("R",'Mapa final'!$A$91),"")</f>
        <v/>
      </c>
      <c r="AU96" s="398"/>
      <c r="AV96" s="398" t="str">
        <f>IF(AND('Mapa final'!$K$94="Muy Baja",'Mapa final'!$O$94="Mayor"),CONCATENATE("R",'Mapa final'!$A$94),"")</f>
        <v/>
      </c>
      <c r="AW96" s="399"/>
      <c r="AX96" s="394" t="str">
        <f>IF(AND('Mapa final'!$K$82="Muy Baja",'Mapa final'!$O$82="Catastrófico"),CONCATENATE("R",'Mapa final'!$A$82),"")</f>
        <v/>
      </c>
      <c r="AY96" s="392"/>
      <c r="AZ96" s="392" t="str">
        <f>IF(AND('Mapa final'!$K$85="Muy Baja",'Mapa final'!$O$85="Catastrófico"),CONCATENATE("R",'Mapa final'!$A$85),"")</f>
        <v/>
      </c>
      <c r="BA96" s="392"/>
      <c r="BB96" s="392" t="str">
        <f>IF(AND('Mapa final'!$K$88="Muy Baja",'Mapa final'!$O$88="Catastrófico"),CONCATENATE("R",'Mapa final'!$A$88),"")</f>
        <v/>
      </c>
      <c r="BC96" s="392"/>
      <c r="BD96" s="392" t="str">
        <f>IF(AND('Mapa final'!$K$91="Muy Baja",'Mapa final'!$O$91="Catastrófico"),CONCATENATE("R",'Mapa final'!$A$91),"")</f>
        <v/>
      </c>
      <c r="BE96" s="392"/>
      <c r="BF96" s="392" t="str">
        <f>IF(AND('Mapa final'!$K$94="Muy Baja",'Mapa final'!$O$94="Catastrófico"),CONCATENATE("R",'Mapa final'!$A$94),"")</f>
        <v/>
      </c>
      <c r="BG96" s="393"/>
      <c r="BH96" s="58"/>
      <c r="BI96" s="453"/>
      <c r="BJ96" s="454"/>
      <c r="BK96" s="454"/>
      <c r="BL96" s="454"/>
      <c r="BM96" s="454"/>
      <c r="BN96" s="455"/>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row>
    <row r="97" spans="1:100" ht="15" customHeight="1" thickBot="1" x14ac:dyDescent="0.3">
      <c r="A97" s="58"/>
      <c r="B97" s="298"/>
      <c r="C97" s="298"/>
      <c r="D97" s="299"/>
      <c r="E97" s="461"/>
      <c r="F97" s="462"/>
      <c r="G97" s="462"/>
      <c r="H97" s="462"/>
      <c r="I97" s="467"/>
      <c r="J97" s="389"/>
      <c r="K97" s="390"/>
      <c r="L97" s="390"/>
      <c r="M97" s="390"/>
      <c r="N97" s="390"/>
      <c r="O97" s="390"/>
      <c r="P97" s="390"/>
      <c r="Q97" s="390"/>
      <c r="R97" s="390"/>
      <c r="S97" s="391"/>
      <c r="T97" s="389"/>
      <c r="U97" s="390"/>
      <c r="V97" s="390"/>
      <c r="W97" s="390"/>
      <c r="X97" s="390"/>
      <c r="Y97" s="390"/>
      <c r="Z97" s="390"/>
      <c r="AA97" s="390"/>
      <c r="AB97" s="390"/>
      <c r="AC97" s="391"/>
      <c r="AD97" s="397"/>
      <c r="AE97" s="395"/>
      <c r="AF97" s="395"/>
      <c r="AG97" s="395"/>
      <c r="AH97" s="395"/>
      <c r="AI97" s="395"/>
      <c r="AJ97" s="395"/>
      <c r="AK97" s="395"/>
      <c r="AL97" s="395"/>
      <c r="AM97" s="396"/>
      <c r="AN97" s="400"/>
      <c r="AO97" s="398"/>
      <c r="AP97" s="398"/>
      <c r="AQ97" s="398"/>
      <c r="AR97" s="398"/>
      <c r="AS97" s="398"/>
      <c r="AT97" s="398"/>
      <c r="AU97" s="398"/>
      <c r="AV97" s="398"/>
      <c r="AW97" s="399"/>
      <c r="AX97" s="394"/>
      <c r="AY97" s="392"/>
      <c r="AZ97" s="392"/>
      <c r="BA97" s="392"/>
      <c r="BB97" s="392"/>
      <c r="BC97" s="392"/>
      <c r="BD97" s="392"/>
      <c r="BE97" s="392"/>
      <c r="BF97" s="392"/>
      <c r="BG97" s="393"/>
      <c r="BH97" s="58"/>
      <c r="BI97" s="456"/>
      <c r="BJ97" s="457"/>
      <c r="BK97" s="457"/>
      <c r="BL97" s="457"/>
      <c r="BM97" s="457"/>
      <c r="BN97" s="4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row>
    <row r="98" spans="1:100" ht="15" customHeight="1" x14ac:dyDescent="0.25">
      <c r="A98" s="58"/>
      <c r="B98" s="298"/>
      <c r="C98" s="298"/>
      <c r="D98" s="299"/>
      <c r="E98" s="461"/>
      <c r="F98" s="462"/>
      <c r="G98" s="462"/>
      <c r="H98" s="462"/>
      <c r="I98" s="467"/>
      <c r="J98" s="389" t="str">
        <f>IF(AND('Mapa final'!$K$97="Muy Baja",'Mapa final'!$O$97="Leve"),CONCATENATE("R",'Mapa final'!$A$97),"")</f>
        <v/>
      </c>
      <c r="K98" s="390"/>
      <c r="L98" s="390" t="str">
        <f>IF(AND('Mapa final'!$K$100="Muy Baja",'Mapa final'!$O$100="Leve"),CONCATENATE("R",'Mapa final'!$A$100),"")</f>
        <v/>
      </c>
      <c r="M98" s="390"/>
      <c r="N98" s="390" t="str">
        <f>IF(AND('Mapa final'!$K$103="Muy Baja",'Mapa final'!$O$103="Leve"),CONCATENATE("R",'Mapa final'!$A$103),"")</f>
        <v/>
      </c>
      <c r="O98" s="390"/>
      <c r="P98" s="390" t="str">
        <f>IF(AND('Mapa final'!$K$106="Muy Baja",'Mapa final'!$O$106="Leve"),CONCATENATE("R",'Mapa final'!$A$106),"")</f>
        <v/>
      </c>
      <c r="Q98" s="390"/>
      <c r="R98" s="390" t="str">
        <f>IF(AND('Mapa final'!$K$109="Muy Baja",'Mapa final'!$O$109="Leve"),CONCATENATE("R",'Mapa final'!$A$109),"")</f>
        <v/>
      </c>
      <c r="S98" s="391"/>
      <c r="T98" s="389" t="str">
        <f>IF(AND('Mapa final'!$K$97="Muy Baja",'Mapa final'!$O$97="Menor"),CONCATENATE("R",'Mapa final'!$A$97),"")</f>
        <v/>
      </c>
      <c r="U98" s="390"/>
      <c r="V98" s="390" t="str">
        <f>IF(AND('Mapa final'!$K$100="Muy Baja",'Mapa final'!$O$100="Menor"),CONCATENATE("R",'Mapa final'!$A$100),"")</f>
        <v/>
      </c>
      <c r="W98" s="390"/>
      <c r="X98" s="390" t="str">
        <f>IF(AND('Mapa final'!$K$103="Muy Baja",'Mapa final'!$O$103="Menor"),CONCATENATE("R",'Mapa final'!$A$103),"")</f>
        <v/>
      </c>
      <c r="Y98" s="390"/>
      <c r="Z98" s="390" t="str">
        <f>IF(AND('Mapa final'!$K$106="Muy Baja",'Mapa final'!$O$106="Menor"),CONCATENATE("R",'Mapa final'!$A$106),"")</f>
        <v/>
      </c>
      <c r="AA98" s="390"/>
      <c r="AB98" s="390" t="str">
        <f>IF(AND('Mapa final'!$K$109="Muy Baja",'Mapa final'!$O$109="Menor"),CONCATENATE("R",'Mapa final'!$A$109),"")</f>
        <v/>
      </c>
      <c r="AC98" s="391"/>
      <c r="AD98" s="397" t="str">
        <f>IF(AND('Mapa final'!$K$97="Muy Baja",'Mapa final'!$O$97="Moderado"),CONCATENATE("R",'Mapa final'!$A$97),"")</f>
        <v/>
      </c>
      <c r="AE98" s="395"/>
      <c r="AF98" s="395" t="str">
        <f>IF(AND('Mapa final'!$K$100="Muy Baja",'Mapa final'!$O$100="Moderado"),CONCATENATE("R",'Mapa final'!$A$100),"")</f>
        <v/>
      </c>
      <c r="AG98" s="395"/>
      <c r="AH98" s="395" t="str">
        <f>IF(AND('Mapa final'!$K$103="Muy Baja",'Mapa final'!$O$103="Moderado"),CONCATENATE("R",'Mapa final'!$A$103),"")</f>
        <v/>
      </c>
      <c r="AI98" s="395"/>
      <c r="AJ98" s="395" t="str">
        <f>IF(AND('Mapa final'!$K$106="Muy Baja",'Mapa final'!$O$106="Moderado"),CONCATENATE("R",'Mapa final'!$A$106),"")</f>
        <v/>
      </c>
      <c r="AK98" s="395"/>
      <c r="AL98" s="395" t="str">
        <f>IF(AND('Mapa final'!$K$109="Muy Baja",'Mapa final'!$O$109="Moderado"),CONCATENATE("R",'Mapa final'!$A$109),"")</f>
        <v/>
      </c>
      <c r="AM98" s="396"/>
      <c r="AN98" s="400" t="str">
        <f>IF(AND('Mapa final'!$K$97="Muy Baja",'Mapa final'!$O$97="Mayor"),CONCATENATE("R",'Mapa final'!$A$97),"")</f>
        <v/>
      </c>
      <c r="AO98" s="398"/>
      <c r="AP98" s="398" t="str">
        <f>IF(AND('Mapa final'!$K$100="Muy Baja",'Mapa final'!$O$100="Mayor"),CONCATENATE("R",'Mapa final'!$A$100),"")</f>
        <v/>
      </c>
      <c r="AQ98" s="398"/>
      <c r="AR98" s="398" t="str">
        <f>IF(AND('Mapa final'!$K$103="Muy Baja",'Mapa final'!$O$103="Mayor"),CONCATENATE("R",'Mapa final'!$A$103),"")</f>
        <v/>
      </c>
      <c r="AS98" s="398"/>
      <c r="AT98" s="398" t="str">
        <f>IF(AND('Mapa final'!$K$106="Muy Baja",'Mapa final'!$O$106="Mayor"),CONCATENATE("R",'Mapa final'!$A$106),"")</f>
        <v/>
      </c>
      <c r="AU98" s="398"/>
      <c r="AV98" s="398" t="str">
        <f>IF(AND('Mapa final'!$K$109="Muy Baja",'Mapa final'!$O$109="Mayor"),CONCATENATE("R",'Mapa final'!$A$109),"")</f>
        <v/>
      </c>
      <c r="AW98" s="399"/>
      <c r="AX98" s="394" t="str">
        <f>IF(AND('Mapa final'!$K$97="Muy Baja",'Mapa final'!$O$97="Catastrófico"),CONCATENATE("R",'Mapa final'!$A$97),"")</f>
        <v/>
      </c>
      <c r="AY98" s="392"/>
      <c r="AZ98" s="392" t="str">
        <f>IF(AND('Mapa final'!$K$100="Muy Baja",'Mapa final'!$O$100="Catastrófico"),CONCATENATE("R",'Mapa final'!$A$100),"")</f>
        <v/>
      </c>
      <c r="BA98" s="392"/>
      <c r="BB98" s="392" t="str">
        <f>IF(AND('Mapa final'!$K$103="Muy Baja",'Mapa final'!$O$103="Catastrófico"),CONCATENATE("R",'Mapa final'!$A$103),"")</f>
        <v/>
      </c>
      <c r="BC98" s="392"/>
      <c r="BD98" s="392" t="str">
        <f>IF(AND('Mapa final'!$K$106="Muy Baja",'Mapa final'!$O$106="Catastrófico"),CONCATENATE("R",'Mapa final'!$A$106),"")</f>
        <v/>
      </c>
      <c r="BE98" s="392"/>
      <c r="BF98" s="392" t="str">
        <f>IF(AND('Mapa final'!$K$109="Muy Baja",'Mapa final'!$O$109="Catastrófico"),CONCATENATE("R",'Mapa final'!$A$109),"")</f>
        <v/>
      </c>
      <c r="BG98" s="393"/>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row>
    <row r="99" spans="1:100" ht="15" customHeight="1" x14ac:dyDescent="0.25">
      <c r="A99" s="58"/>
      <c r="B99" s="298"/>
      <c r="C99" s="298"/>
      <c r="D99" s="299"/>
      <c r="E99" s="461"/>
      <c r="F99" s="462"/>
      <c r="G99" s="462"/>
      <c r="H99" s="462"/>
      <c r="I99" s="467"/>
      <c r="J99" s="389"/>
      <c r="K99" s="390"/>
      <c r="L99" s="390"/>
      <c r="M99" s="390"/>
      <c r="N99" s="390"/>
      <c r="O99" s="390"/>
      <c r="P99" s="390"/>
      <c r="Q99" s="390"/>
      <c r="R99" s="390"/>
      <c r="S99" s="391"/>
      <c r="T99" s="389"/>
      <c r="U99" s="390"/>
      <c r="V99" s="390"/>
      <c r="W99" s="390"/>
      <c r="X99" s="390"/>
      <c r="Y99" s="390"/>
      <c r="Z99" s="390"/>
      <c r="AA99" s="390"/>
      <c r="AB99" s="390"/>
      <c r="AC99" s="391"/>
      <c r="AD99" s="397"/>
      <c r="AE99" s="395"/>
      <c r="AF99" s="395"/>
      <c r="AG99" s="395"/>
      <c r="AH99" s="395"/>
      <c r="AI99" s="395"/>
      <c r="AJ99" s="395"/>
      <c r="AK99" s="395"/>
      <c r="AL99" s="395"/>
      <c r="AM99" s="396"/>
      <c r="AN99" s="400"/>
      <c r="AO99" s="398"/>
      <c r="AP99" s="398"/>
      <c r="AQ99" s="398"/>
      <c r="AR99" s="398"/>
      <c r="AS99" s="398"/>
      <c r="AT99" s="398"/>
      <c r="AU99" s="398"/>
      <c r="AV99" s="398"/>
      <c r="AW99" s="399"/>
      <c r="AX99" s="394"/>
      <c r="AY99" s="392"/>
      <c r="AZ99" s="392"/>
      <c r="BA99" s="392"/>
      <c r="BB99" s="392"/>
      <c r="BC99" s="392"/>
      <c r="BD99" s="392"/>
      <c r="BE99" s="392"/>
      <c r="BF99" s="392"/>
      <c r="BG99" s="393"/>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row>
    <row r="100" spans="1:100" ht="15" customHeight="1" x14ac:dyDescent="0.25">
      <c r="A100" s="58"/>
      <c r="B100" s="298"/>
      <c r="C100" s="298"/>
      <c r="D100" s="299"/>
      <c r="E100" s="461"/>
      <c r="F100" s="462"/>
      <c r="G100" s="462"/>
      <c r="H100" s="462"/>
      <c r="I100" s="467"/>
      <c r="J100" s="389" t="str">
        <f>IF(AND('Mapa final'!$K$112="Muy Baja",'Mapa final'!$O$112="Leve"),CONCATENATE("R",'Mapa final'!$A$112),"")</f>
        <v/>
      </c>
      <c r="K100" s="390"/>
      <c r="L100" s="390" t="str">
        <f>IF(AND('Mapa final'!$K$115="Muy Baja",'Mapa final'!$O$115="Leve"),CONCATENATE("R",'Mapa final'!$A$115),"")</f>
        <v/>
      </c>
      <c r="M100" s="390"/>
      <c r="N100" s="390" t="str">
        <f>IF(AND('Mapa final'!$K$118="Muy Baja",'Mapa final'!$O$118="Leve"),CONCATENATE("R",'Mapa final'!$A$118),"")</f>
        <v/>
      </c>
      <c r="O100" s="390"/>
      <c r="P100" s="390" t="str">
        <f>IF(AND('Mapa final'!$K$121="Muy Baja",'Mapa final'!$O$121="Leve"),CONCATENATE("R",'Mapa final'!$A$121),"")</f>
        <v/>
      </c>
      <c r="Q100" s="390"/>
      <c r="R100" s="390" t="str">
        <f>IF(AND('Mapa final'!$K$124="Muy Baja",'Mapa final'!$O$124="Leve"),CONCATENATE("R",'Mapa final'!$A$124),"")</f>
        <v/>
      </c>
      <c r="S100" s="391"/>
      <c r="T100" s="389" t="str">
        <f>IF(AND('Mapa final'!$K$112="Muy Baja",'Mapa final'!$O$112="Menor"),CONCATENATE("R",'Mapa final'!$A$112),"")</f>
        <v/>
      </c>
      <c r="U100" s="390"/>
      <c r="V100" s="390" t="str">
        <f>IF(AND('Mapa final'!$K$115="Muy Baja",'Mapa final'!$O$115="Menor"),CONCATENATE("R",'Mapa final'!$A$115),"")</f>
        <v/>
      </c>
      <c r="W100" s="390"/>
      <c r="X100" s="390" t="str">
        <f>IF(AND('Mapa final'!$K$118="Muy Baja",'Mapa final'!$O$118="Menor"),CONCATENATE("R",'Mapa final'!$A$118),"")</f>
        <v/>
      </c>
      <c r="Y100" s="390"/>
      <c r="Z100" s="390" t="str">
        <f>IF(AND('Mapa final'!$K$121="Muy Baja",'Mapa final'!$O$121="Menor"),CONCATENATE("R",'Mapa final'!$A$121),"")</f>
        <v/>
      </c>
      <c r="AA100" s="390"/>
      <c r="AB100" s="390" t="str">
        <f>IF(AND('Mapa final'!$K$124="Muy Baja",'Mapa final'!$O$124="Menor"),CONCATENATE("R",'Mapa final'!$A$124),"")</f>
        <v/>
      </c>
      <c r="AC100" s="391"/>
      <c r="AD100" s="397" t="str">
        <f>IF(AND('Mapa final'!$K$112="Muy Baja",'Mapa final'!$O$112="Moderado"),CONCATENATE("R",'Mapa final'!$A$112),"")</f>
        <v/>
      </c>
      <c r="AE100" s="395"/>
      <c r="AF100" s="395" t="str">
        <f>IF(AND('Mapa final'!$K$115="Muy Baja",'Mapa final'!$O$115="Moderado"),CONCATENATE("R",'Mapa final'!$A$115),"")</f>
        <v/>
      </c>
      <c r="AG100" s="395"/>
      <c r="AH100" s="395" t="str">
        <f>IF(AND('Mapa final'!$K$118="Muy Baja",'Mapa final'!$O$118="Moderado"),CONCATENATE("R",'Mapa final'!$A$118),"")</f>
        <v/>
      </c>
      <c r="AI100" s="395"/>
      <c r="AJ100" s="395" t="str">
        <f>IF(AND('Mapa final'!$K$121="Muy Baja",'Mapa final'!$O$121="Moderado"),CONCATENATE("R",'Mapa final'!$A$121),"")</f>
        <v/>
      </c>
      <c r="AK100" s="395"/>
      <c r="AL100" s="395" t="str">
        <f>IF(AND('Mapa final'!$K$124="Muy Baja",'Mapa final'!$O$124="Moderado"),CONCATENATE("R",'Mapa final'!$A$124),"")</f>
        <v/>
      </c>
      <c r="AM100" s="396"/>
      <c r="AN100" s="400" t="str">
        <f>IF(AND('Mapa final'!$K$112="Muy Baja",'Mapa final'!$O$112="Mayor"),CONCATENATE("R",'Mapa final'!$A$112),"")</f>
        <v/>
      </c>
      <c r="AO100" s="398"/>
      <c r="AP100" s="398" t="str">
        <f>IF(AND('Mapa final'!$K$115="Muy Baja",'Mapa final'!$O$115="Mayor"),CONCATENATE("R",'Mapa final'!$A$115),"")</f>
        <v/>
      </c>
      <c r="AQ100" s="398"/>
      <c r="AR100" s="398" t="str">
        <f>IF(AND('Mapa final'!$K$118="Muy Baja",'Mapa final'!$O$118="Mayor"),CONCATENATE("R",'Mapa final'!$A$118),"")</f>
        <v/>
      </c>
      <c r="AS100" s="398"/>
      <c r="AT100" s="398" t="str">
        <f>IF(AND('Mapa final'!$K$121="Muy Baja",'Mapa final'!$O$121="Mayor"),CONCATENATE("R",'Mapa final'!$A$121),"")</f>
        <v/>
      </c>
      <c r="AU100" s="398"/>
      <c r="AV100" s="398" t="str">
        <f>IF(AND('Mapa final'!$K$124="Muy Baja",'Mapa final'!$O$124="Mayor"),CONCATENATE("R",'Mapa final'!$A$124),"")</f>
        <v/>
      </c>
      <c r="AW100" s="399"/>
      <c r="AX100" s="394" t="str">
        <f>IF(AND('Mapa final'!$K$112="Muy Baja",'Mapa final'!$O$112="Catastrófico"),CONCATENATE("R",'Mapa final'!$A$112),"")</f>
        <v/>
      </c>
      <c r="AY100" s="392"/>
      <c r="AZ100" s="392" t="str">
        <f>IF(AND('Mapa final'!$K$115="Muy Baja",'Mapa final'!$O$115="Catastrófico"),CONCATENATE("R",'Mapa final'!$A$115),"")</f>
        <v/>
      </c>
      <c r="BA100" s="392"/>
      <c r="BB100" s="392" t="str">
        <f>IF(AND('Mapa final'!$K$118="Muy Baja",'Mapa final'!$O$118="Catastrófico"),CONCATENATE("R",'Mapa final'!$A$118),"")</f>
        <v/>
      </c>
      <c r="BC100" s="392"/>
      <c r="BD100" s="392" t="str">
        <f>IF(AND('Mapa final'!$K$121="Muy Baja",'Mapa final'!$O$121="Catastrófico"),CONCATENATE("R",'Mapa final'!$A$121),"")</f>
        <v/>
      </c>
      <c r="BE100" s="392"/>
      <c r="BF100" s="392" t="str">
        <f>IF(AND('Mapa final'!$K$124="Muy Baja",'Mapa final'!$O$124="Catastrófico"),CONCATENATE("R",'Mapa final'!$A$124),"")</f>
        <v/>
      </c>
      <c r="BG100" s="393"/>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row>
    <row r="101" spans="1:100" ht="15" customHeight="1" x14ac:dyDescent="0.25">
      <c r="A101" s="58"/>
      <c r="B101" s="298"/>
      <c r="C101" s="298"/>
      <c r="D101" s="299"/>
      <c r="E101" s="461"/>
      <c r="F101" s="462"/>
      <c r="G101" s="462"/>
      <c r="H101" s="462"/>
      <c r="I101" s="467"/>
      <c r="J101" s="389"/>
      <c r="K101" s="390"/>
      <c r="L101" s="390"/>
      <c r="M101" s="390"/>
      <c r="N101" s="390"/>
      <c r="O101" s="390"/>
      <c r="P101" s="390"/>
      <c r="Q101" s="390"/>
      <c r="R101" s="390"/>
      <c r="S101" s="391"/>
      <c r="T101" s="389"/>
      <c r="U101" s="390"/>
      <c r="V101" s="390"/>
      <c r="W101" s="390"/>
      <c r="X101" s="390"/>
      <c r="Y101" s="390"/>
      <c r="Z101" s="390"/>
      <c r="AA101" s="390"/>
      <c r="AB101" s="390"/>
      <c r="AC101" s="391"/>
      <c r="AD101" s="397"/>
      <c r="AE101" s="395"/>
      <c r="AF101" s="395"/>
      <c r="AG101" s="395"/>
      <c r="AH101" s="395"/>
      <c r="AI101" s="395"/>
      <c r="AJ101" s="395"/>
      <c r="AK101" s="395"/>
      <c r="AL101" s="395"/>
      <c r="AM101" s="396"/>
      <c r="AN101" s="400"/>
      <c r="AO101" s="398"/>
      <c r="AP101" s="398"/>
      <c r="AQ101" s="398"/>
      <c r="AR101" s="398"/>
      <c r="AS101" s="398"/>
      <c r="AT101" s="398"/>
      <c r="AU101" s="398"/>
      <c r="AV101" s="398"/>
      <c r="AW101" s="399"/>
      <c r="AX101" s="394"/>
      <c r="AY101" s="392"/>
      <c r="AZ101" s="392"/>
      <c r="BA101" s="392"/>
      <c r="BB101" s="392"/>
      <c r="BC101" s="392"/>
      <c r="BD101" s="392"/>
      <c r="BE101" s="392"/>
      <c r="BF101" s="392"/>
      <c r="BG101" s="393"/>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row>
    <row r="102" spans="1:100" ht="15" customHeight="1" x14ac:dyDescent="0.25">
      <c r="A102" s="58"/>
      <c r="B102" s="298"/>
      <c r="C102" s="298"/>
      <c r="D102" s="299"/>
      <c r="E102" s="461"/>
      <c r="F102" s="462"/>
      <c r="G102" s="462"/>
      <c r="H102" s="462"/>
      <c r="I102" s="467"/>
      <c r="J102" s="389" t="str">
        <f>IF(AND('Mapa final'!$K$127="Muy Baja",'Mapa final'!$O$127="Leve"),CONCATENATE("R",'Mapa final'!$A$127),"")</f>
        <v/>
      </c>
      <c r="K102" s="390"/>
      <c r="L102" s="390" t="str">
        <f>IF(AND('Mapa final'!$K$130="Muy Baja",'Mapa final'!$O$130="Leve"),CONCATENATE("R",'Mapa final'!$A$130),"")</f>
        <v/>
      </c>
      <c r="M102" s="390"/>
      <c r="N102" s="390" t="str">
        <f>IF(AND('Mapa final'!$K$133="Muy Baja",'Mapa final'!$O$133="Leve"),CONCATENATE("R",'Mapa final'!$A$133),"")</f>
        <v/>
      </c>
      <c r="O102" s="390"/>
      <c r="P102" s="390" t="str">
        <f>IF(AND('Mapa final'!$K$136="Muy Baja",'Mapa final'!$O$136="Leve"),CONCATENATE("R",'Mapa final'!$A$136),"")</f>
        <v/>
      </c>
      <c r="Q102" s="390"/>
      <c r="R102" s="390" t="str">
        <f>IF(AND('Mapa final'!$K$139="Muy Baja",'Mapa final'!$O$139="Leve"),CONCATENATE("R",'Mapa final'!$A$139),"")</f>
        <v/>
      </c>
      <c r="S102" s="391"/>
      <c r="T102" s="389" t="str">
        <f>IF(AND('Mapa final'!$K$127="Muy Baja",'Mapa final'!$O$127="Menor"),CONCATENATE("R",'Mapa final'!$A$127),"")</f>
        <v/>
      </c>
      <c r="U102" s="390"/>
      <c r="V102" s="390" t="str">
        <f>IF(AND('Mapa final'!$K$130="Muy Baja",'Mapa final'!$O$130="Menor"),CONCATENATE("R",'Mapa final'!$A$130),"")</f>
        <v/>
      </c>
      <c r="W102" s="390"/>
      <c r="X102" s="390" t="str">
        <f>IF(AND('Mapa final'!$K$133="Muy Baja",'Mapa final'!$O$133="Menor"),CONCATENATE("R",'Mapa final'!$A$133),"")</f>
        <v/>
      </c>
      <c r="Y102" s="390"/>
      <c r="Z102" s="390" t="str">
        <f>IF(AND('Mapa final'!$K$136="Muy Baja",'Mapa final'!$O$136="Menor"),CONCATENATE("R",'Mapa final'!$A$136),"")</f>
        <v/>
      </c>
      <c r="AA102" s="390"/>
      <c r="AB102" s="390" t="str">
        <f>IF(AND('Mapa final'!$K$139="Muy Baja",'Mapa final'!$O$139="Menor"),CONCATENATE("R",'Mapa final'!$A$139),"")</f>
        <v/>
      </c>
      <c r="AC102" s="391"/>
      <c r="AD102" s="397" t="str">
        <f>IF(AND('Mapa final'!$K$127="Muy Baja",'Mapa final'!$O$127="Moderado"),CONCATENATE("R",'Mapa final'!$A$127),"")</f>
        <v/>
      </c>
      <c r="AE102" s="395"/>
      <c r="AF102" s="395" t="str">
        <f>IF(AND('Mapa final'!$K$130="Muy Baja",'Mapa final'!$O$130="Moderado"),CONCATENATE("R",'Mapa final'!$A$130),"")</f>
        <v/>
      </c>
      <c r="AG102" s="395"/>
      <c r="AH102" s="395" t="str">
        <f>IF(AND('Mapa final'!$K$133="Muy Baja",'Mapa final'!$O$133="Moderado"),CONCATENATE("R",'Mapa final'!$A$133),"")</f>
        <v/>
      </c>
      <c r="AI102" s="395"/>
      <c r="AJ102" s="395" t="str">
        <f>IF(AND('Mapa final'!$K$136="Muy Baja",'Mapa final'!$O$136="Moderado"),CONCATENATE("R",'Mapa final'!$A$136),"")</f>
        <v/>
      </c>
      <c r="AK102" s="395"/>
      <c r="AL102" s="395" t="str">
        <f>IF(AND('Mapa final'!$K$139="Muy Baja",'Mapa final'!$O$139="Moderado"),CONCATENATE("R",'Mapa final'!$A$139),"")</f>
        <v/>
      </c>
      <c r="AM102" s="396"/>
      <c r="AN102" s="400" t="str">
        <f>IF(AND('Mapa final'!$K$127="Muy Baja",'Mapa final'!$O$127="Mayor"),CONCATENATE("R",'Mapa final'!$A$127),"")</f>
        <v/>
      </c>
      <c r="AO102" s="398"/>
      <c r="AP102" s="398" t="str">
        <f>IF(AND('Mapa final'!$K$130="Muy Baja",'Mapa final'!$O$130="Mayor"),CONCATENATE("R",'Mapa final'!$A$130),"")</f>
        <v/>
      </c>
      <c r="AQ102" s="398"/>
      <c r="AR102" s="398" t="str">
        <f>IF(AND('Mapa final'!$K$133="Muy Baja",'Mapa final'!$O$133="Mayor"),CONCATENATE("R",'Mapa final'!$A$133),"")</f>
        <v/>
      </c>
      <c r="AS102" s="398"/>
      <c r="AT102" s="398" t="str">
        <f>IF(AND('Mapa final'!$K$136="Muy Baja",'Mapa final'!$O$136="Mayor"),CONCATENATE("R",'Mapa final'!$A$136),"")</f>
        <v/>
      </c>
      <c r="AU102" s="398"/>
      <c r="AV102" s="398" t="str">
        <f>IF(AND('Mapa final'!$K$139="Muy Baja",'Mapa final'!$O$139="Mayor"),CONCATENATE("R",'Mapa final'!$A$139),"")</f>
        <v/>
      </c>
      <c r="AW102" s="399"/>
      <c r="AX102" s="394" t="str">
        <f>IF(AND('Mapa final'!$K$127="Muy Baja",'Mapa final'!$O$127="Catastrófico"),CONCATENATE("R",'Mapa final'!$A$127),"")</f>
        <v/>
      </c>
      <c r="AY102" s="392"/>
      <c r="AZ102" s="392" t="str">
        <f>IF(AND('Mapa final'!$K$130="Muy Baja",'Mapa final'!$O$130="Catastrófico"),CONCATENATE("R",'Mapa final'!$A$130),"")</f>
        <v/>
      </c>
      <c r="BA102" s="392"/>
      <c r="BB102" s="392" t="str">
        <f>IF(AND('Mapa final'!$K$133="Muy Baja",'Mapa final'!$O$133="Catastrófico"),CONCATENATE("R",'Mapa final'!$A$133),"")</f>
        <v/>
      </c>
      <c r="BC102" s="392"/>
      <c r="BD102" s="392" t="str">
        <f>IF(AND('Mapa final'!$K$136="Muy Baja",'Mapa final'!$O$136="Catastrófico"),CONCATENATE("R",'Mapa final'!$A$136),"")</f>
        <v/>
      </c>
      <c r="BE102" s="392"/>
      <c r="BF102" s="392" t="str">
        <f>IF(AND('Mapa final'!$K$139="Muy Baja",'Mapa final'!$O$139="Catastrófico"),CONCATENATE("R",'Mapa final'!$A$139),"")</f>
        <v/>
      </c>
      <c r="BG102" s="393"/>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row>
    <row r="103" spans="1:100" ht="15" customHeight="1" x14ac:dyDescent="0.25">
      <c r="A103" s="58"/>
      <c r="B103" s="298"/>
      <c r="C103" s="298"/>
      <c r="D103" s="299"/>
      <c r="E103" s="461"/>
      <c r="F103" s="462"/>
      <c r="G103" s="462"/>
      <c r="H103" s="462"/>
      <c r="I103" s="467"/>
      <c r="J103" s="389"/>
      <c r="K103" s="390"/>
      <c r="L103" s="390"/>
      <c r="M103" s="390"/>
      <c r="N103" s="390"/>
      <c r="O103" s="390"/>
      <c r="P103" s="390"/>
      <c r="Q103" s="390"/>
      <c r="R103" s="390"/>
      <c r="S103" s="391"/>
      <c r="T103" s="389"/>
      <c r="U103" s="390"/>
      <c r="V103" s="390"/>
      <c r="W103" s="390"/>
      <c r="X103" s="390"/>
      <c r="Y103" s="390"/>
      <c r="Z103" s="390"/>
      <c r="AA103" s="390"/>
      <c r="AB103" s="390"/>
      <c r="AC103" s="391"/>
      <c r="AD103" s="397"/>
      <c r="AE103" s="395"/>
      <c r="AF103" s="395"/>
      <c r="AG103" s="395"/>
      <c r="AH103" s="395"/>
      <c r="AI103" s="395"/>
      <c r="AJ103" s="395"/>
      <c r="AK103" s="395"/>
      <c r="AL103" s="395"/>
      <c r="AM103" s="396"/>
      <c r="AN103" s="400"/>
      <c r="AO103" s="398"/>
      <c r="AP103" s="398"/>
      <c r="AQ103" s="398"/>
      <c r="AR103" s="398"/>
      <c r="AS103" s="398"/>
      <c r="AT103" s="398"/>
      <c r="AU103" s="398"/>
      <c r="AV103" s="398"/>
      <c r="AW103" s="399"/>
      <c r="AX103" s="394"/>
      <c r="AY103" s="392"/>
      <c r="AZ103" s="392"/>
      <c r="BA103" s="392"/>
      <c r="BB103" s="392"/>
      <c r="BC103" s="392"/>
      <c r="BD103" s="392"/>
      <c r="BE103" s="392"/>
      <c r="BF103" s="392"/>
      <c r="BG103" s="393"/>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row>
    <row r="104" spans="1:100" ht="15" customHeight="1" x14ac:dyDescent="0.25">
      <c r="A104" s="58"/>
      <c r="B104" s="298"/>
      <c r="C104" s="298"/>
      <c r="D104" s="299"/>
      <c r="E104" s="461"/>
      <c r="F104" s="462"/>
      <c r="G104" s="462"/>
      <c r="H104" s="462"/>
      <c r="I104" s="467"/>
      <c r="J104" s="389" t="str">
        <f>IF(AND('Mapa final'!$K$142="Muy Baja",'Mapa final'!$O$142="Leve"),CONCATENATE("R",'Mapa final'!$A$142),"")</f>
        <v/>
      </c>
      <c r="K104" s="390"/>
      <c r="L104" s="390" t="str">
        <f>IF(AND('Mapa final'!$K$145="Muy Baja",'Mapa final'!$O$145="Leve"),CONCATENATE("R",'Mapa final'!$A$145),"")</f>
        <v/>
      </c>
      <c r="M104" s="390"/>
      <c r="N104" s="390" t="str">
        <f>IF(AND('Mapa final'!$K$148="Muy Baja",'Mapa final'!$O$148="Leve"),CONCATENATE("R",'Mapa final'!$A$148),"")</f>
        <v/>
      </c>
      <c r="O104" s="390"/>
      <c r="P104" s="390" t="str">
        <f>IF(AND('Mapa final'!$K$151="Muy Baja",'Mapa final'!$O$151="Leve"),CONCATENATE("R",'Mapa final'!$A$151),"")</f>
        <v/>
      </c>
      <c r="Q104" s="390"/>
      <c r="R104" s="390" t="str">
        <f>IF(AND('Mapa final'!$K$154="Muy Baja",'Mapa final'!$O$154="Leve"),CONCATENATE("R",'Mapa final'!$A$154),"")</f>
        <v/>
      </c>
      <c r="S104" s="391"/>
      <c r="T104" s="389" t="str">
        <f>IF(AND('Mapa final'!$K$142="Muy Baja",'Mapa final'!$O$142="Menor"),CONCATENATE("R",'Mapa final'!$A$142),"")</f>
        <v/>
      </c>
      <c r="U104" s="390"/>
      <c r="V104" s="390" t="str">
        <f>IF(AND('Mapa final'!$K$145="Muy Baja",'Mapa final'!$O$145="Menor"),CONCATENATE("R",'Mapa final'!$A$145),"")</f>
        <v/>
      </c>
      <c r="W104" s="390"/>
      <c r="X104" s="390" t="str">
        <f>IF(AND('Mapa final'!$K$148="Muy Baja",'Mapa final'!$O$148="Menor"),CONCATENATE("R",'Mapa final'!$A$148),"")</f>
        <v/>
      </c>
      <c r="Y104" s="390"/>
      <c r="Z104" s="390" t="str">
        <f>IF(AND('Mapa final'!$K$151="Muy Baja",'Mapa final'!$O$151="Menor"),CONCATENATE("R",'Mapa final'!$A$151),"")</f>
        <v/>
      </c>
      <c r="AA104" s="390"/>
      <c r="AB104" s="390" t="str">
        <f>IF(AND('Mapa final'!$K$154="Muy Baja",'Mapa final'!$O$154="Menor"),CONCATENATE("R",'Mapa final'!$A$154),"")</f>
        <v/>
      </c>
      <c r="AC104" s="391"/>
      <c r="AD104" s="397" t="str">
        <f>IF(AND('Mapa final'!$K$142="Muy Baja",'Mapa final'!$O$142="Moderado"),CONCATENATE("R",'Mapa final'!$A$142),"")</f>
        <v/>
      </c>
      <c r="AE104" s="395"/>
      <c r="AF104" s="395" t="str">
        <f>IF(AND('Mapa final'!$K$145="Muy Baja",'Mapa final'!$O$145="Moderado"),CONCATENATE("R",'Mapa final'!$A$145),"")</f>
        <v/>
      </c>
      <c r="AG104" s="395"/>
      <c r="AH104" s="395" t="str">
        <f>IF(AND('Mapa final'!$K$148="Muy Baja",'Mapa final'!$O$148="Moderado"),CONCATENATE("R",'Mapa final'!$A$148),"")</f>
        <v/>
      </c>
      <c r="AI104" s="395"/>
      <c r="AJ104" s="395" t="str">
        <f>IF(AND('Mapa final'!$K$151="Muy Baja",'Mapa final'!$O$151="Moderado"),CONCATENATE("R",'Mapa final'!$A$151),"")</f>
        <v/>
      </c>
      <c r="AK104" s="395"/>
      <c r="AL104" s="395" t="str">
        <f>IF(AND('Mapa final'!$K$154="Muy Baja",'Mapa final'!$O$154="Moderado"),CONCATENATE("R",'Mapa final'!$A$154),"")</f>
        <v/>
      </c>
      <c r="AM104" s="396"/>
      <c r="AN104" s="400" t="str">
        <f>IF(AND('Mapa final'!$K$142="Muy Baja",'Mapa final'!$O$142="Mayor"),CONCATENATE("R",'Mapa final'!$A$142),"")</f>
        <v/>
      </c>
      <c r="AO104" s="398"/>
      <c r="AP104" s="398" t="str">
        <f>IF(AND('Mapa final'!$K$145="Muy Baja",'Mapa final'!$O$145="Mayor"),CONCATENATE("R",'Mapa final'!$A$145),"")</f>
        <v/>
      </c>
      <c r="AQ104" s="398"/>
      <c r="AR104" s="398" t="str">
        <f>IF(AND('Mapa final'!$K$148="Muy Baja",'Mapa final'!$O$148="Mayor"),CONCATENATE("R",'Mapa final'!$A$148),"")</f>
        <v/>
      </c>
      <c r="AS104" s="398"/>
      <c r="AT104" s="398" t="str">
        <f>IF(AND('Mapa final'!$K$151="Muy Baja",'Mapa final'!$O$151="Mayor"),CONCATENATE("R",'Mapa final'!$A$151),"")</f>
        <v/>
      </c>
      <c r="AU104" s="398"/>
      <c r="AV104" s="398" t="str">
        <f>IF(AND('Mapa final'!$K$154="Muy Baja",'Mapa final'!$O$154="Mayor"),CONCATENATE("R",'Mapa final'!$A$154),"")</f>
        <v/>
      </c>
      <c r="AW104" s="399"/>
      <c r="AX104" s="394" t="str">
        <f>IF(AND('Mapa final'!$K$142="Muy Baja",'Mapa final'!$O$142="Catastrófico"),CONCATENATE("R",'Mapa final'!$A$142),"")</f>
        <v/>
      </c>
      <c r="AY104" s="392"/>
      <c r="AZ104" s="392" t="str">
        <f>IF(AND('Mapa final'!$K$145="Muy Baja",'Mapa final'!$O$145="Catastrófico"),CONCATENATE("R",'Mapa final'!$A$145),"")</f>
        <v/>
      </c>
      <c r="BA104" s="392"/>
      <c r="BB104" s="392" t="str">
        <f>IF(AND('Mapa final'!$K$148="Muy Baja",'Mapa final'!$O$148="Catastrófico"),CONCATENATE("R",'Mapa final'!$A$148),"")</f>
        <v/>
      </c>
      <c r="BC104" s="392"/>
      <c r="BD104" s="392" t="str">
        <f>IF(AND('Mapa final'!$K$151="Muy Baja",'Mapa final'!$O$151="Catastrófico"),CONCATENATE("R",'Mapa final'!$A$151),"")</f>
        <v/>
      </c>
      <c r="BE104" s="392"/>
      <c r="BF104" s="392" t="str">
        <f>IF(AND('Mapa final'!$K$154="Muy Baja",'Mapa final'!$O$154="Catastrófico"),CONCATENATE("R",'Mapa final'!$A$154),"")</f>
        <v/>
      </c>
      <c r="BG104" s="393"/>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row>
    <row r="105" spans="1:100" ht="15.75" customHeight="1" thickBot="1" x14ac:dyDescent="0.3">
      <c r="A105" s="58"/>
      <c r="B105" s="298"/>
      <c r="C105" s="298"/>
      <c r="D105" s="299"/>
      <c r="E105" s="464"/>
      <c r="F105" s="465"/>
      <c r="G105" s="465"/>
      <c r="H105" s="465"/>
      <c r="I105" s="468"/>
      <c r="J105" s="418"/>
      <c r="K105" s="419"/>
      <c r="L105" s="419"/>
      <c r="M105" s="419"/>
      <c r="N105" s="419"/>
      <c r="O105" s="419"/>
      <c r="P105" s="419"/>
      <c r="Q105" s="419"/>
      <c r="R105" s="419"/>
      <c r="S105" s="421"/>
      <c r="T105" s="418"/>
      <c r="U105" s="419"/>
      <c r="V105" s="419"/>
      <c r="W105" s="419"/>
      <c r="X105" s="419"/>
      <c r="Y105" s="419"/>
      <c r="Z105" s="419"/>
      <c r="AA105" s="419"/>
      <c r="AB105" s="419"/>
      <c r="AC105" s="421"/>
      <c r="AD105" s="407"/>
      <c r="AE105" s="408"/>
      <c r="AF105" s="408"/>
      <c r="AG105" s="408"/>
      <c r="AH105" s="408"/>
      <c r="AI105" s="408"/>
      <c r="AJ105" s="408"/>
      <c r="AK105" s="408"/>
      <c r="AL105" s="408"/>
      <c r="AM105" s="409"/>
      <c r="AN105" s="401"/>
      <c r="AO105" s="402"/>
      <c r="AP105" s="402"/>
      <c r="AQ105" s="402"/>
      <c r="AR105" s="402"/>
      <c r="AS105" s="402"/>
      <c r="AT105" s="402"/>
      <c r="AU105" s="402"/>
      <c r="AV105" s="402"/>
      <c r="AW105" s="403"/>
      <c r="AX105" s="414"/>
      <c r="AY105" s="413"/>
      <c r="AZ105" s="413"/>
      <c r="BA105" s="413"/>
      <c r="BB105" s="413"/>
      <c r="BC105" s="413"/>
      <c r="BD105" s="413"/>
      <c r="BE105" s="413"/>
      <c r="BF105" s="413"/>
      <c r="BG105" s="415"/>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row>
    <row r="106" spans="1:100" x14ac:dyDescent="0.25">
      <c r="A106" s="58"/>
      <c r="B106" s="58"/>
      <c r="C106" s="58"/>
      <c r="D106" s="58"/>
      <c r="E106" s="58"/>
      <c r="F106" s="58"/>
      <c r="G106" s="58"/>
      <c r="H106" s="58"/>
      <c r="I106" s="58"/>
      <c r="J106" s="469" t="s">
        <v>103</v>
      </c>
      <c r="K106" s="463"/>
      <c r="L106" s="463"/>
      <c r="M106" s="463"/>
      <c r="N106" s="463"/>
      <c r="O106" s="463"/>
      <c r="P106" s="463"/>
      <c r="Q106" s="463"/>
      <c r="R106" s="463"/>
      <c r="S106" s="467"/>
      <c r="T106" s="469" t="s">
        <v>102</v>
      </c>
      <c r="U106" s="463"/>
      <c r="V106" s="463"/>
      <c r="W106" s="463"/>
      <c r="X106" s="463"/>
      <c r="Y106" s="463"/>
      <c r="Z106" s="463"/>
      <c r="AA106" s="463"/>
      <c r="AB106" s="463"/>
      <c r="AC106" s="467"/>
      <c r="AD106" s="469" t="s">
        <v>101</v>
      </c>
      <c r="AE106" s="463"/>
      <c r="AF106" s="463"/>
      <c r="AG106" s="463"/>
      <c r="AH106" s="463"/>
      <c r="AI106" s="463"/>
      <c r="AJ106" s="463"/>
      <c r="AK106" s="463"/>
      <c r="AL106" s="463"/>
      <c r="AM106" s="467"/>
      <c r="AN106" s="469" t="s">
        <v>100</v>
      </c>
      <c r="AO106" s="471"/>
      <c r="AP106" s="471"/>
      <c r="AQ106" s="471"/>
      <c r="AR106" s="471"/>
      <c r="AS106" s="471"/>
      <c r="AT106" s="463"/>
      <c r="AU106" s="463"/>
      <c r="AV106" s="463"/>
      <c r="AW106" s="467"/>
      <c r="AX106" s="469" t="s">
        <v>99</v>
      </c>
      <c r="AY106" s="463"/>
      <c r="AZ106" s="463"/>
      <c r="BA106" s="463"/>
      <c r="BB106" s="463"/>
      <c r="BC106" s="463"/>
      <c r="BD106" s="463"/>
      <c r="BE106" s="463"/>
      <c r="BF106" s="463"/>
      <c r="BG106" s="467"/>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row>
    <row r="107" spans="1:100" x14ac:dyDescent="0.25">
      <c r="A107" s="58"/>
      <c r="B107" s="58"/>
      <c r="C107" s="58"/>
      <c r="D107" s="58"/>
      <c r="E107" s="58"/>
      <c r="F107" s="58"/>
      <c r="G107" s="58"/>
      <c r="H107" s="58"/>
      <c r="I107" s="58"/>
      <c r="J107" s="461"/>
      <c r="K107" s="462"/>
      <c r="L107" s="462"/>
      <c r="M107" s="462"/>
      <c r="N107" s="462"/>
      <c r="O107" s="462"/>
      <c r="P107" s="462"/>
      <c r="Q107" s="462"/>
      <c r="R107" s="462"/>
      <c r="S107" s="467"/>
      <c r="T107" s="461"/>
      <c r="U107" s="462"/>
      <c r="V107" s="462"/>
      <c r="W107" s="462"/>
      <c r="X107" s="462"/>
      <c r="Y107" s="462"/>
      <c r="Z107" s="462"/>
      <c r="AA107" s="462"/>
      <c r="AB107" s="462"/>
      <c r="AC107" s="467"/>
      <c r="AD107" s="461"/>
      <c r="AE107" s="462"/>
      <c r="AF107" s="462"/>
      <c r="AG107" s="462"/>
      <c r="AH107" s="462"/>
      <c r="AI107" s="462"/>
      <c r="AJ107" s="462"/>
      <c r="AK107" s="462"/>
      <c r="AL107" s="462"/>
      <c r="AM107" s="467"/>
      <c r="AN107" s="461"/>
      <c r="AO107" s="462"/>
      <c r="AP107" s="462"/>
      <c r="AQ107" s="462"/>
      <c r="AR107" s="462"/>
      <c r="AS107" s="462"/>
      <c r="AT107" s="462"/>
      <c r="AU107" s="462"/>
      <c r="AV107" s="462"/>
      <c r="AW107" s="467"/>
      <c r="AX107" s="461"/>
      <c r="AY107" s="462"/>
      <c r="AZ107" s="462"/>
      <c r="BA107" s="462"/>
      <c r="BB107" s="462"/>
      <c r="BC107" s="462"/>
      <c r="BD107" s="462"/>
      <c r="BE107" s="462"/>
      <c r="BF107" s="462"/>
      <c r="BG107" s="467"/>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row>
    <row r="108" spans="1:100" x14ac:dyDescent="0.25">
      <c r="A108" s="58"/>
      <c r="B108" s="58"/>
      <c r="C108" s="58"/>
      <c r="D108" s="58"/>
      <c r="E108" s="58"/>
      <c r="F108" s="58"/>
      <c r="G108" s="58"/>
      <c r="H108" s="58"/>
      <c r="I108" s="58"/>
      <c r="J108" s="461"/>
      <c r="K108" s="462"/>
      <c r="L108" s="462"/>
      <c r="M108" s="462"/>
      <c r="N108" s="462"/>
      <c r="O108" s="462"/>
      <c r="P108" s="462"/>
      <c r="Q108" s="462"/>
      <c r="R108" s="462"/>
      <c r="S108" s="467"/>
      <c r="T108" s="461"/>
      <c r="U108" s="462"/>
      <c r="V108" s="462"/>
      <c r="W108" s="462"/>
      <c r="X108" s="462"/>
      <c r="Y108" s="462"/>
      <c r="Z108" s="462"/>
      <c r="AA108" s="462"/>
      <c r="AB108" s="462"/>
      <c r="AC108" s="467"/>
      <c r="AD108" s="461"/>
      <c r="AE108" s="462"/>
      <c r="AF108" s="462"/>
      <c r="AG108" s="462"/>
      <c r="AH108" s="462"/>
      <c r="AI108" s="462"/>
      <c r="AJ108" s="462"/>
      <c r="AK108" s="462"/>
      <c r="AL108" s="462"/>
      <c r="AM108" s="467"/>
      <c r="AN108" s="461"/>
      <c r="AO108" s="462"/>
      <c r="AP108" s="462"/>
      <c r="AQ108" s="462"/>
      <c r="AR108" s="462"/>
      <c r="AS108" s="462"/>
      <c r="AT108" s="462"/>
      <c r="AU108" s="462"/>
      <c r="AV108" s="462"/>
      <c r="AW108" s="467"/>
      <c r="AX108" s="461"/>
      <c r="AY108" s="462"/>
      <c r="AZ108" s="462"/>
      <c r="BA108" s="462"/>
      <c r="BB108" s="462"/>
      <c r="BC108" s="462"/>
      <c r="BD108" s="462"/>
      <c r="BE108" s="462"/>
      <c r="BF108" s="462"/>
      <c r="BG108" s="467"/>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row>
    <row r="109" spans="1:100" x14ac:dyDescent="0.25">
      <c r="A109" s="58"/>
      <c r="B109" s="58"/>
      <c r="C109" s="58"/>
      <c r="D109" s="58"/>
      <c r="E109" s="58"/>
      <c r="F109" s="58"/>
      <c r="G109" s="58"/>
      <c r="H109" s="58"/>
      <c r="I109" s="58"/>
      <c r="J109" s="461"/>
      <c r="K109" s="462"/>
      <c r="L109" s="462"/>
      <c r="M109" s="462"/>
      <c r="N109" s="462"/>
      <c r="O109" s="462"/>
      <c r="P109" s="462"/>
      <c r="Q109" s="462"/>
      <c r="R109" s="462"/>
      <c r="S109" s="467"/>
      <c r="T109" s="461"/>
      <c r="U109" s="462"/>
      <c r="V109" s="462"/>
      <c r="W109" s="462"/>
      <c r="X109" s="462"/>
      <c r="Y109" s="462"/>
      <c r="Z109" s="462"/>
      <c r="AA109" s="462"/>
      <c r="AB109" s="462"/>
      <c r="AC109" s="467"/>
      <c r="AD109" s="461"/>
      <c r="AE109" s="462"/>
      <c r="AF109" s="462"/>
      <c r="AG109" s="462"/>
      <c r="AH109" s="462"/>
      <c r="AI109" s="462"/>
      <c r="AJ109" s="462"/>
      <c r="AK109" s="462"/>
      <c r="AL109" s="462"/>
      <c r="AM109" s="467"/>
      <c r="AN109" s="461"/>
      <c r="AO109" s="462"/>
      <c r="AP109" s="462"/>
      <c r="AQ109" s="462"/>
      <c r="AR109" s="462"/>
      <c r="AS109" s="462"/>
      <c r="AT109" s="462"/>
      <c r="AU109" s="462"/>
      <c r="AV109" s="462"/>
      <c r="AW109" s="467"/>
      <c r="AX109" s="461"/>
      <c r="AY109" s="462"/>
      <c r="AZ109" s="462"/>
      <c r="BA109" s="462"/>
      <c r="BB109" s="462"/>
      <c r="BC109" s="462"/>
      <c r="BD109" s="462"/>
      <c r="BE109" s="462"/>
      <c r="BF109" s="462"/>
      <c r="BG109" s="467"/>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row>
    <row r="110" spans="1:100" x14ac:dyDescent="0.25">
      <c r="A110" s="58"/>
      <c r="B110" s="58"/>
      <c r="C110" s="58"/>
      <c r="D110" s="58"/>
      <c r="E110" s="58"/>
      <c r="F110" s="58"/>
      <c r="G110" s="58"/>
      <c r="H110" s="58"/>
      <c r="I110" s="58"/>
      <c r="J110" s="461"/>
      <c r="K110" s="462"/>
      <c r="L110" s="462"/>
      <c r="M110" s="462"/>
      <c r="N110" s="462"/>
      <c r="O110" s="462"/>
      <c r="P110" s="462"/>
      <c r="Q110" s="462"/>
      <c r="R110" s="462"/>
      <c r="S110" s="467"/>
      <c r="T110" s="461"/>
      <c r="U110" s="462"/>
      <c r="V110" s="462"/>
      <c r="W110" s="462"/>
      <c r="X110" s="462"/>
      <c r="Y110" s="462"/>
      <c r="Z110" s="462"/>
      <c r="AA110" s="462"/>
      <c r="AB110" s="462"/>
      <c r="AC110" s="467"/>
      <c r="AD110" s="461"/>
      <c r="AE110" s="462"/>
      <c r="AF110" s="462"/>
      <c r="AG110" s="462"/>
      <c r="AH110" s="462"/>
      <c r="AI110" s="462"/>
      <c r="AJ110" s="462"/>
      <c r="AK110" s="462"/>
      <c r="AL110" s="462"/>
      <c r="AM110" s="467"/>
      <c r="AN110" s="461"/>
      <c r="AO110" s="462"/>
      <c r="AP110" s="462"/>
      <c r="AQ110" s="462"/>
      <c r="AR110" s="462"/>
      <c r="AS110" s="462"/>
      <c r="AT110" s="462"/>
      <c r="AU110" s="462"/>
      <c r="AV110" s="462"/>
      <c r="AW110" s="467"/>
      <c r="AX110" s="461"/>
      <c r="AY110" s="462"/>
      <c r="AZ110" s="462"/>
      <c r="BA110" s="462"/>
      <c r="BB110" s="462"/>
      <c r="BC110" s="462"/>
      <c r="BD110" s="462"/>
      <c r="BE110" s="462"/>
      <c r="BF110" s="462"/>
      <c r="BG110" s="467"/>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row>
    <row r="111" spans="1:100" ht="15.75" thickBot="1" x14ac:dyDescent="0.3">
      <c r="A111" s="58"/>
      <c r="B111" s="58"/>
      <c r="C111" s="58"/>
      <c r="D111" s="58"/>
      <c r="E111" s="58"/>
      <c r="F111" s="58"/>
      <c r="G111" s="58"/>
      <c r="H111" s="58"/>
      <c r="I111" s="58"/>
      <c r="J111" s="464"/>
      <c r="K111" s="465"/>
      <c r="L111" s="465"/>
      <c r="M111" s="465"/>
      <c r="N111" s="465"/>
      <c r="O111" s="465"/>
      <c r="P111" s="465"/>
      <c r="Q111" s="465"/>
      <c r="R111" s="465"/>
      <c r="S111" s="468"/>
      <c r="T111" s="464"/>
      <c r="U111" s="465"/>
      <c r="V111" s="465"/>
      <c r="W111" s="465"/>
      <c r="X111" s="465"/>
      <c r="Y111" s="465"/>
      <c r="Z111" s="465"/>
      <c r="AA111" s="465"/>
      <c r="AB111" s="465"/>
      <c r="AC111" s="468"/>
      <c r="AD111" s="464"/>
      <c r="AE111" s="465"/>
      <c r="AF111" s="465"/>
      <c r="AG111" s="465"/>
      <c r="AH111" s="465"/>
      <c r="AI111" s="465"/>
      <c r="AJ111" s="465"/>
      <c r="AK111" s="465"/>
      <c r="AL111" s="465"/>
      <c r="AM111" s="468"/>
      <c r="AN111" s="464"/>
      <c r="AO111" s="465"/>
      <c r="AP111" s="465"/>
      <c r="AQ111" s="465"/>
      <c r="AR111" s="465"/>
      <c r="AS111" s="465"/>
      <c r="AT111" s="465"/>
      <c r="AU111" s="465"/>
      <c r="AV111" s="465"/>
      <c r="AW111" s="468"/>
      <c r="AX111" s="464"/>
      <c r="AY111" s="465"/>
      <c r="AZ111" s="465"/>
      <c r="BA111" s="465"/>
      <c r="BB111" s="465"/>
      <c r="BC111" s="465"/>
      <c r="BD111" s="465"/>
      <c r="BE111" s="465"/>
      <c r="BF111" s="465"/>
      <c r="BG111" s="46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row>
    <row r="112" spans="1:10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row>
    <row r="113" spans="1:100" ht="15" customHeight="1" x14ac:dyDescent="0.25">
      <c r="A113" s="58"/>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row>
    <row r="114" spans="1:100" ht="15" customHeight="1" x14ac:dyDescent="0.25">
      <c r="A114" s="58"/>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row>
    <row r="115" spans="1:10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row>
    <row r="116" spans="1:10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row>
    <row r="117" spans="1:10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row>
    <row r="118" spans="1:10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row>
    <row r="119" spans="1:10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row>
    <row r="120" spans="1:10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row>
    <row r="121" spans="1:100" ht="2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62"/>
      <c r="BJ121" s="62"/>
      <c r="BK121" s="62"/>
      <c r="BL121" s="62"/>
      <c r="BM121" s="62"/>
      <c r="BN121" s="62"/>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row>
    <row r="122" spans="1:100" ht="2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62"/>
      <c r="BJ122" s="62"/>
      <c r="BK122" s="62"/>
      <c r="BL122" s="62"/>
      <c r="BM122" s="62"/>
      <c r="BN122" s="62"/>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row>
    <row r="123" spans="1:10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row>
    <row r="124" spans="1:10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row>
    <row r="125" spans="1:10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row>
    <row r="126" spans="1:10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row>
    <row r="127" spans="1:10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row>
    <row r="128" spans="1:10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row>
    <row r="129" spans="1:10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row>
    <row r="130" spans="1:10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row>
    <row r="131" spans="1:10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row>
    <row r="132" spans="1:10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row>
    <row r="133" spans="1:10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row>
    <row r="134" spans="1:10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row>
    <row r="135" spans="1:10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row>
    <row r="136" spans="1:10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row>
    <row r="137" spans="1:10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row>
    <row r="138" spans="1:10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row>
    <row r="139" spans="1:10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row>
    <row r="140" spans="1:10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row>
    <row r="141" spans="1:10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row>
    <row r="142" spans="1:10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row>
    <row r="143" spans="1:10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row>
    <row r="144" spans="1:10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row>
    <row r="145" spans="1:83"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row>
    <row r="146" spans="1:83"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row>
    <row r="147" spans="1:83"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row>
    <row r="148" spans="1:83"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row>
    <row r="149" spans="1:83"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row>
    <row r="150" spans="1:83"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row>
    <row r="151" spans="1:83"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row>
    <row r="152" spans="1:83"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row>
    <row r="153" spans="1:83"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row>
    <row r="154" spans="1:83"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row>
    <row r="155" spans="1:83"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row>
    <row r="156" spans="1:83"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row>
    <row r="157" spans="1:83"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row>
    <row r="158" spans="1:83"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row>
    <row r="159" spans="1:83"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row>
    <row r="160" spans="1:83"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row>
    <row r="161" spans="1:83"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row>
    <row r="162" spans="1:83"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row>
    <row r="163" spans="1:83"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row>
    <row r="164" spans="1:83"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row>
    <row r="165" spans="1:83"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row>
    <row r="166" spans="1:83"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row>
    <row r="167" spans="1:83"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row>
    <row r="168" spans="1:83"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row>
    <row r="169" spans="1:83"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row>
    <row r="170" spans="1:83"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row>
    <row r="171" spans="1:83"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row>
    <row r="172" spans="1:83"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row>
    <row r="173" spans="1:83"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row>
    <row r="174" spans="1:83"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row>
    <row r="175" spans="1:83"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row>
    <row r="176" spans="1:83"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row>
    <row r="177" spans="1:83"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row>
    <row r="178" spans="1:83"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row>
    <row r="179" spans="1:83"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row>
    <row r="180" spans="1:83"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row>
    <row r="181" spans="1:83"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row>
    <row r="182" spans="1:83"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row>
    <row r="183" spans="1:83"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row>
    <row r="184" spans="1:83"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row>
    <row r="185" spans="1:83"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row>
    <row r="186" spans="1:83"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row>
    <row r="187" spans="1:83"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row>
    <row r="188" spans="1:83"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row>
    <row r="189" spans="1:83"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row>
    <row r="190" spans="1:83"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row>
    <row r="191" spans="1:83"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row>
    <row r="192" spans="1:83"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row>
    <row r="193" spans="2:83"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row>
    <row r="194" spans="2:83"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row>
    <row r="195" spans="2:83"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row>
    <row r="196" spans="2:83"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row>
    <row r="197" spans="2:83" x14ac:dyDescent="0.25">
      <c r="B197" s="58"/>
      <c r="C197" s="58"/>
      <c r="D197" s="58"/>
      <c r="E197" s="58"/>
      <c r="F197" s="58"/>
      <c r="G197" s="58"/>
      <c r="H197" s="58"/>
      <c r="I197" s="58"/>
      <c r="BI197" s="58"/>
      <c r="BJ197" s="58"/>
      <c r="BK197" s="58"/>
      <c r="BL197" s="58"/>
      <c r="BM197" s="58"/>
      <c r="BN197" s="58"/>
    </row>
    <row r="198" spans="2:83" x14ac:dyDescent="0.25">
      <c r="B198" s="58"/>
      <c r="C198" s="58"/>
      <c r="D198" s="58"/>
      <c r="E198" s="58"/>
      <c r="F198" s="58"/>
      <c r="G198" s="58"/>
      <c r="H198" s="58"/>
      <c r="I198" s="58"/>
      <c r="BI198" s="58"/>
      <c r="BJ198" s="58"/>
      <c r="BK198" s="58"/>
      <c r="BL198" s="58"/>
      <c r="BM198" s="58"/>
      <c r="BN198" s="58"/>
    </row>
    <row r="199" spans="2:83" x14ac:dyDescent="0.25">
      <c r="B199" s="58"/>
      <c r="C199" s="58"/>
      <c r="D199" s="58"/>
      <c r="E199" s="58"/>
      <c r="F199" s="58"/>
      <c r="G199" s="58"/>
      <c r="H199" s="58"/>
      <c r="I199" s="58"/>
      <c r="BI199" s="58"/>
      <c r="BJ199" s="58"/>
      <c r="BK199" s="58"/>
      <c r="BL199" s="58"/>
      <c r="BM199" s="58"/>
      <c r="BN199" s="58"/>
    </row>
    <row r="200" spans="2:83" x14ac:dyDescent="0.25">
      <c r="B200" s="58"/>
      <c r="C200" s="58"/>
      <c r="D200" s="58"/>
      <c r="E200" s="58"/>
      <c r="F200" s="58"/>
      <c r="G200" s="58"/>
      <c r="H200" s="58"/>
      <c r="I200" s="58"/>
      <c r="BI200" s="58"/>
      <c r="BJ200" s="58"/>
      <c r="BK200" s="58"/>
      <c r="BL200" s="58"/>
      <c r="BM200" s="58"/>
      <c r="BN200" s="58"/>
    </row>
    <row r="201" spans="2:83" x14ac:dyDescent="0.25">
      <c r="BI201" s="58"/>
      <c r="BJ201" s="58"/>
      <c r="BK201" s="58"/>
      <c r="BL201" s="58"/>
      <c r="BM201" s="58"/>
      <c r="BN201" s="58"/>
    </row>
    <row r="202" spans="2:83" x14ac:dyDescent="0.25">
      <c r="BI202" s="58"/>
      <c r="BJ202" s="58"/>
      <c r="BK202" s="58"/>
      <c r="BL202" s="58"/>
      <c r="BM202" s="58"/>
      <c r="BN202" s="58"/>
    </row>
    <row r="203" spans="2:83" x14ac:dyDescent="0.25">
      <c r="BI203" s="58"/>
      <c r="BJ203" s="58"/>
      <c r="BK203" s="58"/>
      <c r="BL203" s="58"/>
      <c r="BM203" s="58"/>
      <c r="BN203" s="58"/>
    </row>
    <row r="204" spans="2:83" x14ac:dyDescent="0.25">
      <c r="BI204" s="58"/>
      <c r="BJ204" s="58"/>
      <c r="BK204" s="58"/>
      <c r="BL204" s="58"/>
      <c r="BM204" s="58"/>
      <c r="BN204" s="58"/>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477" t="s">
        <v>49</v>
      </c>
      <c r="C1" s="477"/>
      <c r="D1" s="477"/>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8"/>
      <c r="C3" s="9" t="s">
        <v>46</v>
      </c>
      <c r="D3" s="9"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10" t="s">
        <v>45</v>
      </c>
      <c r="C4" s="11" t="s">
        <v>93</v>
      </c>
      <c r="D4" s="12">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3" t="s">
        <v>47</v>
      </c>
      <c r="C5" s="14" t="s">
        <v>94</v>
      </c>
      <c r="D5" s="15">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6" t="s">
        <v>98</v>
      </c>
      <c r="C6" s="14" t="s">
        <v>95</v>
      </c>
      <c r="D6" s="15">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7" t="s">
        <v>6</v>
      </c>
      <c r="C7" s="14" t="s">
        <v>96</v>
      </c>
      <c r="D7" s="15">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8" t="s">
        <v>48</v>
      </c>
      <c r="C8" s="14" t="s">
        <v>97</v>
      </c>
      <c r="D8" s="15">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82"/>
      <c r="C9" s="82"/>
      <c r="D9" s="82"/>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83"/>
      <c r="C10" s="82"/>
      <c r="D10" s="82"/>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82"/>
      <c r="C11" s="82"/>
      <c r="D11" s="82"/>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82"/>
      <c r="C12" s="82"/>
      <c r="D12" s="82"/>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82"/>
      <c r="C13" s="82"/>
      <c r="D13" s="82"/>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82"/>
      <c r="C14" s="82"/>
      <c r="D14" s="82"/>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82"/>
      <c r="C15" s="82"/>
      <c r="D15" s="82"/>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82"/>
      <c r="C16" s="82"/>
      <c r="D16" s="82"/>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82"/>
      <c r="C17" s="82"/>
      <c r="D17" s="82"/>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82"/>
      <c r="C18" s="82"/>
      <c r="D18" s="82"/>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198" zoomScale="60" zoomScaleNormal="60" workbookViewId="0">
      <selection activeCell="C209" sqref="C209"/>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8"/>
      <c r="B1" s="478" t="s">
        <v>57</v>
      </c>
      <c r="C1" s="478"/>
      <c r="D1" s="478"/>
      <c r="E1" s="58"/>
      <c r="F1" s="58"/>
      <c r="G1" s="58"/>
      <c r="H1" s="58"/>
      <c r="I1" s="58"/>
      <c r="J1" s="58"/>
      <c r="K1" s="58"/>
      <c r="L1" s="58"/>
      <c r="M1" s="58"/>
      <c r="N1" s="58"/>
      <c r="O1" s="58"/>
      <c r="P1" s="58"/>
      <c r="Q1" s="58"/>
      <c r="R1" s="58"/>
      <c r="S1" s="58"/>
      <c r="T1" s="58"/>
      <c r="U1" s="58"/>
    </row>
    <row r="2" spans="1:21" x14ac:dyDescent="0.25">
      <c r="A2" s="58"/>
      <c r="B2" s="58"/>
      <c r="C2" s="58"/>
      <c r="D2" s="58"/>
      <c r="E2" s="58"/>
      <c r="F2" s="58"/>
      <c r="G2" s="58"/>
      <c r="H2" s="58"/>
      <c r="I2" s="58"/>
      <c r="J2" s="58"/>
      <c r="K2" s="58"/>
      <c r="L2" s="58"/>
      <c r="M2" s="58"/>
      <c r="N2" s="58"/>
      <c r="O2" s="58"/>
      <c r="P2" s="58"/>
      <c r="Q2" s="58"/>
      <c r="R2" s="58"/>
      <c r="S2" s="58"/>
      <c r="T2" s="58"/>
      <c r="U2" s="58"/>
    </row>
    <row r="3" spans="1:21" ht="30" x14ac:dyDescent="0.25">
      <c r="A3" s="58"/>
      <c r="B3" s="79"/>
      <c r="C3" s="32" t="s">
        <v>50</v>
      </c>
      <c r="D3" s="32" t="s">
        <v>51</v>
      </c>
      <c r="E3" s="58"/>
      <c r="F3" s="58"/>
      <c r="G3" s="58"/>
      <c r="H3" s="58"/>
      <c r="I3" s="58"/>
      <c r="J3" s="58"/>
      <c r="K3" s="58"/>
      <c r="L3" s="58"/>
      <c r="M3" s="58"/>
      <c r="N3" s="58"/>
      <c r="O3" s="58"/>
      <c r="P3" s="58"/>
      <c r="Q3" s="58"/>
      <c r="R3" s="58"/>
      <c r="S3" s="58"/>
      <c r="T3" s="58"/>
      <c r="U3" s="58"/>
    </row>
    <row r="4" spans="1:21" ht="33.75" x14ac:dyDescent="0.25">
      <c r="A4" s="78" t="s">
        <v>77</v>
      </c>
      <c r="B4" s="35" t="s">
        <v>92</v>
      </c>
      <c r="C4" s="40" t="s">
        <v>132</v>
      </c>
      <c r="D4" s="33" t="s">
        <v>90</v>
      </c>
      <c r="E4" s="58"/>
      <c r="F4" s="58"/>
      <c r="G4" s="58"/>
      <c r="H4" s="58"/>
      <c r="I4" s="58"/>
      <c r="J4" s="58"/>
      <c r="K4" s="58"/>
      <c r="L4" s="58"/>
      <c r="M4" s="58"/>
      <c r="N4" s="58"/>
      <c r="O4" s="58"/>
      <c r="P4" s="58"/>
      <c r="Q4" s="58"/>
      <c r="R4" s="58"/>
      <c r="S4" s="58"/>
      <c r="T4" s="58"/>
      <c r="U4" s="58"/>
    </row>
    <row r="5" spans="1:21" ht="101.25" x14ac:dyDescent="0.25">
      <c r="A5" s="78" t="s">
        <v>78</v>
      </c>
      <c r="B5" s="36" t="s">
        <v>53</v>
      </c>
      <c r="C5" s="41" t="s">
        <v>86</v>
      </c>
      <c r="D5" s="34" t="s">
        <v>568</v>
      </c>
      <c r="E5" s="58"/>
      <c r="F5" s="58"/>
      <c r="G5" s="58"/>
      <c r="H5" s="58"/>
      <c r="I5" s="58"/>
      <c r="J5" s="58"/>
      <c r="K5" s="58"/>
      <c r="L5" s="58"/>
      <c r="M5" s="58"/>
      <c r="N5" s="58"/>
      <c r="O5" s="58"/>
      <c r="P5" s="58"/>
      <c r="Q5" s="58"/>
      <c r="R5" s="58"/>
      <c r="S5" s="58"/>
      <c r="T5" s="58"/>
      <c r="U5" s="58"/>
    </row>
    <row r="6" spans="1:21" ht="67.5" x14ac:dyDescent="0.25">
      <c r="A6" s="78" t="s">
        <v>75</v>
      </c>
      <c r="B6" s="37" t="s">
        <v>54</v>
      </c>
      <c r="C6" s="41" t="s">
        <v>87</v>
      </c>
      <c r="D6" s="34" t="s">
        <v>91</v>
      </c>
      <c r="E6" s="58"/>
      <c r="F6" s="58"/>
      <c r="G6" s="58"/>
      <c r="H6" s="58"/>
      <c r="I6" s="58"/>
      <c r="J6" s="58"/>
      <c r="K6" s="58"/>
      <c r="L6" s="58"/>
      <c r="M6" s="58"/>
      <c r="N6" s="58"/>
      <c r="O6" s="58"/>
      <c r="P6" s="58"/>
      <c r="Q6" s="58"/>
      <c r="R6" s="58"/>
      <c r="S6" s="58"/>
      <c r="T6" s="58"/>
      <c r="U6" s="58"/>
    </row>
    <row r="7" spans="1:21" ht="101.25" x14ac:dyDescent="0.25">
      <c r="A7" s="78" t="s">
        <v>7</v>
      </c>
      <c r="B7" s="38" t="s">
        <v>55</v>
      </c>
      <c r="C7" s="41" t="s">
        <v>88</v>
      </c>
      <c r="D7" s="34" t="s">
        <v>570</v>
      </c>
      <c r="E7" s="58"/>
      <c r="F7" s="58"/>
      <c r="G7" s="58"/>
      <c r="H7" s="58"/>
      <c r="I7" s="58"/>
      <c r="J7" s="58"/>
      <c r="K7" s="58"/>
      <c r="L7" s="58"/>
      <c r="M7" s="58"/>
      <c r="N7" s="58"/>
      <c r="O7" s="58"/>
      <c r="P7" s="58"/>
      <c r="Q7" s="58"/>
      <c r="R7" s="58"/>
      <c r="S7" s="58"/>
      <c r="T7" s="58"/>
      <c r="U7" s="58"/>
    </row>
    <row r="8" spans="1:21" ht="67.5" x14ac:dyDescent="0.25">
      <c r="A8" s="78" t="s">
        <v>79</v>
      </c>
      <c r="B8" s="39" t="s">
        <v>56</v>
      </c>
      <c r="C8" s="41" t="s">
        <v>89</v>
      </c>
      <c r="D8" s="34" t="s">
        <v>109</v>
      </c>
      <c r="E8" s="58"/>
      <c r="F8" s="58"/>
      <c r="G8" s="58"/>
      <c r="H8" s="58"/>
      <c r="I8" s="58"/>
      <c r="J8" s="58"/>
      <c r="K8" s="58"/>
      <c r="L8" s="58"/>
      <c r="M8" s="58"/>
      <c r="N8" s="58"/>
      <c r="O8" s="58"/>
      <c r="P8" s="58"/>
      <c r="Q8" s="58"/>
      <c r="R8" s="58"/>
      <c r="S8" s="58"/>
      <c r="T8" s="58"/>
      <c r="U8" s="58"/>
    </row>
    <row r="9" spans="1:21" ht="20.25" x14ac:dyDescent="0.25">
      <c r="A9" s="78"/>
      <c r="B9" s="78"/>
      <c r="C9" s="80"/>
      <c r="D9" s="80"/>
      <c r="E9" s="58"/>
      <c r="F9" s="58"/>
      <c r="G9" s="58"/>
      <c r="H9" s="58"/>
      <c r="I9" s="58"/>
      <c r="J9" s="58"/>
      <c r="K9" s="58"/>
      <c r="L9" s="58"/>
      <c r="M9" s="58"/>
      <c r="N9" s="58"/>
      <c r="O9" s="58"/>
      <c r="P9" s="58"/>
      <c r="Q9" s="58"/>
      <c r="R9" s="58"/>
      <c r="S9" s="58"/>
      <c r="T9" s="58"/>
      <c r="U9" s="58"/>
    </row>
    <row r="10" spans="1:21" ht="16.5" x14ac:dyDescent="0.25">
      <c r="A10" s="78"/>
      <c r="B10" s="81"/>
      <c r="C10" s="81"/>
      <c r="D10" s="81"/>
      <c r="E10" s="58"/>
      <c r="F10" s="58"/>
      <c r="G10" s="58"/>
      <c r="H10" s="58"/>
      <c r="I10" s="58"/>
      <c r="J10" s="58"/>
      <c r="K10" s="58"/>
      <c r="L10" s="58"/>
      <c r="M10" s="58"/>
      <c r="N10" s="58"/>
      <c r="O10" s="58"/>
      <c r="P10" s="58"/>
      <c r="Q10" s="58"/>
      <c r="R10" s="58"/>
      <c r="S10" s="58"/>
      <c r="T10" s="58"/>
      <c r="U10" s="58"/>
    </row>
    <row r="11" spans="1:21" x14ac:dyDescent="0.25">
      <c r="A11" s="78"/>
      <c r="B11" s="78" t="s">
        <v>84</v>
      </c>
      <c r="C11" s="78" t="s">
        <v>560</v>
      </c>
      <c r="D11" s="78" t="s">
        <v>561</v>
      </c>
      <c r="E11" s="58"/>
      <c r="F11" s="58"/>
      <c r="G11" s="58"/>
      <c r="H11" s="58"/>
      <c r="I11" s="58"/>
      <c r="J11" s="58"/>
      <c r="K11" s="58"/>
      <c r="L11" s="58"/>
      <c r="M11" s="58"/>
      <c r="N11" s="58"/>
      <c r="O11" s="58"/>
      <c r="P11" s="58"/>
      <c r="Q11" s="58"/>
      <c r="R11" s="58"/>
      <c r="S11" s="58"/>
      <c r="T11" s="58"/>
      <c r="U11" s="58"/>
    </row>
    <row r="12" spans="1:21" x14ac:dyDescent="0.25">
      <c r="A12" s="78"/>
      <c r="B12" s="78" t="s">
        <v>82</v>
      </c>
      <c r="C12" s="78" t="s">
        <v>562</v>
      </c>
      <c r="D12" s="78" t="s">
        <v>569</v>
      </c>
      <c r="E12" s="58"/>
      <c r="F12" s="58"/>
      <c r="G12" s="58"/>
      <c r="H12" s="58"/>
      <c r="I12" s="58"/>
      <c r="J12" s="58"/>
      <c r="K12" s="58"/>
      <c r="L12" s="58"/>
      <c r="M12" s="58"/>
      <c r="N12" s="58"/>
      <c r="O12" s="58"/>
      <c r="P12" s="58"/>
      <c r="Q12" s="58"/>
      <c r="R12" s="58"/>
      <c r="S12" s="58"/>
      <c r="T12" s="58"/>
      <c r="U12" s="58"/>
    </row>
    <row r="13" spans="1:21" x14ac:dyDescent="0.25">
      <c r="A13" s="78"/>
      <c r="B13" s="78"/>
      <c r="C13" s="78" t="s">
        <v>563</v>
      </c>
      <c r="D13" s="78" t="s">
        <v>564</v>
      </c>
      <c r="E13" s="58"/>
      <c r="F13" s="58"/>
      <c r="G13" s="58"/>
      <c r="H13" s="58"/>
      <c r="I13" s="58"/>
      <c r="J13" s="58"/>
      <c r="K13" s="58"/>
      <c r="L13" s="58"/>
      <c r="M13" s="58"/>
      <c r="N13" s="58"/>
      <c r="O13" s="58"/>
      <c r="P13" s="58"/>
      <c r="Q13" s="58"/>
      <c r="R13" s="58"/>
      <c r="S13" s="58"/>
      <c r="T13" s="58"/>
      <c r="U13" s="58"/>
    </row>
    <row r="14" spans="1:21" x14ac:dyDescent="0.25">
      <c r="A14" s="78"/>
      <c r="B14" s="78"/>
      <c r="C14" s="78" t="s">
        <v>565</v>
      </c>
      <c r="D14" s="78" t="s">
        <v>571</v>
      </c>
      <c r="E14" s="58"/>
      <c r="F14" s="58"/>
      <c r="G14" s="58"/>
      <c r="H14" s="58"/>
      <c r="I14" s="58"/>
      <c r="J14" s="58"/>
      <c r="K14" s="58"/>
      <c r="L14" s="58"/>
      <c r="M14" s="58"/>
      <c r="N14" s="58"/>
      <c r="O14" s="58"/>
      <c r="P14" s="58"/>
      <c r="Q14" s="58"/>
      <c r="R14" s="58"/>
      <c r="S14" s="58"/>
      <c r="T14" s="58"/>
      <c r="U14" s="58"/>
    </row>
    <row r="15" spans="1:21" x14ac:dyDescent="0.25">
      <c r="A15" s="78"/>
      <c r="B15" s="78"/>
      <c r="C15" s="78" t="s">
        <v>566</v>
      </c>
      <c r="D15" s="78" t="s">
        <v>567</v>
      </c>
      <c r="E15" s="58"/>
      <c r="F15" s="58"/>
      <c r="G15" s="58"/>
      <c r="H15" s="58"/>
      <c r="I15" s="58"/>
      <c r="J15" s="58"/>
      <c r="K15" s="58"/>
      <c r="L15" s="58"/>
      <c r="M15" s="58"/>
      <c r="N15" s="58"/>
      <c r="O15" s="58"/>
      <c r="P15" s="58"/>
      <c r="Q15" s="58"/>
      <c r="R15" s="58"/>
      <c r="S15" s="58"/>
      <c r="T15" s="58"/>
      <c r="U15" s="58"/>
    </row>
    <row r="16" spans="1:21" x14ac:dyDescent="0.25">
      <c r="A16" s="78"/>
      <c r="B16" s="78"/>
      <c r="C16" s="78"/>
      <c r="D16" s="78"/>
      <c r="E16" s="58"/>
      <c r="F16" s="58"/>
      <c r="G16" s="58"/>
      <c r="H16" s="58"/>
      <c r="I16" s="58"/>
      <c r="J16" s="58"/>
      <c r="K16" s="58"/>
      <c r="L16" s="58"/>
      <c r="M16" s="58"/>
      <c r="N16" s="58"/>
      <c r="O16" s="58"/>
    </row>
    <row r="17" spans="1:15" x14ac:dyDescent="0.25">
      <c r="A17" s="78"/>
      <c r="B17" s="78"/>
      <c r="C17" s="78"/>
      <c r="D17" s="78"/>
      <c r="E17" s="58"/>
      <c r="F17" s="58"/>
      <c r="G17" s="58"/>
      <c r="H17" s="58"/>
      <c r="I17" s="58"/>
      <c r="J17" s="58"/>
      <c r="K17" s="58"/>
      <c r="L17" s="58"/>
      <c r="M17" s="58"/>
      <c r="N17" s="58"/>
      <c r="O17" s="58"/>
    </row>
    <row r="18" spans="1:15" x14ac:dyDescent="0.25">
      <c r="A18" s="78"/>
      <c r="B18" s="82"/>
      <c r="C18" s="82"/>
      <c r="D18" s="82"/>
      <c r="E18" s="58"/>
      <c r="F18" s="58"/>
      <c r="G18" s="58"/>
      <c r="H18" s="58"/>
      <c r="I18" s="58"/>
      <c r="J18" s="58"/>
      <c r="K18" s="58"/>
      <c r="L18" s="58"/>
      <c r="M18" s="58"/>
      <c r="N18" s="58"/>
      <c r="O18" s="58"/>
    </row>
    <row r="19" spans="1:15" x14ac:dyDescent="0.25">
      <c r="A19" s="78"/>
      <c r="B19" s="82"/>
      <c r="C19" s="82"/>
      <c r="D19" s="82"/>
      <c r="E19" s="58"/>
      <c r="F19" s="58"/>
      <c r="G19" s="58"/>
      <c r="H19" s="58"/>
      <c r="I19" s="58"/>
      <c r="J19" s="58"/>
      <c r="K19" s="58"/>
      <c r="L19" s="58"/>
      <c r="M19" s="58"/>
      <c r="N19" s="58"/>
      <c r="O19" s="58"/>
    </row>
    <row r="20" spans="1:15" x14ac:dyDescent="0.25">
      <c r="A20" s="78"/>
      <c r="B20" s="82"/>
      <c r="C20" s="82"/>
      <c r="D20" s="82"/>
      <c r="E20" s="58"/>
      <c r="F20" s="58"/>
      <c r="G20" s="58"/>
      <c r="H20" s="58"/>
      <c r="I20" s="58"/>
      <c r="J20" s="58"/>
      <c r="K20" s="58"/>
      <c r="L20" s="58"/>
      <c r="M20" s="58"/>
      <c r="N20" s="58"/>
      <c r="O20" s="58"/>
    </row>
    <row r="21" spans="1:15" x14ac:dyDescent="0.25">
      <c r="A21" s="78"/>
      <c r="B21" s="82"/>
      <c r="C21" s="82"/>
      <c r="D21" s="82"/>
      <c r="E21" s="58"/>
      <c r="F21" s="58"/>
      <c r="G21" s="58"/>
      <c r="H21" s="58"/>
      <c r="I21" s="58"/>
      <c r="J21" s="58"/>
      <c r="K21" s="58"/>
      <c r="L21" s="58"/>
      <c r="M21" s="58"/>
      <c r="N21" s="58"/>
      <c r="O21" s="58"/>
    </row>
    <row r="22" spans="1:15" ht="20.25" x14ac:dyDescent="0.25">
      <c r="A22" s="78"/>
      <c r="B22" s="78"/>
      <c r="C22" s="80"/>
      <c r="D22" s="80"/>
      <c r="E22" s="58"/>
      <c r="F22" s="58"/>
      <c r="G22" s="58"/>
      <c r="H22" s="58"/>
      <c r="I22" s="58"/>
      <c r="J22" s="58"/>
      <c r="K22" s="58"/>
      <c r="L22" s="58"/>
      <c r="M22" s="58"/>
      <c r="N22" s="58"/>
      <c r="O22" s="58"/>
    </row>
    <row r="23" spans="1:15" ht="20.25" x14ac:dyDescent="0.25">
      <c r="A23" s="78"/>
      <c r="B23" s="78"/>
      <c r="C23" s="80"/>
      <c r="D23" s="80"/>
      <c r="E23" s="58"/>
      <c r="F23" s="58"/>
      <c r="G23" s="58"/>
      <c r="H23" s="58"/>
      <c r="I23" s="58"/>
      <c r="J23" s="58"/>
      <c r="K23" s="58"/>
      <c r="L23" s="58"/>
      <c r="M23" s="58"/>
      <c r="N23" s="58"/>
      <c r="O23" s="58"/>
    </row>
    <row r="24" spans="1:15" ht="20.25" x14ac:dyDescent="0.25">
      <c r="A24" s="78"/>
      <c r="B24" s="78"/>
      <c r="C24" s="80"/>
      <c r="D24" s="80"/>
      <c r="E24" s="58"/>
      <c r="F24" s="58"/>
      <c r="G24" s="58"/>
      <c r="H24" s="58"/>
      <c r="I24" s="58"/>
      <c r="J24" s="58"/>
      <c r="K24" s="58"/>
      <c r="L24" s="58"/>
      <c r="M24" s="58"/>
      <c r="N24" s="58"/>
      <c r="O24" s="58"/>
    </row>
    <row r="25" spans="1:15" ht="20.25" x14ac:dyDescent="0.25">
      <c r="A25" s="78"/>
      <c r="B25" s="78"/>
      <c r="C25" s="80"/>
      <c r="D25" s="80"/>
      <c r="E25" s="58"/>
      <c r="F25" s="58"/>
      <c r="G25" s="58"/>
      <c r="H25" s="58"/>
      <c r="I25" s="58"/>
      <c r="J25" s="58"/>
      <c r="K25" s="58"/>
      <c r="L25" s="58"/>
      <c r="M25" s="58"/>
      <c r="N25" s="58"/>
      <c r="O25" s="58"/>
    </row>
    <row r="26" spans="1:15" ht="20.25" x14ac:dyDescent="0.25">
      <c r="A26" s="78"/>
      <c r="B26" s="78"/>
      <c r="C26" s="80"/>
      <c r="D26" s="80"/>
      <c r="E26" s="58"/>
      <c r="F26" s="58"/>
      <c r="G26" s="58"/>
      <c r="H26" s="58"/>
      <c r="I26" s="58"/>
      <c r="J26" s="58"/>
      <c r="K26" s="58"/>
      <c r="L26" s="58"/>
      <c r="M26" s="58"/>
      <c r="N26" s="58"/>
      <c r="O26" s="58"/>
    </row>
    <row r="27" spans="1:15" ht="20.25" x14ac:dyDescent="0.25">
      <c r="A27" s="78"/>
      <c r="B27" s="78"/>
      <c r="C27" s="80"/>
      <c r="D27" s="80"/>
      <c r="E27" s="58"/>
      <c r="F27" s="58"/>
      <c r="G27" s="58"/>
      <c r="H27" s="58"/>
      <c r="I27" s="58"/>
      <c r="J27" s="58"/>
      <c r="K27" s="58"/>
      <c r="L27" s="58"/>
      <c r="M27" s="58"/>
      <c r="N27" s="58"/>
      <c r="O27" s="58"/>
    </row>
    <row r="28" spans="1:15" ht="20.25" x14ac:dyDescent="0.25">
      <c r="A28" s="78"/>
      <c r="B28" s="78"/>
      <c r="C28" s="80"/>
      <c r="D28" s="80"/>
      <c r="E28" s="58"/>
      <c r="F28" s="58"/>
      <c r="G28" s="58"/>
      <c r="H28" s="58"/>
      <c r="I28" s="58"/>
      <c r="J28" s="58"/>
      <c r="K28" s="58"/>
      <c r="L28" s="58"/>
      <c r="M28" s="58"/>
      <c r="N28" s="58"/>
      <c r="O28" s="58"/>
    </row>
    <row r="29" spans="1:15" ht="20.25" x14ac:dyDescent="0.25">
      <c r="A29" s="78"/>
      <c r="B29" s="78"/>
      <c r="C29" s="80"/>
      <c r="D29" s="80"/>
      <c r="E29" s="58"/>
      <c r="F29" s="58"/>
      <c r="G29" s="58"/>
      <c r="H29" s="58"/>
      <c r="I29" s="58"/>
      <c r="J29" s="58"/>
      <c r="K29" s="58"/>
      <c r="L29" s="58"/>
      <c r="M29" s="58"/>
      <c r="N29" s="58"/>
      <c r="O29" s="58"/>
    </row>
    <row r="30" spans="1:15" ht="20.25" x14ac:dyDescent="0.25">
      <c r="A30" s="78"/>
      <c r="B30" s="78"/>
      <c r="C30" s="80"/>
      <c r="D30" s="80"/>
      <c r="E30" s="58"/>
      <c r="F30" s="58"/>
      <c r="G30" s="58"/>
      <c r="H30" s="58"/>
      <c r="I30" s="58"/>
      <c r="J30" s="58"/>
      <c r="K30" s="58"/>
      <c r="L30" s="58"/>
      <c r="M30" s="58"/>
      <c r="N30" s="58"/>
      <c r="O30" s="58"/>
    </row>
    <row r="31" spans="1:15" ht="20.25" x14ac:dyDescent="0.25">
      <c r="A31" s="78"/>
      <c r="B31" s="78"/>
      <c r="C31" s="80"/>
      <c r="D31" s="80"/>
      <c r="E31" s="58"/>
      <c r="F31" s="58"/>
      <c r="G31" s="58"/>
      <c r="H31" s="58"/>
      <c r="I31" s="58"/>
      <c r="J31" s="58"/>
      <c r="K31" s="58"/>
      <c r="L31" s="58"/>
      <c r="M31" s="58"/>
      <c r="N31" s="58"/>
      <c r="O31" s="58"/>
    </row>
    <row r="32" spans="1:15" ht="20.25" x14ac:dyDescent="0.25">
      <c r="A32" s="78"/>
      <c r="B32" s="78"/>
      <c r="C32" s="80"/>
      <c r="D32" s="80"/>
      <c r="E32" s="58"/>
      <c r="F32" s="58"/>
      <c r="G32" s="58"/>
      <c r="H32" s="58"/>
      <c r="I32" s="58"/>
      <c r="J32" s="58"/>
      <c r="K32" s="58"/>
      <c r="L32" s="58"/>
      <c r="M32" s="58"/>
      <c r="N32" s="58"/>
      <c r="O32" s="58"/>
    </row>
    <row r="33" spans="1:15" ht="20.25" x14ac:dyDescent="0.25">
      <c r="A33" s="78"/>
      <c r="B33" s="78"/>
      <c r="C33" s="80"/>
      <c r="D33" s="80"/>
      <c r="E33" s="58"/>
      <c r="F33" s="58"/>
      <c r="G33" s="58"/>
      <c r="H33" s="58"/>
      <c r="I33" s="58"/>
      <c r="J33" s="58"/>
      <c r="K33" s="58"/>
      <c r="L33" s="58"/>
      <c r="M33" s="58"/>
      <c r="N33" s="58"/>
      <c r="O33" s="58"/>
    </row>
    <row r="34" spans="1:15" ht="20.25" x14ac:dyDescent="0.25">
      <c r="A34" s="78"/>
      <c r="B34" s="78"/>
      <c r="C34" s="80"/>
      <c r="D34" s="80"/>
      <c r="E34" s="58"/>
      <c r="F34" s="58"/>
      <c r="G34" s="58"/>
      <c r="H34" s="58"/>
      <c r="I34" s="58"/>
      <c r="J34" s="58"/>
      <c r="K34" s="58"/>
      <c r="L34" s="58"/>
      <c r="M34" s="58"/>
      <c r="N34" s="58"/>
      <c r="O34" s="58"/>
    </row>
    <row r="35" spans="1:15" ht="20.25" x14ac:dyDescent="0.25">
      <c r="A35" s="78"/>
      <c r="B35" s="78"/>
      <c r="C35" s="80"/>
      <c r="D35" s="80"/>
      <c r="E35" s="58"/>
      <c r="F35" s="58"/>
      <c r="G35" s="58"/>
      <c r="H35" s="58"/>
      <c r="I35" s="58"/>
      <c r="J35" s="58"/>
      <c r="K35" s="58"/>
      <c r="L35" s="58"/>
      <c r="M35" s="58"/>
      <c r="N35" s="58"/>
      <c r="O35" s="58"/>
    </row>
    <row r="36" spans="1:15" ht="20.25" x14ac:dyDescent="0.25">
      <c r="A36" s="78"/>
      <c r="B36" s="78"/>
      <c r="C36" s="80"/>
      <c r="D36" s="80"/>
      <c r="E36" s="58"/>
      <c r="F36" s="58"/>
      <c r="G36" s="58"/>
      <c r="H36" s="58"/>
      <c r="I36" s="58"/>
      <c r="J36" s="58"/>
      <c r="K36" s="58"/>
      <c r="L36" s="58"/>
      <c r="M36" s="58"/>
      <c r="N36" s="58"/>
      <c r="O36" s="58"/>
    </row>
    <row r="37" spans="1:15" ht="20.25" x14ac:dyDescent="0.25">
      <c r="A37" s="78"/>
      <c r="B37" s="78"/>
      <c r="C37" s="80"/>
      <c r="D37" s="80"/>
      <c r="E37" s="58"/>
      <c r="F37" s="58"/>
      <c r="G37" s="58"/>
      <c r="H37" s="58"/>
      <c r="I37" s="58"/>
      <c r="J37" s="58"/>
      <c r="K37" s="58"/>
      <c r="L37" s="58"/>
      <c r="M37" s="58"/>
      <c r="N37" s="58"/>
      <c r="O37" s="58"/>
    </row>
    <row r="38" spans="1:15" ht="20.25" x14ac:dyDescent="0.25">
      <c r="A38" s="78"/>
      <c r="B38" s="78"/>
      <c r="C38" s="80"/>
      <c r="D38" s="80"/>
      <c r="E38" s="58"/>
      <c r="F38" s="58"/>
      <c r="G38" s="58"/>
      <c r="H38" s="58"/>
      <c r="I38" s="58"/>
      <c r="J38" s="58"/>
      <c r="K38" s="58"/>
      <c r="L38" s="58"/>
      <c r="M38" s="58"/>
      <c r="N38" s="58"/>
      <c r="O38" s="58"/>
    </row>
    <row r="39" spans="1:15" ht="20.25" x14ac:dyDescent="0.25">
      <c r="A39" s="78"/>
      <c r="B39" s="78"/>
      <c r="C39" s="80"/>
      <c r="D39" s="80"/>
      <c r="E39" s="58"/>
      <c r="F39" s="58"/>
      <c r="G39" s="58"/>
      <c r="H39" s="58"/>
      <c r="I39" s="58"/>
      <c r="J39" s="58"/>
      <c r="K39" s="58"/>
      <c r="L39" s="58"/>
      <c r="M39" s="58"/>
      <c r="N39" s="58"/>
      <c r="O39" s="58"/>
    </row>
    <row r="40" spans="1:15" ht="20.25" x14ac:dyDescent="0.25">
      <c r="A40" s="78"/>
      <c r="B40" s="78"/>
      <c r="C40" s="80"/>
      <c r="D40" s="80"/>
      <c r="E40" s="58"/>
      <c r="F40" s="58"/>
      <c r="G40" s="58"/>
      <c r="H40" s="58"/>
      <c r="I40" s="58"/>
      <c r="J40" s="58"/>
      <c r="K40" s="58"/>
      <c r="L40" s="58"/>
      <c r="M40" s="58"/>
      <c r="N40" s="58"/>
      <c r="O40" s="58"/>
    </row>
    <row r="41" spans="1:15" ht="20.25" x14ac:dyDescent="0.25">
      <c r="A41" s="78"/>
      <c r="B41" s="78"/>
      <c r="C41" s="80"/>
      <c r="D41" s="80"/>
      <c r="E41" s="58"/>
      <c r="F41" s="58"/>
      <c r="G41" s="58"/>
      <c r="H41" s="58"/>
      <c r="I41" s="58"/>
      <c r="J41" s="58"/>
      <c r="K41" s="58"/>
      <c r="L41" s="58"/>
      <c r="M41" s="58"/>
      <c r="N41" s="58"/>
      <c r="O41" s="58"/>
    </row>
    <row r="42" spans="1:15" ht="20.25" x14ac:dyDescent="0.25">
      <c r="A42" s="78"/>
      <c r="B42" s="78"/>
      <c r="C42" s="80"/>
      <c r="D42" s="80"/>
      <c r="E42" s="58"/>
      <c r="F42" s="58"/>
      <c r="G42" s="58"/>
      <c r="H42" s="58"/>
      <c r="I42" s="58"/>
      <c r="J42" s="58"/>
      <c r="K42" s="58"/>
      <c r="L42" s="58"/>
      <c r="M42" s="58"/>
      <c r="N42" s="58"/>
      <c r="O42" s="58"/>
    </row>
    <row r="43" spans="1:15" ht="20.25" x14ac:dyDescent="0.25">
      <c r="A43" s="78"/>
      <c r="B43" s="78"/>
      <c r="C43" s="80"/>
      <c r="D43" s="80"/>
      <c r="E43" s="58"/>
      <c r="F43" s="58"/>
      <c r="G43" s="58"/>
      <c r="H43" s="58"/>
      <c r="I43" s="58"/>
      <c r="J43" s="58"/>
      <c r="K43" s="58"/>
      <c r="L43" s="58"/>
      <c r="M43" s="58"/>
      <c r="N43" s="58"/>
      <c r="O43" s="58"/>
    </row>
    <row r="44" spans="1:15" ht="20.25" x14ac:dyDescent="0.25">
      <c r="A44" s="78"/>
      <c r="B44" s="78"/>
      <c r="C44" s="80"/>
      <c r="D44" s="80"/>
      <c r="E44" s="58"/>
      <c r="F44" s="58"/>
      <c r="G44" s="58"/>
      <c r="H44" s="58"/>
      <c r="I44" s="58"/>
      <c r="J44" s="58"/>
      <c r="K44" s="58"/>
      <c r="L44" s="58"/>
      <c r="M44" s="58"/>
      <c r="N44" s="58"/>
      <c r="O44" s="58"/>
    </row>
    <row r="45" spans="1:15" ht="20.25" x14ac:dyDescent="0.25">
      <c r="A45" s="78"/>
      <c r="B45" s="78"/>
      <c r="C45" s="80"/>
      <c r="D45" s="80"/>
      <c r="E45" s="58"/>
      <c r="F45" s="58"/>
      <c r="G45" s="58"/>
      <c r="H45" s="58"/>
      <c r="I45" s="58"/>
      <c r="J45" s="58"/>
      <c r="K45" s="58"/>
      <c r="L45" s="58"/>
      <c r="M45" s="58"/>
      <c r="N45" s="58"/>
      <c r="O45" s="58"/>
    </row>
    <row r="46" spans="1:15" ht="20.25" x14ac:dyDescent="0.25">
      <c r="A46" s="78"/>
      <c r="B46" s="78"/>
      <c r="C46" s="80"/>
      <c r="D46" s="80"/>
      <c r="E46" s="58"/>
      <c r="F46" s="58"/>
      <c r="G46" s="58"/>
      <c r="H46" s="58"/>
      <c r="I46" s="58"/>
      <c r="J46" s="58"/>
      <c r="K46" s="58"/>
      <c r="L46" s="58"/>
      <c r="M46" s="58"/>
      <c r="N46" s="58"/>
      <c r="O46" s="58"/>
    </row>
    <row r="47" spans="1:15" ht="20.25" x14ac:dyDescent="0.25">
      <c r="A47" s="78"/>
      <c r="B47" s="78"/>
      <c r="C47" s="80"/>
      <c r="D47" s="80"/>
      <c r="E47" s="58"/>
      <c r="F47" s="58"/>
      <c r="G47" s="58"/>
      <c r="H47" s="58"/>
      <c r="I47" s="58"/>
      <c r="J47" s="58"/>
      <c r="K47" s="58"/>
      <c r="L47" s="58"/>
      <c r="M47" s="58"/>
      <c r="N47" s="58"/>
      <c r="O47" s="58"/>
    </row>
    <row r="48" spans="1:15" ht="20.25" x14ac:dyDescent="0.25">
      <c r="A48" s="78"/>
      <c r="B48" s="78"/>
      <c r="C48" s="80"/>
      <c r="D48" s="80"/>
      <c r="E48" s="58"/>
      <c r="F48" s="58"/>
      <c r="G48" s="58"/>
      <c r="H48" s="58"/>
      <c r="I48" s="58"/>
      <c r="J48" s="58"/>
      <c r="K48" s="58"/>
      <c r="L48" s="58"/>
      <c r="M48" s="58"/>
      <c r="N48" s="58"/>
      <c r="O48" s="58"/>
    </row>
    <row r="49" spans="1:15" ht="20.25" x14ac:dyDescent="0.25">
      <c r="A49" s="78"/>
      <c r="B49" s="78"/>
      <c r="C49" s="80"/>
      <c r="D49" s="80"/>
      <c r="E49" s="58"/>
      <c r="F49" s="58"/>
      <c r="G49" s="58"/>
      <c r="H49" s="58"/>
      <c r="I49" s="58"/>
      <c r="J49" s="58"/>
      <c r="K49" s="58"/>
      <c r="L49" s="58"/>
      <c r="M49" s="58"/>
      <c r="N49" s="58"/>
      <c r="O49" s="58"/>
    </row>
    <row r="50" spans="1:15" ht="20.25" x14ac:dyDescent="0.25">
      <c r="A50" s="78"/>
      <c r="B50" s="78"/>
      <c r="C50" s="80"/>
      <c r="D50" s="80"/>
      <c r="E50" s="58"/>
      <c r="F50" s="58"/>
      <c r="G50" s="58"/>
      <c r="H50" s="58"/>
      <c r="I50" s="58"/>
      <c r="J50" s="58"/>
      <c r="K50" s="58"/>
      <c r="L50" s="58"/>
      <c r="M50" s="58"/>
      <c r="N50" s="58"/>
      <c r="O50" s="58"/>
    </row>
    <row r="51" spans="1:15" ht="20.25" x14ac:dyDescent="0.25">
      <c r="A51" s="78"/>
      <c r="B51" s="78"/>
      <c r="C51" s="80"/>
      <c r="D51" s="80"/>
      <c r="E51" s="58"/>
      <c r="F51" s="58"/>
      <c r="G51" s="58"/>
      <c r="H51" s="58"/>
      <c r="I51" s="58"/>
      <c r="J51" s="58"/>
      <c r="K51" s="58"/>
      <c r="L51" s="58"/>
      <c r="M51" s="58"/>
      <c r="N51" s="58"/>
      <c r="O51" s="58"/>
    </row>
    <row r="52" spans="1:15" ht="20.25" x14ac:dyDescent="0.25">
      <c r="A52" s="78"/>
      <c r="B52" s="20"/>
      <c r="C52" s="30"/>
      <c r="D52" s="30"/>
    </row>
    <row r="53" spans="1:15" ht="20.25" x14ac:dyDescent="0.25">
      <c r="A53" s="78"/>
      <c r="B53" s="20"/>
      <c r="C53" s="30"/>
      <c r="D53" s="30"/>
    </row>
    <row r="54" spans="1:15" ht="20.25" x14ac:dyDescent="0.25">
      <c r="A54" s="78"/>
      <c r="B54" s="20"/>
      <c r="C54" s="30"/>
      <c r="D54" s="30"/>
    </row>
    <row r="55" spans="1:15" ht="20.25" x14ac:dyDescent="0.25">
      <c r="A55" s="78"/>
      <c r="B55" s="20"/>
      <c r="C55" s="30"/>
      <c r="D55" s="30"/>
    </row>
    <row r="56" spans="1:15" ht="20.25" x14ac:dyDescent="0.25">
      <c r="A56" s="78"/>
      <c r="B56" s="20"/>
      <c r="C56" s="30"/>
      <c r="D56" s="30"/>
    </row>
    <row r="57" spans="1:15" ht="20.25" x14ac:dyDescent="0.25">
      <c r="A57" s="78"/>
      <c r="B57" s="20"/>
      <c r="C57" s="30"/>
      <c r="D57" s="30"/>
    </row>
    <row r="58" spans="1:15" ht="20.25" x14ac:dyDescent="0.25">
      <c r="A58" s="78"/>
      <c r="B58" s="20"/>
      <c r="C58" s="30"/>
      <c r="D58" s="30"/>
    </row>
    <row r="59" spans="1:15" ht="20.25" x14ac:dyDescent="0.25">
      <c r="A59" s="78"/>
      <c r="B59" s="20"/>
      <c r="C59" s="30"/>
      <c r="D59" s="30"/>
    </row>
    <row r="60" spans="1:15" ht="20.25" x14ac:dyDescent="0.25">
      <c r="A60" s="78"/>
      <c r="B60" s="20"/>
      <c r="C60" s="30"/>
      <c r="D60" s="30"/>
    </row>
    <row r="61" spans="1:15" ht="20.25" x14ac:dyDescent="0.25">
      <c r="A61" s="78"/>
      <c r="B61" s="20"/>
      <c r="C61" s="30"/>
      <c r="D61" s="30"/>
    </row>
    <row r="62" spans="1:15" ht="20.25" x14ac:dyDescent="0.25">
      <c r="A62" s="78"/>
      <c r="B62" s="20"/>
      <c r="C62" s="30"/>
      <c r="D62" s="30"/>
    </row>
    <row r="63" spans="1:15" ht="20.25" x14ac:dyDescent="0.25">
      <c r="A63" s="78"/>
      <c r="B63" s="20"/>
      <c r="C63" s="30"/>
      <c r="D63" s="30"/>
    </row>
    <row r="64" spans="1:15" ht="20.25" x14ac:dyDescent="0.25">
      <c r="A64" s="78"/>
      <c r="B64" s="20"/>
      <c r="C64" s="30"/>
      <c r="D64" s="30"/>
    </row>
    <row r="65" spans="1:4" ht="20.25" x14ac:dyDescent="0.25">
      <c r="A65" s="78"/>
      <c r="B65" s="20"/>
      <c r="C65" s="30"/>
      <c r="D65" s="30"/>
    </row>
    <row r="66" spans="1:4" ht="20.25" x14ac:dyDescent="0.25">
      <c r="A66" s="78"/>
      <c r="B66" s="20"/>
      <c r="C66" s="30"/>
      <c r="D66" s="30"/>
    </row>
    <row r="67" spans="1:4" ht="20.25" x14ac:dyDescent="0.25">
      <c r="A67" s="78"/>
      <c r="B67" s="20"/>
      <c r="C67" s="30"/>
      <c r="D67" s="30"/>
    </row>
    <row r="68" spans="1:4" ht="20.25" x14ac:dyDescent="0.25">
      <c r="A68" s="78"/>
      <c r="B68" s="20"/>
      <c r="C68" s="30"/>
      <c r="D68" s="30"/>
    </row>
    <row r="69" spans="1:4" ht="20.25" x14ac:dyDescent="0.25">
      <c r="A69" s="78"/>
      <c r="B69" s="20"/>
      <c r="C69" s="30"/>
      <c r="D69" s="30"/>
    </row>
    <row r="70" spans="1:4" ht="20.25" x14ac:dyDescent="0.25">
      <c r="A70" s="78"/>
      <c r="B70" s="20"/>
      <c r="C70" s="30"/>
      <c r="D70" s="30"/>
    </row>
    <row r="71" spans="1:4" ht="20.25" x14ac:dyDescent="0.25">
      <c r="A71" s="78"/>
      <c r="B71" s="20"/>
      <c r="C71" s="30"/>
      <c r="D71" s="30"/>
    </row>
    <row r="72" spans="1:4" ht="20.25" x14ac:dyDescent="0.25">
      <c r="A72" s="78"/>
      <c r="B72" s="20"/>
      <c r="C72" s="30"/>
      <c r="D72" s="30"/>
    </row>
    <row r="73" spans="1:4" ht="20.25" x14ac:dyDescent="0.25">
      <c r="A73" s="78"/>
      <c r="B73" s="20"/>
      <c r="C73" s="30"/>
      <c r="D73" s="30"/>
    </row>
    <row r="74" spans="1:4" ht="20.25" x14ac:dyDescent="0.25">
      <c r="A74" s="78"/>
      <c r="B74" s="20"/>
      <c r="C74" s="30"/>
      <c r="D74" s="30"/>
    </row>
    <row r="75" spans="1:4" ht="20.25" x14ac:dyDescent="0.25">
      <c r="A75" s="78"/>
      <c r="B75" s="20"/>
      <c r="C75" s="30"/>
      <c r="D75" s="30"/>
    </row>
    <row r="76" spans="1:4" ht="20.25" x14ac:dyDescent="0.25">
      <c r="A76" s="78"/>
      <c r="B76" s="20"/>
      <c r="C76" s="30"/>
      <c r="D76" s="30"/>
    </row>
    <row r="77" spans="1:4" ht="20.25" x14ac:dyDescent="0.25">
      <c r="A77" s="78"/>
      <c r="B77" s="20"/>
      <c r="C77" s="30"/>
      <c r="D77" s="30"/>
    </row>
    <row r="78" spans="1:4" ht="20.25" x14ac:dyDescent="0.25">
      <c r="A78" s="78"/>
      <c r="B78" s="20"/>
      <c r="C78" s="30"/>
      <c r="D78" s="30"/>
    </row>
    <row r="79" spans="1:4" ht="20.25" x14ac:dyDescent="0.25">
      <c r="A79" s="78"/>
      <c r="B79" s="20"/>
      <c r="C79" s="30"/>
      <c r="D79" s="30"/>
    </row>
    <row r="80" spans="1:4" ht="20.25" x14ac:dyDescent="0.25">
      <c r="A80" s="78"/>
      <c r="B80" s="20"/>
      <c r="C80" s="30"/>
      <c r="D80" s="30"/>
    </row>
    <row r="81" spans="1:4" ht="20.25" x14ac:dyDescent="0.25">
      <c r="A81" s="78"/>
      <c r="B81" s="20"/>
      <c r="C81" s="30"/>
      <c r="D81" s="30"/>
    </row>
    <row r="82" spans="1:4" ht="20.25" x14ac:dyDescent="0.25">
      <c r="A82" s="78"/>
      <c r="B82" s="20"/>
      <c r="C82" s="30"/>
      <c r="D82" s="30"/>
    </row>
    <row r="83" spans="1:4" ht="20.25" x14ac:dyDescent="0.25">
      <c r="A83" s="78"/>
      <c r="B83" s="20"/>
      <c r="C83" s="30"/>
      <c r="D83" s="30"/>
    </row>
    <row r="84" spans="1:4" ht="20.25" x14ac:dyDescent="0.25">
      <c r="A84" s="78"/>
      <c r="B84" s="20"/>
      <c r="C84" s="30"/>
      <c r="D84" s="30"/>
    </row>
    <row r="85" spans="1:4" ht="20.25" x14ac:dyDescent="0.25">
      <c r="A85" s="78"/>
      <c r="B85" s="20"/>
      <c r="C85" s="30"/>
      <c r="D85" s="30"/>
    </row>
    <row r="86" spans="1:4" ht="20.25" x14ac:dyDescent="0.25">
      <c r="A86" s="78"/>
      <c r="B86" s="20"/>
      <c r="C86" s="30"/>
      <c r="D86" s="30"/>
    </row>
    <row r="87" spans="1:4" ht="20.25" x14ac:dyDescent="0.25">
      <c r="A87" s="78"/>
      <c r="B87" s="20"/>
      <c r="C87" s="30"/>
      <c r="D87" s="30"/>
    </row>
    <row r="88" spans="1:4" ht="20.25" x14ac:dyDescent="0.25">
      <c r="A88" s="78"/>
      <c r="B88" s="20"/>
      <c r="C88" s="30"/>
      <c r="D88" s="30"/>
    </row>
    <row r="89" spans="1:4" ht="20.25" x14ac:dyDescent="0.25">
      <c r="A89" s="78"/>
      <c r="B89" s="20"/>
      <c r="C89" s="30"/>
      <c r="D89" s="30"/>
    </row>
    <row r="90" spans="1:4" ht="20.25" x14ac:dyDescent="0.25">
      <c r="A90" s="78"/>
      <c r="B90" s="20"/>
      <c r="C90" s="30"/>
      <c r="D90" s="30"/>
    </row>
    <row r="91" spans="1:4" ht="20.25" x14ac:dyDescent="0.25">
      <c r="A91" s="78"/>
      <c r="B91" s="20"/>
      <c r="C91" s="30"/>
      <c r="D91" s="30"/>
    </row>
    <row r="92" spans="1:4" ht="20.25" x14ac:dyDescent="0.25">
      <c r="A92" s="78"/>
      <c r="B92" s="20"/>
      <c r="C92" s="30"/>
      <c r="D92" s="30"/>
    </row>
    <row r="93" spans="1:4" ht="20.25" x14ac:dyDescent="0.25">
      <c r="A93" s="78"/>
      <c r="B93" s="20"/>
      <c r="C93" s="30"/>
      <c r="D93" s="30"/>
    </row>
    <row r="94" spans="1:4" ht="20.25" x14ac:dyDescent="0.25">
      <c r="A94" s="78"/>
      <c r="B94" s="20"/>
      <c r="C94" s="30"/>
      <c r="D94" s="30"/>
    </row>
    <row r="95" spans="1:4" ht="20.25" x14ac:dyDescent="0.25">
      <c r="A95" s="78"/>
      <c r="B95" s="20"/>
      <c r="C95" s="30"/>
      <c r="D95" s="30"/>
    </row>
    <row r="96" spans="1:4" ht="20.25" x14ac:dyDescent="0.25">
      <c r="A96" s="78"/>
      <c r="B96" s="20"/>
      <c r="C96" s="30"/>
      <c r="D96" s="30"/>
    </row>
    <row r="97" spans="1:4" ht="20.25" x14ac:dyDescent="0.25">
      <c r="A97" s="78"/>
      <c r="B97" s="20"/>
      <c r="C97" s="30"/>
      <c r="D97" s="30"/>
    </row>
    <row r="98" spans="1:4" ht="20.25" x14ac:dyDescent="0.25">
      <c r="A98" s="78"/>
      <c r="B98" s="20"/>
      <c r="C98" s="30"/>
      <c r="D98" s="30"/>
    </row>
    <row r="99" spans="1:4" ht="20.25" x14ac:dyDescent="0.25">
      <c r="A99" s="78"/>
      <c r="B99" s="20"/>
      <c r="C99" s="30"/>
      <c r="D99" s="30"/>
    </row>
    <row r="100" spans="1:4" ht="20.25" x14ac:dyDescent="0.25">
      <c r="A100" s="78"/>
      <c r="B100" s="20"/>
      <c r="C100" s="30"/>
      <c r="D100" s="30"/>
    </row>
    <row r="101" spans="1:4" ht="20.25" x14ac:dyDescent="0.25">
      <c r="A101" s="78"/>
      <c r="B101" s="20"/>
      <c r="C101" s="30"/>
      <c r="D101" s="30"/>
    </row>
    <row r="102" spans="1:4" ht="20.25" x14ac:dyDescent="0.25">
      <c r="A102" s="78"/>
      <c r="B102" s="20"/>
      <c r="C102" s="30"/>
      <c r="D102" s="30"/>
    </row>
    <row r="103" spans="1:4" ht="20.25" x14ac:dyDescent="0.25">
      <c r="A103" s="78"/>
      <c r="B103" s="20"/>
      <c r="C103" s="30"/>
      <c r="D103" s="30"/>
    </row>
    <row r="104" spans="1:4" ht="20.25" x14ac:dyDescent="0.25">
      <c r="A104" s="78"/>
      <c r="B104" s="20"/>
      <c r="C104" s="30"/>
      <c r="D104" s="30"/>
    </row>
    <row r="105" spans="1:4" ht="20.25" x14ac:dyDescent="0.25">
      <c r="A105" s="78"/>
      <c r="B105" s="20"/>
      <c r="C105" s="30"/>
      <c r="D105" s="30"/>
    </row>
    <row r="106" spans="1:4" ht="20.25" x14ac:dyDescent="0.25">
      <c r="A106" s="78"/>
      <c r="B106" s="20"/>
      <c r="C106" s="30"/>
      <c r="D106" s="30"/>
    </row>
    <row r="107" spans="1:4" ht="20.25" x14ac:dyDescent="0.25">
      <c r="A107" s="78"/>
      <c r="B107" s="20"/>
      <c r="C107" s="30"/>
      <c r="D107" s="30"/>
    </row>
    <row r="108" spans="1:4" ht="20.25" x14ac:dyDescent="0.25">
      <c r="A108" s="78"/>
      <c r="B108" s="20"/>
      <c r="C108" s="30"/>
      <c r="D108" s="30"/>
    </row>
    <row r="109" spans="1:4" ht="20.25" x14ac:dyDescent="0.25">
      <c r="A109" s="78"/>
      <c r="B109" s="20"/>
      <c r="C109" s="30"/>
      <c r="D109" s="30"/>
    </row>
    <row r="110" spans="1:4" ht="20.25" x14ac:dyDescent="0.25">
      <c r="A110" s="78"/>
      <c r="B110" s="20"/>
      <c r="C110" s="30"/>
      <c r="D110" s="30"/>
    </row>
    <row r="111" spans="1:4" ht="20.25" x14ac:dyDescent="0.25">
      <c r="A111" s="78"/>
      <c r="B111" s="20"/>
      <c r="C111" s="30"/>
      <c r="D111" s="30"/>
    </row>
    <row r="112" spans="1:4" ht="20.25" x14ac:dyDescent="0.25">
      <c r="A112" s="78"/>
      <c r="B112" s="20"/>
      <c r="C112" s="30"/>
      <c r="D112" s="30"/>
    </row>
    <row r="113" spans="1:4" ht="20.25" x14ac:dyDescent="0.25">
      <c r="A113" s="78"/>
      <c r="B113" s="20"/>
      <c r="C113" s="30"/>
      <c r="D113" s="30"/>
    </row>
    <row r="114" spans="1:4" ht="20.25" x14ac:dyDescent="0.25">
      <c r="A114" s="78"/>
      <c r="B114" s="20"/>
      <c r="C114" s="30"/>
      <c r="D114" s="30"/>
    </row>
    <row r="115" spans="1:4" ht="20.25" x14ac:dyDescent="0.25">
      <c r="A115" s="78"/>
      <c r="B115" s="20"/>
      <c r="C115" s="30"/>
      <c r="D115" s="30"/>
    </row>
    <row r="116" spans="1:4" ht="20.25" x14ac:dyDescent="0.25">
      <c r="A116" s="78"/>
      <c r="B116" s="20"/>
      <c r="C116" s="30"/>
      <c r="D116" s="30"/>
    </row>
    <row r="117" spans="1:4" ht="20.25" x14ac:dyDescent="0.25">
      <c r="A117" s="78"/>
      <c r="B117" s="20"/>
      <c r="C117" s="30"/>
      <c r="D117" s="30"/>
    </row>
    <row r="118" spans="1:4" ht="20.25" x14ac:dyDescent="0.25">
      <c r="A118" s="78"/>
      <c r="B118" s="20"/>
      <c r="C118" s="30"/>
      <c r="D118" s="30"/>
    </row>
    <row r="119" spans="1:4" ht="20.25" x14ac:dyDescent="0.25">
      <c r="A119" s="78"/>
      <c r="B119" s="20"/>
      <c r="C119" s="30"/>
      <c r="D119" s="30"/>
    </row>
    <row r="120" spans="1:4" ht="20.25" x14ac:dyDescent="0.25">
      <c r="A120" s="78"/>
      <c r="B120" s="20"/>
      <c r="C120" s="30"/>
      <c r="D120" s="30"/>
    </row>
    <row r="121" spans="1:4" ht="20.25" x14ac:dyDescent="0.25">
      <c r="A121" s="78"/>
      <c r="B121" s="20"/>
      <c r="C121" s="30"/>
      <c r="D121" s="30"/>
    </row>
    <row r="122" spans="1:4" ht="20.25" x14ac:dyDescent="0.25">
      <c r="A122" s="78"/>
      <c r="B122" s="20"/>
      <c r="C122" s="30"/>
      <c r="D122" s="30"/>
    </row>
    <row r="123" spans="1:4" ht="20.25" x14ac:dyDescent="0.25">
      <c r="A123" s="78"/>
      <c r="B123" s="20"/>
      <c r="C123" s="30"/>
      <c r="D123" s="30"/>
    </row>
    <row r="124" spans="1:4" ht="20.25" x14ac:dyDescent="0.25">
      <c r="A124" s="78"/>
      <c r="B124" s="20"/>
      <c r="C124" s="30"/>
      <c r="D124" s="30"/>
    </row>
    <row r="125" spans="1:4" ht="20.25" x14ac:dyDescent="0.25">
      <c r="A125" s="78"/>
      <c r="B125" s="20"/>
      <c r="C125" s="30"/>
      <c r="D125" s="30"/>
    </row>
    <row r="126" spans="1:4" ht="20.25" x14ac:dyDescent="0.25">
      <c r="A126" s="78"/>
      <c r="B126" s="20"/>
      <c r="C126" s="30"/>
      <c r="D126" s="30"/>
    </row>
    <row r="127" spans="1:4" ht="20.25" x14ac:dyDescent="0.25">
      <c r="A127" s="78"/>
      <c r="B127" s="20"/>
      <c r="C127" s="30"/>
      <c r="D127" s="30"/>
    </row>
    <row r="128" spans="1:4" ht="20.25" x14ac:dyDescent="0.25">
      <c r="A128" s="78"/>
      <c r="B128" s="20"/>
      <c r="C128" s="30"/>
      <c r="D128" s="30"/>
    </row>
    <row r="129" spans="1:4" ht="20.25" x14ac:dyDescent="0.25">
      <c r="A129" s="78"/>
      <c r="B129" s="20"/>
      <c r="C129" s="30"/>
      <c r="D129" s="30"/>
    </row>
    <row r="130" spans="1:4" ht="20.25" x14ac:dyDescent="0.25">
      <c r="A130" s="78"/>
      <c r="B130" s="20"/>
      <c r="C130" s="30"/>
      <c r="D130" s="30"/>
    </row>
    <row r="131" spans="1:4" ht="20.25" x14ac:dyDescent="0.25">
      <c r="A131" s="78"/>
      <c r="B131" s="20"/>
      <c r="C131" s="30"/>
      <c r="D131" s="30"/>
    </row>
    <row r="132" spans="1:4" ht="20.25" x14ac:dyDescent="0.25">
      <c r="A132" s="78"/>
      <c r="B132" s="20"/>
      <c r="C132" s="30"/>
      <c r="D132" s="30"/>
    </row>
    <row r="133" spans="1:4" ht="20.25" x14ac:dyDescent="0.25">
      <c r="A133" s="78"/>
      <c r="B133" s="20"/>
      <c r="C133" s="30"/>
      <c r="D133" s="30"/>
    </row>
    <row r="134" spans="1:4" ht="20.25" x14ac:dyDescent="0.25">
      <c r="A134" s="78"/>
      <c r="B134" s="20"/>
      <c r="C134" s="30"/>
      <c r="D134" s="30"/>
    </row>
    <row r="135" spans="1:4" ht="20.25" x14ac:dyDescent="0.25">
      <c r="A135" s="78"/>
      <c r="B135" s="20"/>
      <c r="C135" s="30"/>
      <c r="D135" s="30"/>
    </row>
    <row r="136" spans="1:4" ht="20.25" x14ac:dyDescent="0.25">
      <c r="A136" s="78"/>
      <c r="B136" s="20"/>
      <c r="C136" s="30"/>
      <c r="D136" s="30"/>
    </row>
    <row r="137" spans="1:4" ht="20.25" x14ac:dyDescent="0.25">
      <c r="A137" s="78"/>
      <c r="B137" s="20"/>
      <c r="C137" s="30"/>
      <c r="D137" s="30"/>
    </row>
    <row r="138" spans="1:4" ht="20.25" x14ac:dyDescent="0.25">
      <c r="A138" s="78"/>
      <c r="B138" s="20"/>
      <c r="C138" s="30"/>
      <c r="D138" s="30"/>
    </row>
    <row r="139" spans="1:4" ht="20.25" x14ac:dyDescent="0.25">
      <c r="A139" s="78"/>
      <c r="B139" s="20"/>
      <c r="C139" s="30"/>
      <c r="D139" s="30"/>
    </row>
    <row r="140" spans="1:4" ht="20.25" x14ac:dyDescent="0.25">
      <c r="A140" s="78"/>
      <c r="B140" s="20"/>
      <c r="C140" s="30"/>
      <c r="D140" s="30"/>
    </row>
    <row r="141" spans="1:4" ht="20.25" x14ac:dyDescent="0.25">
      <c r="A141" s="78"/>
      <c r="B141" s="20"/>
      <c r="C141" s="30"/>
      <c r="D141" s="30"/>
    </row>
    <row r="142" spans="1:4" ht="20.25" x14ac:dyDescent="0.25">
      <c r="A142" s="78"/>
      <c r="B142" s="20"/>
      <c r="C142" s="30"/>
      <c r="D142" s="30"/>
    </row>
    <row r="143" spans="1:4" ht="20.25" x14ac:dyDescent="0.25">
      <c r="A143" s="78"/>
      <c r="B143" s="20"/>
      <c r="C143" s="30"/>
      <c r="D143" s="30"/>
    </row>
    <row r="144" spans="1:4" ht="20.25" x14ac:dyDescent="0.25">
      <c r="A144" s="78"/>
      <c r="B144" s="20"/>
      <c r="C144" s="30"/>
      <c r="D144" s="30"/>
    </row>
    <row r="145" spans="1:4" ht="20.25" x14ac:dyDescent="0.25">
      <c r="A145" s="78"/>
      <c r="B145" s="20"/>
      <c r="C145" s="30"/>
      <c r="D145" s="30"/>
    </row>
    <row r="146" spans="1:4" ht="20.25" x14ac:dyDescent="0.25">
      <c r="A146" s="78"/>
      <c r="B146" s="20"/>
      <c r="C146" s="30"/>
      <c r="D146" s="30"/>
    </row>
    <row r="147" spans="1:4" ht="20.25" x14ac:dyDescent="0.25">
      <c r="A147" s="78"/>
      <c r="B147" s="20"/>
      <c r="C147" s="30"/>
      <c r="D147" s="30"/>
    </row>
    <row r="148" spans="1:4" ht="20.25" x14ac:dyDescent="0.25">
      <c r="A148" s="78"/>
      <c r="B148" s="20"/>
      <c r="C148" s="30"/>
      <c r="D148" s="30"/>
    </row>
    <row r="149" spans="1:4" ht="20.25" x14ac:dyDescent="0.25">
      <c r="A149" s="78"/>
      <c r="B149" s="20"/>
      <c r="C149" s="30"/>
      <c r="D149" s="30"/>
    </row>
    <row r="150" spans="1:4" ht="20.25" x14ac:dyDescent="0.25">
      <c r="A150" s="78"/>
      <c r="B150" s="20"/>
      <c r="C150" s="30"/>
      <c r="D150" s="30"/>
    </row>
    <row r="151" spans="1:4" ht="20.25" x14ac:dyDescent="0.25">
      <c r="A151" s="78"/>
      <c r="B151" s="20"/>
      <c r="C151" s="30"/>
      <c r="D151" s="30"/>
    </row>
    <row r="152" spans="1:4" ht="20.25" x14ac:dyDescent="0.25">
      <c r="A152" s="78"/>
      <c r="B152" s="20"/>
      <c r="C152" s="30"/>
      <c r="D152" s="30"/>
    </row>
    <row r="153" spans="1:4" ht="20.25" x14ac:dyDescent="0.25">
      <c r="A153" s="78"/>
      <c r="B153" s="20"/>
      <c r="C153" s="30"/>
      <c r="D153" s="30"/>
    </row>
    <row r="154" spans="1:4" ht="20.25" x14ac:dyDescent="0.25">
      <c r="A154" s="78"/>
      <c r="B154" s="20"/>
      <c r="C154" s="30"/>
      <c r="D154" s="30"/>
    </row>
    <row r="155" spans="1:4" ht="20.25" x14ac:dyDescent="0.25">
      <c r="A155" s="78"/>
      <c r="B155" s="20"/>
      <c r="C155" s="30"/>
      <c r="D155" s="30"/>
    </row>
    <row r="156" spans="1:4" ht="20.25" x14ac:dyDescent="0.25">
      <c r="A156" s="78"/>
      <c r="B156" s="20"/>
      <c r="C156" s="30"/>
      <c r="D156" s="30"/>
    </row>
    <row r="157" spans="1:4" ht="20.25" x14ac:dyDescent="0.25">
      <c r="A157" s="78"/>
      <c r="B157" s="20"/>
      <c r="C157" s="30"/>
      <c r="D157" s="30"/>
    </row>
    <row r="158" spans="1:4" ht="20.25" x14ac:dyDescent="0.25">
      <c r="A158" s="78"/>
      <c r="B158" s="20"/>
      <c r="C158" s="30"/>
      <c r="D158" s="30"/>
    </row>
    <row r="159" spans="1:4" ht="20.25" x14ac:dyDescent="0.25">
      <c r="A159" s="78"/>
      <c r="B159" s="20"/>
      <c r="C159" s="30"/>
      <c r="D159" s="30"/>
    </row>
    <row r="160" spans="1:4" ht="20.25" x14ac:dyDescent="0.25">
      <c r="A160" s="78"/>
      <c r="B160" s="20"/>
      <c r="C160" s="30"/>
      <c r="D160" s="30"/>
    </row>
    <row r="161" spans="1:4" ht="20.25" x14ac:dyDescent="0.25">
      <c r="A161" s="78"/>
      <c r="B161" s="20"/>
      <c r="C161" s="30"/>
      <c r="D161" s="30"/>
    </row>
    <row r="162" spans="1:4" ht="20.25" x14ac:dyDescent="0.25">
      <c r="A162" s="78"/>
      <c r="B162" s="20"/>
      <c r="C162" s="30"/>
      <c r="D162" s="30"/>
    </row>
    <row r="163" spans="1:4" ht="20.25" x14ac:dyDescent="0.25">
      <c r="A163" s="78"/>
      <c r="B163" s="20"/>
      <c r="C163" s="30"/>
      <c r="D163" s="30"/>
    </row>
    <row r="164" spans="1:4" ht="20.25" x14ac:dyDescent="0.25">
      <c r="A164" s="78"/>
      <c r="B164" s="20"/>
      <c r="C164" s="30"/>
      <c r="D164" s="30"/>
    </row>
    <row r="165" spans="1:4" ht="20.25" x14ac:dyDescent="0.25">
      <c r="A165" s="78"/>
      <c r="B165" s="20"/>
      <c r="C165" s="30"/>
      <c r="D165" s="30"/>
    </row>
    <row r="166" spans="1:4" ht="20.25" x14ac:dyDescent="0.25">
      <c r="A166" s="78"/>
      <c r="B166" s="20"/>
      <c r="C166" s="30"/>
      <c r="D166" s="30"/>
    </row>
    <row r="167" spans="1:4" ht="20.25" x14ac:dyDescent="0.25">
      <c r="A167" s="78"/>
      <c r="B167" s="20"/>
      <c r="C167" s="30"/>
      <c r="D167" s="30"/>
    </row>
    <row r="168" spans="1:4" ht="20.25" x14ac:dyDescent="0.25">
      <c r="A168" s="78"/>
      <c r="B168" s="20"/>
      <c r="C168" s="30"/>
      <c r="D168" s="30"/>
    </row>
    <row r="169" spans="1:4" ht="20.25" x14ac:dyDescent="0.25">
      <c r="A169" s="78"/>
      <c r="B169" s="20"/>
      <c r="C169" s="30"/>
      <c r="D169" s="30"/>
    </row>
    <row r="170" spans="1:4" ht="20.25" x14ac:dyDescent="0.25">
      <c r="A170" s="78"/>
      <c r="B170" s="20"/>
      <c r="C170" s="30"/>
      <c r="D170" s="30"/>
    </row>
    <row r="171" spans="1:4" ht="20.25" x14ac:dyDescent="0.25">
      <c r="A171" s="78"/>
      <c r="B171" s="20"/>
      <c r="C171" s="30"/>
      <c r="D171" s="30"/>
    </row>
    <row r="172" spans="1:4" ht="20.25" x14ac:dyDescent="0.25">
      <c r="A172" s="78"/>
      <c r="B172" s="20"/>
      <c r="C172" s="30"/>
      <c r="D172" s="30"/>
    </row>
    <row r="173" spans="1:4" ht="20.25" x14ac:dyDescent="0.25">
      <c r="A173" s="78"/>
      <c r="B173" s="20"/>
      <c r="C173" s="30"/>
      <c r="D173" s="30"/>
    </row>
    <row r="174" spans="1:4" ht="20.25" x14ac:dyDescent="0.25">
      <c r="A174" s="78"/>
      <c r="B174" s="20"/>
      <c r="C174" s="30"/>
      <c r="D174" s="30"/>
    </row>
    <row r="175" spans="1:4" ht="20.25" x14ac:dyDescent="0.25">
      <c r="A175" s="78"/>
      <c r="B175" s="20"/>
      <c r="C175" s="30"/>
      <c r="D175" s="30"/>
    </row>
    <row r="176" spans="1:4" ht="20.25" x14ac:dyDescent="0.25">
      <c r="A176" s="78"/>
      <c r="B176" s="20"/>
      <c r="C176" s="30"/>
      <c r="D176" s="30"/>
    </row>
    <row r="177" spans="1:4" ht="20.25" x14ac:dyDescent="0.25">
      <c r="A177" s="78"/>
      <c r="B177" s="20"/>
      <c r="C177" s="30"/>
      <c r="D177" s="30"/>
    </row>
    <row r="178" spans="1:4" ht="20.25" x14ac:dyDescent="0.25">
      <c r="A178" s="78"/>
      <c r="B178" s="20"/>
      <c r="C178" s="30"/>
      <c r="D178" s="30"/>
    </row>
    <row r="179" spans="1:4" ht="20.25" x14ac:dyDescent="0.25">
      <c r="A179" s="78"/>
      <c r="B179" s="20"/>
      <c r="C179" s="30"/>
      <c r="D179" s="30"/>
    </row>
    <row r="180" spans="1:4" ht="20.25" x14ac:dyDescent="0.25">
      <c r="A180" s="78"/>
      <c r="B180" s="20"/>
      <c r="C180" s="30"/>
      <c r="D180" s="30"/>
    </row>
    <row r="181" spans="1:4" ht="20.25" x14ac:dyDescent="0.25">
      <c r="A181" s="78"/>
      <c r="B181" s="20"/>
      <c r="C181" s="30"/>
      <c r="D181" s="30"/>
    </row>
    <row r="182" spans="1:4" ht="20.25" x14ac:dyDescent="0.25">
      <c r="A182" s="78"/>
      <c r="B182" s="20"/>
      <c r="C182" s="30"/>
      <c r="D182" s="30"/>
    </row>
    <row r="183" spans="1:4" ht="20.25" x14ac:dyDescent="0.25">
      <c r="A183" s="78"/>
      <c r="B183" s="20"/>
      <c r="C183" s="30"/>
      <c r="D183" s="30"/>
    </row>
    <row r="184" spans="1:4" ht="20.25" x14ac:dyDescent="0.25">
      <c r="A184" s="78"/>
      <c r="B184" s="20"/>
      <c r="C184" s="30"/>
      <c r="D184" s="30"/>
    </row>
    <row r="185" spans="1:4" ht="20.25" x14ac:dyDescent="0.25">
      <c r="A185" s="78"/>
      <c r="B185" s="20"/>
      <c r="C185" s="30"/>
      <c r="D185" s="30"/>
    </row>
    <row r="186" spans="1:4" ht="20.25" x14ac:dyDescent="0.25">
      <c r="A186" s="78"/>
      <c r="B186" s="20"/>
      <c r="C186" s="30"/>
      <c r="D186" s="30"/>
    </row>
    <row r="187" spans="1:4" ht="20.25" x14ac:dyDescent="0.25">
      <c r="A187" s="78"/>
      <c r="B187" s="20"/>
      <c r="C187" s="30"/>
      <c r="D187" s="30"/>
    </row>
    <row r="188" spans="1:4" ht="20.25" x14ac:dyDescent="0.25">
      <c r="A188" s="78"/>
      <c r="B188" s="20"/>
      <c r="C188" s="30"/>
      <c r="D188" s="30"/>
    </row>
    <row r="189" spans="1:4" ht="20.25" x14ac:dyDescent="0.25">
      <c r="A189" s="78"/>
      <c r="B189" s="20"/>
      <c r="C189" s="30"/>
      <c r="D189" s="30"/>
    </row>
    <row r="190" spans="1:4" ht="20.25" x14ac:dyDescent="0.25">
      <c r="A190" s="78"/>
      <c r="B190" s="20"/>
      <c r="C190" s="30"/>
      <c r="D190" s="30"/>
    </row>
    <row r="191" spans="1:4" ht="20.25" x14ac:dyDescent="0.25">
      <c r="A191" s="78"/>
      <c r="B191" s="20"/>
      <c r="C191" s="30"/>
      <c r="D191" s="30"/>
    </row>
    <row r="192" spans="1:4" ht="20.25" x14ac:dyDescent="0.25">
      <c r="A192" s="78"/>
      <c r="B192" s="20"/>
      <c r="C192" s="30"/>
      <c r="D192" s="30"/>
    </row>
    <row r="193" spans="1:4" ht="20.25" x14ac:dyDescent="0.25">
      <c r="A193" s="78"/>
      <c r="B193" s="20"/>
      <c r="C193" s="30"/>
      <c r="D193" s="30"/>
    </row>
    <row r="194" spans="1:4" ht="20.25" x14ac:dyDescent="0.25">
      <c r="A194" s="78"/>
      <c r="B194" s="20"/>
      <c r="C194" s="30"/>
      <c r="D194" s="30"/>
    </row>
    <row r="195" spans="1:4" ht="20.25" x14ac:dyDescent="0.25">
      <c r="A195" s="78"/>
      <c r="B195" s="20"/>
      <c r="C195" s="30"/>
      <c r="D195" s="30"/>
    </row>
    <row r="196" spans="1:4" ht="20.25" x14ac:dyDescent="0.25">
      <c r="A196" s="78"/>
      <c r="B196" s="20"/>
      <c r="C196" s="30"/>
      <c r="D196" s="30"/>
    </row>
    <row r="197" spans="1:4" ht="20.25" x14ac:dyDescent="0.25">
      <c r="A197" s="78"/>
      <c r="B197" s="20"/>
      <c r="C197" s="30"/>
      <c r="D197" s="30"/>
    </row>
    <row r="198" spans="1:4" ht="20.25" x14ac:dyDescent="0.25">
      <c r="A198" s="78"/>
      <c r="B198" s="20"/>
      <c r="C198" s="30"/>
      <c r="D198" s="30"/>
    </row>
    <row r="199" spans="1:4" ht="20.25" x14ac:dyDescent="0.25">
      <c r="A199" s="78"/>
      <c r="B199" s="20"/>
      <c r="C199" s="30"/>
      <c r="D199" s="30"/>
    </row>
    <row r="200" spans="1:4" ht="20.25" x14ac:dyDescent="0.25">
      <c r="A200" s="78"/>
      <c r="B200" s="20"/>
      <c r="C200" s="30"/>
      <c r="D200" s="30"/>
    </row>
    <row r="201" spans="1:4" ht="20.25" x14ac:dyDescent="0.25">
      <c r="A201" s="78"/>
      <c r="B201" s="20"/>
      <c r="C201" s="30"/>
      <c r="D201" s="30"/>
    </row>
    <row r="202" spans="1:4" ht="20.25" x14ac:dyDescent="0.25">
      <c r="A202" s="78"/>
      <c r="B202" s="20"/>
      <c r="C202" s="30"/>
      <c r="D202" s="30"/>
    </row>
    <row r="203" spans="1:4" ht="20.25" x14ac:dyDescent="0.25">
      <c r="A203" s="78"/>
      <c r="B203" s="20"/>
      <c r="C203" s="30"/>
      <c r="D203" s="30"/>
    </row>
    <row r="204" spans="1:4" ht="20.25" x14ac:dyDescent="0.25">
      <c r="A204" s="78"/>
      <c r="B204" s="20"/>
      <c r="C204" s="30"/>
      <c r="D204" s="30"/>
    </row>
    <row r="205" spans="1:4" ht="20.25" x14ac:dyDescent="0.25">
      <c r="A205" s="78"/>
      <c r="B205" s="20"/>
      <c r="C205" s="30"/>
      <c r="D205" s="30"/>
    </row>
    <row r="206" spans="1:4" ht="20.25" x14ac:dyDescent="0.25">
      <c r="A206" s="78"/>
      <c r="B206" s="20"/>
      <c r="C206" s="30"/>
      <c r="D206" s="30"/>
    </row>
    <row r="207" spans="1:4" ht="20.25" x14ac:dyDescent="0.25">
      <c r="A207" s="78"/>
      <c r="B207" s="20"/>
      <c r="C207" s="30"/>
      <c r="D207" s="30"/>
    </row>
    <row r="208" spans="1:4" x14ac:dyDescent="0.25">
      <c r="A208" s="58"/>
      <c r="B208" s="20"/>
      <c r="C208" s="20"/>
      <c r="D208" s="20"/>
    </row>
    <row r="209" spans="1:8" ht="20.25" x14ac:dyDescent="0.25">
      <c r="A209" s="58"/>
      <c r="B209" s="26" t="s">
        <v>81</v>
      </c>
      <c r="C209" s="26" t="s">
        <v>129</v>
      </c>
      <c r="D209" s="29" t="s">
        <v>81</v>
      </c>
      <c r="E209" s="29" t="s">
        <v>129</v>
      </c>
    </row>
    <row r="210" spans="1:8" ht="21" x14ac:dyDescent="0.35">
      <c r="A210" s="58"/>
      <c r="B210" s="27" t="s">
        <v>83</v>
      </c>
      <c r="C210" s="27"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35">
      <c r="A211" s="58"/>
      <c r="B211" s="27" t="s">
        <v>83</v>
      </c>
      <c r="C211" s="27" t="s">
        <v>86</v>
      </c>
      <c r="E211" t="s">
        <v>52</v>
      </c>
      <c r="F211" t="str">
        <f t="shared" si="0"/>
        <v xml:space="preserve"> Afectación menor a 10 SMLMV .</v>
      </c>
    </row>
    <row r="212" spans="1:8" ht="21" x14ac:dyDescent="0.35">
      <c r="A212" s="58"/>
      <c r="B212" s="27" t="s">
        <v>83</v>
      </c>
      <c r="C212" s="27" t="s">
        <v>87</v>
      </c>
      <c r="E212" t="s">
        <v>86</v>
      </c>
      <c r="F212" t="str">
        <f t="shared" si="0"/>
        <v xml:space="preserve"> Entre 10 y 50 SMLMV </v>
      </c>
    </row>
    <row r="213" spans="1:8" ht="21" x14ac:dyDescent="0.35">
      <c r="A213" s="58"/>
      <c r="B213" s="27" t="s">
        <v>83</v>
      </c>
      <c r="C213" s="27" t="s">
        <v>88</v>
      </c>
      <c r="E213" t="s">
        <v>87</v>
      </c>
      <c r="F213" t="str">
        <f t="shared" si="0"/>
        <v xml:space="preserve"> Entre 50 y 100 SMLMV </v>
      </c>
    </row>
    <row r="214" spans="1:8" ht="21" x14ac:dyDescent="0.35">
      <c r="A214" s="58"/>
      <c r="B214" s="27" t="s">
        <v>83</v>
      </c>
      <c r="C214" s="27" t="s">
        <v>89</v>
      </c>
      <c r="E214" t="s">
        <v>88</v>
      </c>
      <c r="F214" t="str">
        <f t="shared" si="0"/>
        <v xml:space="preserve"> Entre 100 y 500 SMLMV </v>
      </c>
    </row>
    <row r="215" spans="1:8" ht="21" x14ac:dyDescent="0.35">
      <c r="A215" s="58"/>
      <c r="B215" s="27" t="s">
        <v>51</v>
      </c>
      <c r="C215" s="27" t="s">
        <v>90</v>
      </c>
      <c r="E215" t="s">
        <v>89</v>
      </c>
      <c r="F215" t="str">
        <f t="shared" si="0"/>
        <v xml:space="preserve"> Mayor a 500 SMLMV </v>
      </c>
    </row>
    <row r="216" spans="1:8" ht="21" x14ac:dyDescent="0.35">
      <c r="A216" s="58"/>
      <c r="B216" s="27" t="s">
        <v>51</v>
      </c>
      <c r="C216" s="27" t="s">
        <v>568</v>
      </c>
      <c r="D216" t="s">
        <v>51</v>
      </c>
      <c r="F216" t="str">
        <f t="shared" si="0"/>
        <v>Pérdida Reputacional</v>
      </c>
    </row>
    <row r="217" spans="1:8" ht="21" x14ac:dyDescent="0.35">
      <c r="A217" s="58"/>
      <c r="B217" s="27" t="s">
        <v>51</v>
      </c>
      <c r="C217" s="27" t="s">
        <v>91</v>
      </c>
      <c r="E217" t="s">
        <v>90</v>
      </c>
      <c r="F217" t="str">
        <f t="shared" si="0"/>
        <v xml:space="preserve"> El riesgo afecta la imagen de alguna área de la organización</v>
      </c>
    </row>
    <row r="218" spans="1:8" ht="21" x14ac:dyDescent="0.35">
      <c r="A218" s="58"/>
      <c r="B218" s="27" t="s">
        <v>51</v>
      </c>
      <c r="C218" s="27" t="s">
        <v>570</v>
      </c>
      <c r="E218" t="s">
        <v>568</v>
      </c>
      <c r="F218" t="str">
        <f t="shared" si="0"/>
        <v xml:space="preserve"> El riesgo afecta la imagen de la entidad internamente, de conocimiento general, nivel interno, de junta directiva y accionistas y/o de proveedores</v>
      </c>
    </row>
    <row r="219" spans="1:8" ht="21" x14ac:dyDescent="0.35">
      <c r="A219" s="58"/>
      <c r="B219" s="27" t="s">
        <v>51</v>
      </c>
      <c r="C219" s="27" t="s">
        <v>109</v>
      </c>
      <c r="E219" t="s">
        <v>91</v>
      </c>
      <c r="F219" t="str">
        <f t="shared" si="0"/>
        <v xml:space="preserve"> El riesgo afecta la imagen de la entidad con algunos usuarios de relevancia frente al logro de los objetivos</v>
      </c>
    </row>
    <row r="220" spans="1:8" x14ac:dyDescent="0.25">
      <c r="A220" s="58"/>
      <c r="B220" s="28"/>
      <c r="C220" s="28"/>
      <c r="E220" t="s">
        <v>570</v>
      </c>
      <c r="F220" t="str">
        <f t="shared" si="0"/>
        <v xml:space="preserve"> El riesgo afecta la imagen de la entidad con efecto publicitario sostenido a nivel de sector administrativo, nivel departamental o municipal</v>
      </c>
    </row>
    <row r="221" spans="1:8" x14ac:dyDescent="0.25">
      <c r="A221" s="58"/>
      <c r="B221" s="28" t="str" cm="1">
        <f t="array" ref="B221:B223">_xlfn.UNIQUE(Tabla1[[#All],[Criterios]])</f>
        <v>Criterios</v>
      </c>
      <c r="C221" s="28"/>
      <c r="E221" t="s">
        <v>109</v>
      </c>
      <c r="F221" t="str">
        <f t="shared" si="0"/>
        <v xml:space="preserve"> El riesgo afecta la imagen de la entidad a nivel nacional, con efecto publicitarios sostenible a nivel país</v>
      </c>
    </row>
    <row r="222" spans="1:8" x14ac:dyDescent="0.25">
      <c r="A222" s="58"/>
      <c r="B222" s="28" t="str">
        <v>Afectación Económica o presupuestal</v>
      </c>
      <c r="C222" s="28"/>
    </row>
    <row r="223" spans="1:8" x14ac:dyDescent="0.25">
      <c r="B223" s="28" t="str">
        <v>Pérdida Reputacional</v>
      </c>
      <c r="C223" s="28"/>
      <c r="F223" s="31" t="s">
        <v>130</v>
      </c>
    </row>
    <row r="224" spans="1:8" x14ac:dyDescent="0.25">
      <c r="B224" s="19"/>
      <c r="C224" s="19"/>
      <c r="F224" s="31" t="s">
        <v>131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479" t="s">
        <v>72</v>
      </c>
      <c r="C1" s="480"/>
      <c r="D1" s="480"/>
      <c r="E1" s="480"/>
      <c r="F1" s="481"/>
    </row>
    <row r="2" spans="2:6" ht="16.5" thickBot="1" x14ac:dyDescent="0.3">
      <c r="B2" s="64"/>
      <c r="C2" s="64"/>
      <c r="D2" s="64"/>
      <c r="E2" s="64"/>
      <c r="F2" s="64"/>
    </row>
    <row r="3" spans="2:6" ht="16.5" thickBot="1" x14ac:dyDescent="0.25">
      <c r="B3" s="483" t="s">
        <v>58</v>
      </c>
      <c r="C3" s="484"/>
      <c r="D3" s="484"/>
      <c r="E3" s="76" t="s">
        <v>59</v>
      </c>
      <c r="F3" s="77" t="s">
        <v>60</v>
      </c>
    </row>
    <row r="4" spans="2:6" ht="31.5" x14ac:dyDescent="0.2">
      <c r="B4" s="485" t="s">
        <v>61</v>
      </c>
      <c r="C4" s="487" t="s">
        <v>13</v>
      </c>
      <c r="D4" s="65" t="s">
        <v>14</v>
      </c>
      <c r="E4" s="66" t="s">
        <v>62</v>
      </c>
      <c r="F4" s="67">
        <v>0.25</v>
      </c>
    </row>
    <row r="5" spans="2:6" ht="47.25" x14ac:dyDescent="0.2">
      <c r="B5" s="486"/>
      <c r="C5" s="488"/>
      <c r="D5" s="68" t="s">
        <v>15</v>
      </c>
      <c r="E5" s="69" t="s">
        <v>63</v>
      </c>
      <c r="F5" s="70">
        <v>0.15</v>
      </c>
    </row>
    <row r="6" spans="2:6" ht="47.25" x14ac:dyDescent="0.2">
      <c r="B6" s="486"/>
      <c r="C6" s="488"/>
      <c r="D6" s="68" t="s">
        <v>16</v>
      </c>
      <c r="E6" s="69" t="s">
        <v>64</v>
      </c>
      <c r="F6" s="70">
        <v>0.1</v>
      </c>
    </row>
    <row r="7" spans="2:6" ht="63" x14ac:dyDescent="0.2">
      <c r="B7" s="486"/>
      <c r="C7" s="488" t="s">
        <v>17</v>
      </c>
      <c r="D7" s="68" t="s">
        <v>10</v>
      </c>
      <c r="E7" s="69" t="s">
        <v>65</v>
      </c>
      <c r="F7" s="70">
        <v>0.25</v>
      </c>
    </row>
    <row r="8" spans="2:6" ht="31.5" x14ac:dyDescent="0.2">
      <c r="B8" s="486"/>
      <c r="C8" s="488"/>
      <c r="D8" s="68" t="s">
        <v>9</v>
      </c>
      <c r="E8" s="69" t="s">
        <v>66</v>
      </c>
      <c r="F8" s="70">
        <v>0.15</v>
      </c>
    </row>
    <row r="9" spans="2:6" ht="47.25" x14ac:dyDescent="0.2">
      <c r="B9" s="486" t="s">
        <v>136</v>
      </c>
      <c r="C9" s="488" t="s">
        <v>18</v>
      </c>
      <c r="D9" s="68" t="s">
        <v>19</v>
      </c>
      <c r="E9" s="69" t="s">
        <v>67</v>
      </c>
      <c r="F9" s="71" t="s">
        <v>68</v>
      </c>
    </row>
    <row r="10" spans="2:6" ht="63" x14ac:dyDescent="0.2">
      <c r="B10" s="486"/>
      <c r="C10" s="488"/>
      <c r="D10" s="68" t="s">
        <v>20</v>
      </c>
      <c r="E10" s="69" t="s">
        <v>69</v>
      </c>
      <c r="F10" s="71" t="s">
        <v>68</v>
      </c>
    </row>
    <row r="11" spans="2:6" ht="47.25" x14ac:dyDescent="0.2">
      <c r="B11" s="486"/>
      <c r="C11" s="488" t="s">
        <v>21</v>
      </c>
      <c r="D11" s="68" t="s">
        <v>22</v>
      </c>
      <c r="E11" s="69" t="s">
        <v>70</v>
      </c>
      <c r="F11" s="71" t="s">
        <v>68</v>
      </c>
    </row>
    <row r="12" spans="2:6" ht="47.25" x14ac:dyDescent="0.2">
      <c r="B12" s="486"/>
      <c r="C12" s="488"/>
      <c r="D12" s="68" t="s">
        <v>23</v>
      </c>
      <c r="E12" s="69" t="s">
        <v>71</v>
      </c>
      <c r="F12" s="71" t="s">
        <v>68</v>
      </c>
    </row>
    <row r="13" spans="2:6" ht="31.5" x14ac:dyDescent="0.2">
      <c r="B13" s="486"/>
      <c r="C13" s="488" t="s">
        <v>24</v>
      </c>
      <c r="D13" s="68" t="s">
        <v>110</v>
      </c>
      <c r="E13" s="69" t="s">
        <v>113</v>
      </c>
      <c r="F13" s="71" t="s">
        <v>68</v>
      </c>
    </row>
    <row r="14" spans="2:6" ht="32.25" thickBot="1" x14ac:dyDescent="0.25">
      <c r="B14" s="489"/>
      <c r="C14" s="490"/>
      <c r="D14" s="72" t="s">
        <v>111</v>
      </c>
      <c r="E14" s="73" t="s">
        <v>112</v>
      </c>
      <c r="F14" s="74" t="s">
        <v>68</v>
      </c>
    </row>
    <row r="15" spans="2:6" ht="49.5" customHeight="1" x14ac:dyDescent="0.2">
      <c r="B15" s="482" t="s">
        <v>133</v>
      </c>
      <c r="C15" s="482"/>
      <c r="D15" s="482"/>
      <c r="E15" s="482"/>
      <c r="F15" s="482"/>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572</v>
      </c>
    </row>
    <row r="9" spans="2:5" x14ac:dyDescent="0.25">
      <c r="B9" t="s">
        <v>36</v>
      </c>
    </row>
    <row r="10" spans="2:5" x14ac:dyDescent="0.25">
      <c r="B10" t="s">
        <v>37</v>
      </c>
    </row>
    <row r="13" spans="2:5" x14ac:dyDescent="0.25">
      <c r="B13" t="s">
        <v>351</v>
      </c>
    </row>
    <row r="14" spans="2:5" x14ac:dyDescent="0.25">
      <c r="B14" t="s">
        <v>349</v>
      </c>
    </row>
    <row r="15" spans="2:5" x14ac:dyDescent="0.25">
      <c r="B15" t="s">
        <v>360</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36</v>
      </c>
    </row>
    <row r="21" spans="1:1" x14ac:dyDescent="0.2">
      <c r="A21" s="7"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user</cp:lastModifiedBy>
  <cp:lastPrinted>2021-10-13T03:54:14Z</cp:lastPrinted>
  <dcterms:created xsi:type="dcterms:W3CDTF">2020-03-24T23:12:47Z</dcterms:created>
  <dcterms:modified xsi:type="dcterms:W3CDTF">2022-06-03T23:33:54Z</dcterms:modified>
</cp:coreProperties>
</file>